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diego_santacruz_adres_gov_co/Documents/OCI2021/EKOGUI 2021/"/>
    </mc:Choice>
  </mc:AlternateContent>
  <xr:revisionPtr revIDLastSave="0" documentId="8_{035F9350-DA7A-40A2-B6E6-AB91B98F73E9}" xr6:coauthVersionLast="45" xr6:coauthVersionMax="45" xr10:uidLastSave="{00000000-0000-0000-0000-000000000000}"/>
  <bookViews>
    <workbookView xWindow="-120" yWindow="-120" windowWidth="29040" windowHeight="15990" firstSheet="3" activeTab="3" xr2:uid="{82CB4D4E-A42E-495E-9914-86978916F165}"/>
  </bookViews>
  <sheets>
    <sheet name="Principal" sheetId="4" r:id="rId1"/>
    <sheet name="USUARIOS" sheetId="1" r:id="rId2"/>
    <sheet name="Base a pegar" sheetId="12" state="hidden" r:id="rId3"/>
    <sheet name="ABOGADOS" sheetId="7" r:id="rId4"/>
    <sheet name="JUDICIALES" sheetId="8" r:id="rId5"/>
    <sheet name="PREJUDICIALES" sheetId="9" r:id="rId6"/>
    <sheet name="ARBITRAMENTOS" sheetId="10" r:id="rId7"/>
    <sheet name="PAGOS" sheetId="11" r:id="rId8"/>
    <sheet name="Resumen general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5" l="1"/>
  <c r="V3" i="7"/>
  <c r="G14" i="1" l="1"/>
  <c r="G13" i="1"/>
  <c r="G15" i="1"/>
  <c r="G16" i="1"/>
  <c r="G17" i="1"/>
  <c r="G12" i="1"/>
  <c r="BE3" i="12" l="1"/>
  <c r="BD3" i="12"/>
  <c r="BC3" i="12"/>
  <c r="BB3" i="12"/>
  <c r="BA3" i="12"/>
  <c r="AZ3" i="12"/>
  <c r="O3" i="12" l="1"/>
  <c r="N3" i="12"/>
  <c r="M3" i="12"/>
  <c r="L3" i="12"/>
  <c r="K3" i="12"/>
  <c r="J3" i="12"/>
  <c r="I3" i="12"/>
  <c r="H3" i="12"/>
  <c r="G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F3" i="12"/>
  <c r="E3" i="12"/>
  <c r="D3" i="12"/>
  <c r="C3" i="12"/>
  <c r="B3" i="12"/>
  <c r="A3" i="12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48CC3F5F-A2B1-42C8-8E19-AC499C390006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<sst xmlns="http://schemas.openxmlformats.org/spreadsheetml/2006/main" count="244" uniqueCount="170">
  <si>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</si>
  <si>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</si>
  <si>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</si>
  <si>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</si>
  <si>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</si>
  <si>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</si>
  <si>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</si>
  <si>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</si>
  <si>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</si>
  <si>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</si>
  <si>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</si>
  <si>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</si>
  <si>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</si>
  <si>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</si>
  <si>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</si>
  <si>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</si>
  <si>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</si>
  <si>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</si>
  <si>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</si>
  <si>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</si>
  <si>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</si>
  <si>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</si>
  <si>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</si>
  <si>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</si>
  <si>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</si>
  <si>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</si>
  <si>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</si>
  <si>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</si>
  <si>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</si>
  <si>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</si>
  <si>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</si>
  <si>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</si>
  <si>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</si>
  <si>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</si>
  <si>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</si>
  <si>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</si>
  <si>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</si>
  <si>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</si>
  <si>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</si>
  <si>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</si>
  <si>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</si>
  <si>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</si>
  <si>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</si>
  <si>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</si>
  <si>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</si>
  <si>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</si>
  <si>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</si>
  <si>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</si>
  <si>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</si>
  <si>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</si>
  <si>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</si>
  <si>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</si>
  <si>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</si>
  <si>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</si>
  <si>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</si>
  <si>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</si>
  <si>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</si>
  <si>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</si>
  <si>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</si>
  <si>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</si>
  <si>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</si>
  <si>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</si>
  <si>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</si>
  <si>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</si>
  <si>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</si>
  <si>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</si>
  <si>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</si>
  <si>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</si>
  <si>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</si>
  <si>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</si>
  <si>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</si>
  <si>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</si>
  <si>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</si>
  <si>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</si>
  <si>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</si>
  <si>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</si>
  <si>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</si>
  <si>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</si>
  <si>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</si>
  <si>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</si>
  <si>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</si>
  <si>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</si>
  <si>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</si>
  <si>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</si>
  <si>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</si>
  <si>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</si>
  <si>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REGISTRO EN 2019 Y ANTERIORES</t>
  </si>
  <si>
    <t>ACTUALIZADO</t>
  </si>
  <si>
    <t>Entre 21-03-2019 y 31-12-2019</t>
  </si>
  <si>
    <t>PROCESOS SIN ABOGADO ASIGNADO(1)</t>
  </si>
  <si>
    <t>(2) Con fecha de actuación en 2020</t>
  </si>
  <si>
    <t>PROCESOS ACTIVOS CON ESTADO TERMINADO(3)</t>
  </si>
  <si>
    <t>(4)Equivalente a un valor indexado de $28.967 millones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</si>
  <si>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</si>
  <si>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</si>
  <si>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</si>
  <si>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</si>
  <si>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</si>
  <si>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</si>
  <si>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</si>
  <si>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</si>
  <si>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</si>
  <si>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</si>
  <si>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</si>
  <si>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</si>
  <si>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</si>
  <si>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</si>
  <si>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</si>
  <si>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</si>
  <si>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</si>
  <si>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</si>
  <si>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</si>
  <si>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</si>
  <si>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</si>
  <si>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</si>
  <si>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</si>
  <si>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</si>
  <si>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</si>
  <si>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</si>
  <si>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Abogados al 31 de diciembre de 2020</t>
  </si>
  <si>
    <t>ABOGADOS ACTIVOS AL 31-12-2020</t>
  </si>
  <si>
    <t>USUARIOS ACTIVOS</t>
  </si>
  <si>
    <t>RETIRADOS EN LA ENTIDAD SEGUNDO SEMESTRE 2020</t>
  </si>
  <si>
    <t>INACTIVADOS EN EKOGUI SEGUNDO SEMESTRE 2020</t>
  </si>
  <si>
    <t>Indique la fecha en la que genera el reporte</t>
  </si>
  <si>
    <t>Posteriores al 01-01-2020</t>
  </si>
  <si>
    <t>PROCESOS ACTIVOS AL 31 DE DICIEMBRE DE 2020</t>
  </si>
  <si>
    <t>Fecha de diligenciamiento de plantilla</t>
  </si>
  <si>
    <t>PROCESOS TERMINADOS SEGUNDO SEMESTRE 2020</t>
  </si>
  <si>
    <t xml:space="preserve">PROCESO TERMINADOS AL 31 DE DICIEMBRE 2020 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</si>
  <si>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</si>
  <si>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(6) Solo se consideran los procesos activos - calidad demandado al 31 de diciembre de 2020 que tengan calificación de riesgo</t>
  </si>
  <si>
    <t>PROCESOS ACTIVOS EN CALIDAD DEMANDADO AL 31-12-2020</t>
  </si>
  <si>
    <t>PROCESOS CON CALIFICACIÓNSEGUNDO SEMESTRE 2020</t>
  </si>
  <si>
    <t>PROCESOS CON CALIFICACIÓN ANTERIOR A 30-06-2020</t>
  </si>
  <si>
    <t>PREJUDICIALES ACTIVOS AL 31-12-2020</t>
  </si>
  <si>
    <t>REGISTRO DESDE JULIO 1 DE 2020</t>
  </si>
  <si>
    <t>REGISTRO ENTRE 1 DE ENERO Y 30 DE JUNIO 2020</t>
  </si>
  <si>
    <t>TOTAL PREJUDICIALES TERMINADOS II SEM. 2020</t>
  </si>
  <si>
    <t>TERMINADOS ÚLTIMA ACTUACIÓN II SEM. 2020</t>
  </si>
  <si>
    <t>PREJUDICIALES TERMINADOS SEGUNDO SEMESTRE 2020</t>
  </si>
  <si>
    <t>ARBITRAMENTOS ACTIVOS AL 31-12-2020</t>
  </si>
  <si>
    <t>TOTAL ARBITRAMENTOS TERMINADOS  AL 31-12-2020</t>
  </si>
  <si>
    <t>Pagos enlazados al 31-12-2020</t>
  </si>
  <si>
    <t>Obs1</t>
  </si>
  <si>
    <t>Obs2</t>
  </si>
  <si>
    <t>Obs3</t>
  </si>
  <si>
    <t>Obs4</t>
  </si>
  <si>
    <t>Obs5</t>
  </si>
  <si>
    <t>Obs6</t>
  </si>
  <si>
    <t>Escriba la fecha de generación del reporte</t>
  </si>
  <si>
    <t>PROCESOS TERMINADOS DURANTE SEGUNDO SEMESTRE 2020</t>
  </si>
  <si>
    <t>TERMINADOS EN EKOGUI DURANTE SEGUNDO SEMESTRE 2020 (2)</t>
  </si>
  <si>
    <t>2018-03-01</t>
  </si>
  <si>
    <t>2018-12-11</t>
  </si>
  <si>
    <t>2019-07-11</t>
  </si>
  <si>
    <t>2018-02-28</t>
  </si>
  <si>
    <t>FABIO ERNESTO ROJAS CONDE</t>
  </si>
  <si>
    <t>YEIMY JOHANA AFRICANO MARTINEZ</t>
  </si>
  <si>
    <t>DIEGO HERNANDO SANTACRUZ  SANTACRUZ</t>
  </si>
  <si>
    <t>24/20/2021</t>
  </si>
  <si>
    <t>Administradora del Sistema Generalde Seguridad Social en Salud - ADRES</t>
  </si>
  <si>
    <t>ADRES no cuenta con procesos arbitrales activos ni terminados.</t>
  </si>
  <si>
    <t>RODRIGO ARMANDO RINCON GONZALEZ</t>
  </si>
  <si>
    <t>La entidad no cuenta con Rol de Enlace de pagos y Jefe Financiero pues no hace parte del SIIF del Ministerio de Hacienda.</t>
  </si>
  <si>
    <t>La entidad no cuentacon registro SIIF de Ministerio de Hacienda.</t>
  </si>
  <si>
    <t>Se realizó con acompañamiento de la agencia depuracion de casos duplicados.
Los datos de Conciliaciones se tiene unicamente los registrados en ekogui</t>
  </si>
  <si>
    <t>Diego Hernando Santacruz Santacruz</t>
  </si>
  <si>
    <t>NOTA: La cantidad de procesos activos se encuentra registrados en ekogui.
- 75 procesos registrados en el sistema ekogui, aun no se encuentra vinculada la entidad por falta de notificacion, sin embrago registra creacion en el sistema.
- 10 procesos  se encuentran con pretencion $0, pero registran probabilidad de perder el caso ALTA.</t>
  </si>
  <si>
    <t xml:space="preserve"> - De la muestra de perfiles de abogado, ninguno tiene actualizado estudios adicionales al titulo acreditado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</si>
</sst>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wrapText="1"/>
    </xf>
    <xf numFmtId="0" fontId="0" fillId="0" borderId="9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0" fillId="2" borderId="27" xfId="0" applyNumberFormat="1" applyFill="1" applyBorder="1" applyProtection="1">
      <protection locked="0"/>
    </xf>
    <xf numFmtId="14" fontId="5" fillId="2" borderId="5" xfId="0" applyNumberFormat="1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64186-77E3-45B0-8449-08E3DB3EF46E}">
  <dimension ref="B1:O18"/>
  <sheetViews>
    <sheetView showGridLines="0" topLeftCell="A34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3" t="s">
        <v>85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</row>
    <row r="4" spans="2:15" ht="23.25" x14ac:dyDescent="0.35">
      <c r="B4" s="83" t="s">
        <v>11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6" t="s">
        <v>101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7"/>
    </row>
    <row r="7" spans="2:15" x14ac:dyDescent="0.25">
      <c r="B7" s="5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EEB4C-BF31-445B-9BA4-A17C68E0AB29}">
  <dimension ref="B5:T19"/>
  <sheetViews>
    <sheetView topLeftCell="A10" workbookViewId="0">
      <selection activeCell="C19" sqref="C19:G19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7" t="s">
        <v>121</v>
      </c>
      <c r="C7" s="88"/>
      <c r="D7" s="88"/>
      <c r="E7" s="88"/>
      <c r="F7" s="88"/>
      <c r="G7" s="89"/>
      <c r="T7" s="1" t="s">
        <v>12</v>
      </c>
    </row>
    <row r="8" spans="2:20" ht="15.75" thickBot="1" x14ac:dyDescent="0.3">
      <c r="B8" s="14"/>
      <c r="C8" s="15"/>
      <c r="D8" s="15"/>
      <c r="E8" s="15"/>
      <c r="F8" s="15"/>
      <c r="G8" s="16"/>
      <c r="T8" s="1" t="s">
        <v>13</v>
      </c>
    </row>
    <row r="9" spans="2:20" ht="15.75" thickBot="1" x14ac:dyDescent="0.3">
      <c r="B9" s="92" t="s">
        <v>150</v>
      </c>
      <c r="C9" s="93"/>
      <c r="D9" s="81">
        <v>44251</v>
      </c>
      <c r="E9" s="15"/>
      <c r="F9" s="15"/>
      <c r="G9" s="16"/>
      <c r="T9" s="1" t="s">
        <v>14</v>
      </c>
    </row>
    <row r="10" spans="2:20" x14ac:dyDescent="0.25">
      <c r="B10" s="14"/>
      <c r="C10" s="15"/>
      <c r="D10" s="15"/>
      <c r="E10" s="15"/>
      <c r="F10" s="15"/>
      <c r="G10" s="82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87</v>
      </c>
    </row>
    <row r="12" spans="2:20" x14ac:dyDescent="0.25">
      <c r="B12" s="21" t="s">
        <v>0</v>
      </c>
      <c r="C12" s="57" t="s">
        <v>14</v>
      </c>
      <c r="D12" s="60"/>
      <c r="E12" s="58"/>
      <c r="F12" s="59"/>
      <c r="G12" s="56" t="str">
        <f t="shared" ref="G12:G17" si="0">+IF(C12="SI",IF(F12&lt;$G$10,"DESACTUALIZADO",""),"")</f>
        <v/>
      </c>
      <c r="H12" s="42">
        <f t="shared" ref="H12:H17" si="1">+IF(C12="N/A",1,0)</f>
        <v>1</v>
      </c>
      <c r="I12" s="42">
        <f t="shared" ref="I12:I17" si="2">+IF(C12="Si",1,0)</f>
        <v>0</v>
      </c>
      <c r="J12" s="42">
        <f t="shared" ref="J12:J17" si="3">+IF(C12="No",1,0)</f>
        <v>0</v>
      </c>
    </row>
    <row r="13" spans="2:20" x14ac:dyDescent="0.25">
      <c r="B13" s="21" t="s">
        <v>1</v>
      </c>
      <c r="C13" s="57" t="s">
        <v>12</v>
      </c>
      <c r="D13" s="60" t="s">
        <v>155</v>
      </c>
      <c r="E13" s="58" t="s">
        <v>157</v>
      </c>
      <c r="F13" s="59">
        <v>43998</v>
      </c>
      <c r="G13" s="56" t="str">
        <f t="shared" si="0"/>
        <v/>
      </c>
      <c r="H13" s="42">
        <f t="shared" si="1"/>
        <v>0</v>
      </c>
      <c r="I13" s="42">
        <f t="shared" si="2"/>
        <v>1</v>
      </c>
      <c r="J13" s="42">
        <f t="shared" si="3"/>
        <v>0</v>
      </c>
    </row>
    <row r="14" spans="2:20" x14ac:dyDescent="0.25">
      <c r="B14" s="21" t="s">
        <v>2</v>
      </c>
      <c r="C14" s="57" t="s">
        <v>14</v>
      </c>
      <c r="D14" s="60"/>
      <c r="E14" s="58"/>
      <c r="F14" s="59"/>
      <c r="G14" s="56" t="str">
        <f t="shared" si="0"/>
        <v/>
      </c>
      <c r="H14" s="42">
        <f t="shared" si="1"/>
        <v>1</v>
      </c>
      <c r="I14" s="42">
        <f t="shared" si="2"/>
        <v>0</v>
      </c>
      <c r="J14" s="42">
        <f t="shared" si="3"/>
        <v>0</v>
      </c>
      <c r="T14" s="49">
        <v>43545</v>
      </c>
    </row>
    <row r="15" spans="2:20" x14ac:dyDescent="0.25">
      <c r="B15" s="21" t="s">
        <v>3</v>
      </c>
      <c r="C15" s="57" t="s">
        <v>12</v>
      </c>
      <c r="D15" s="60" t="s">
        <v>156</v>
      </c>
      <c r="E15" s="58" t="s">
        <v>159</v>
      </c>
      <c r="F15" s="59">
        <v>44229</v>
      </c>
      <c r="G15" s="56" t="str">
        <f t="shared" si="0"/>
        <v/>
      </c>
      <c r="H15" s="42">
        <f t="shared" si="1"/>
        <v>0</v>
      </c>
      <c r="I15" s="42">
        <f t="shared" si="2"/>
        <v>1</v>
      </c>
      <c r="J15" s="42">
        <f t="shared" si="3"/>
        <v>0</v>
      </c>
    </row>
    <row r="16" spans="2:20" x14ac:dyDescent="0.25">
      <c r="B16" s="21" t="s">
        <v>4</v>
      </c>
      <c r="C16" s="57" t="s">
        <v>12</v>
      </c>
      <c r="D16" s="60" t="s">
        <v>153</v>
      </c>
      <c r="E16" s="58" t="s">
        <v>158</v>
      </c>
      <c r="F16" s="59">
        <v>43998</v>
      </c>
      <c r="G16" s="56" t="str">
        <f t="shared" si="0"/>
        <v/>
      </c>
      <c r="H16" s="42">
        <f t="shared" si="1"/>
        <v>0</v>
      </c>
      <c r="I16" s="42">
        <f t="shared" si="2"/>
        <v>1</v>
      </c>
      <c r="J16" s="42">
        <f t="shared" si="3"/>
        <v>0</v>
      </c>
    </row>
    <row r="17" spans="2:10" x14ac:dyDescent="0.25">
      <c r="B17" s="21" t="s">
        <v>5</v>
      </c>
      <c r="C17" s="57" t="s">
        <v>12</v>
      </c>
      <c r="D17" s="60" t="s">
        <v>154</v>
      </c>
      <c r="E17" s="58" t="s">
        <v>163</v>
      </c>
      <c r="F17" s="59">
        <v>44155</v>
      </c>
      <c r="G17" s="56" t="str">
        <f t="shared" si="0"/>
        <v/>
      </c>
      <c r="H17" s="42">
        <f t="shared" si="1"/>
        <v>0</v>
      </c>
      <c r="I17" s="42">
        <f t="shared" si="2"/>
        <v>1</v>
      </c>
      <c r="J17" s="42">
        <f t="shared" si="3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72" t="s">
        <v>104</v>
      </c>
      <c r="C19" s="90" t="s">
        <v>164</v>
      </c>
      <c r="D19" s="90"/>
      <c r="E19" s="90"/>
      <c r="F19" s="90"/>
      <c r="G19" s="91"/>
    </row>
  </sheetData>
  <sheetProtection algorithmName="SHA-512" hashValue="25M01pyRemgaH4CA3gaV6VpBPMwYEpT0BiYjb7YwtGfTlh3I8D8o3d0veWwkPa7DQ+yiOEb8qu00YEaezh5kWw==" saltValue="HJ3GI+QJ+qAq7O7pTyfWrA==" spinCount="100000" sheet="1" objects="1" scenarios="1"/>
  <mergeCells count="3">
    <mergeCell ref="B7:G7"/>
    <mergeCell ref="C19:G19"/>
    <mergeCell ref="B9:C9"/>
  </mergeCells>
  <dataValidations count="2">
    <dataValidation type="date" allowBlank="1" showInputMessage="1" showErrorMessage="1" sqref="F12:F17 D12:D17" xr:uid="{557098AF-D2C2-4EAF-94D0-D183170D681C}">
      <formula1>40544</formula1>
      <formula2>44255</formula2>
    </dataValidation>
    <dataValidation type="list" allowBlank="1" showInputMessage="1" showErrorMessage="1" sqref="C12:C17" xr:uid="{5D73C74E-A09B-48A5-B344-8772BA2FD67E}">
      <formula1>$T$7:$T$9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3C2F-3C45-4C74-9A68-80D688B33CFB}">
  <dimension ref="A2:BE3"/>
  <sheetViews>
    <sheetView topLeftCell="AS1" workbookViewId="0">
      <selection activeCell="BE4" sqref="BE4"/>
    </sheetView>
  </sheetViews>
  <sheetFormatPr baseColWidth="10" defaultRowHeight="15" x14ac:dyDescent="0.25"/>
  <sheetData>
    <row r="2" spans="1:5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21</v>
      </c>
      <c r="H2" t="s">
        <v>22</v>
      </c>
      <c r="I2" t="s">
        <v>26</v>
      </c>
      <c r="J2" t="s">
        <v>20</v>
      </c>
      <c r="K2" t="s">
        <v>111</v>
      </c>
      <c r="L2" s="15" t="s">
        <v>112</v>
      </c>
      <c r="M2" s="20" t="s">
        <v>105</v>
      </c>
      <c r="N2" s="20" t="s">
        <v>106</v>
      </c>
      <c r="O2" s="20" t="s">
        <v>107</v>
      </c>
      <c r="Q2" t="s">
        <v>28</v>
      </c>
      <c r="R2" t="s">
        <v>29</v>
      </c>
      <c r="S2" t="s">
        <v>30</v>
      </c>
      <c r="T2" t="s">
        <v>63</v>
      </c>
      <c r="U2" t="s">
        <v>62</v>
      </c>
      <c r="V2" t="s">
        <v>37</v>
      </c>
      <c r="W2" t="s">
        <v>64</v>
      </c>
      <c r="X2" t="s">
        <v>27</v>
      </c>
      <c r="Y2" t="s">
        <v>66</v>
      </c>
      <c r="Z2" t="s">
        <v>65</v>
      </c>
      <c r="AA2" t="s">
        <v>35</v>
      </c>
      <c r="AB2" t="s">
        <v>67</v>
      </c>
      <c r="AC2" t="s">
        <v>68</v>
      </c>
      <c r="AD2" t="s">
        <v>36</v>
      </c>
      <c r="AE2" t="s">
        <v>69</v>
      </c>
      <c r="AF2" t="s">
        <v>70</v>
      </c>
      <c r="AG2" t="s">
        <v>71</v>
      </c>
      <c r="AH2" t="s">
        <v>72</v>
      </c>
      <c r="AI2" t="s">
        <v>69</v>
      </c>
      <c r="AJ2" t="s">
        <v>70</v>
      </c>
      <c r="AK2" t="s">
        <v>71</v>
      </c>
      <c r="AL2" t="s">
        <v>72</v>
      </c>
      <c r="AM2" t="s">
        <v>55</v>
      </c>
      <c r="AN2" t="s">
        <v>57</v>
      </c>
      <c r="AO2" t="s">
        <v>52</v>
      </c>
      <c r="AP2" t="s">
        <v>53</v>
      </c>
      <c r="AQ2" t="s">
        <v>54</v>
      </c>
      <c r="AR2" t="s">
        <v>58</v>
      </c>
      <c r="AS2" t="s">
        <v>75</v>
      </c>
      <c r="AT2" t="s">
        <v>60</v>
      </c>
      <c r="AU2" t="s">
        <v>61</v>
      </c>
      <c r="AV2" t="s">
        <v>77</v>
      </c>
      <c r="AW2" t="s">
        <v>78</v>
      </c>
      <c r="AX2" s="15" t="s">
        <v>80</v>
      </c>
      <c r="AY2" s="15" t="s">
        <v>81</v>
      </c>
      <c r="AZ2" t="s">
        <v>144</v>
      </c>
      <c r="BA2" t="s">
        <v>145</v>
      </c>
      <c r="BB2" t="s">
        <v>146</v>
      </c>
      <c r="BC2" t="s">
        <v>147</v>
      </c>
      <c r="BD2" t="s">
        <v>148</v>
      </c>
      <c r="BE2" t="s">
        <v>149</v>
      </c>
    </row>
    <row r="3" spans="1:57" x14ac:dyDescent="0.25">
      <c r="A3" t="str">
        <f>+USUARIOS!C12</f>
        <v>N/A</v>
      </c>
      <c r="B3" t="str">
        <f>+USUARIOS!C13</f>
        <v>Si</v>
      </c>
      <c r="C3" t="str">
        <f>+USUARIOS!C14</f>
        <v>N/A</v>
      </c>
      <c r="D3" t="str">
        <f>+USUARIOS!C15</f>
        <v>Si</v>
      </c>
      <c r="E3" t="str">
        <f>+USUARIOS!C16</f>
        <v>Si</v>
      </c>
      <c r="F3" t="str">
        <f>+USUARIOS!C17</f>
        <v>Si</v>
      </c>
      <c r="G3">
        <f>+ABOGADOS!D11</f>
        <v>22</v>
      </c>
      <c r="H3">
        <f>+ABOGADOS!D12</f>
        <v>33</v>
      </c>
      <c r="I3">
        <f>+ABOGADOS!D13</f>
        <v>33</v>
      </c>
      <c r="J3">
        <f>+ABOGADOS!D14</f>
        <v>22</v>
      </c>
      <c r="K3">
        <f>+ABOGADOS!D17</f>
        <v>4</v>
      </c>
      <c r="L3">
        <f>+ABOGADOS!D18</f>
        <v>4</v>
      </c>
      <c r="M3">
        <f>+ABOGADOS!G10</f>
        <v>0</v>
      </c>
      <c r="N3">
        <f>+ABOGADOS!G11</f>
        <v>10</v>
      </c>
      <c r="O3">
        <f>+ABOGADOS!G12</f>
        <v>10</v>
      </c>
      <c r="Q3">
        <f>+JUDICIALES!D11</f>
        <v>2306</v>
      </c>
      <c r="R3">
        <f>+JUDICIALES!D12</f>
        <v>2306</v>
      </c>
      <c r="S3">
        <f>+JUDICIALES!D13</f>
        <v>79</v>
      </c>
      <c r="T3">
        <f>+JUDICIALES!D16</f>
        <v>14</v>
      </c>
      <c r="U3">
        <f>+JUDICIALES!D17</f>
        <v>14</v>
      </c>
      <c r="V3">
        <f>+JUDICIALES!D21</f>
        <v>345</v>
      </c>
      <c r="W3">
        <f>+JUDICIALES!D22</f>
        <v>67</v>
      </c>
      <c r="X3">
        <f>+JUDICIALES!G9</f>
        <v>22</v>
      </c>
      <c r="Y3">
        <f>+JUDICIALES!G10</f>
        <v>22</v>
      </c>
      <c r="Z3">
        <f>+JUDICIALES!G11</f>
        <v>22</v>
      </c>
      <c r="AA3">
        <f>+JUDICIALES!G15</f>
        <v>2156</v>
      </c>
      <c r="AB3">
        <f>+JUDICIALES!G16</f>
        <v>2081</v>
      </c>
      <c r="AC3">
        <f>+JUDICIALES!G17</f>
        <v>0</v>
      </c>
      <c r="AD3">
        <f>+JUDICIALES!G18</f>
        <v>0</v>
      </c>
      <c r="AE3">
        <f>+JUDICIALES!G21</f>
        <v>309</v>
      </c>
      <c r="AF3">
        <f>+JUDICIALES!G22</f>
        <v>396</v>
      </c>
      <c r="AG3">
        <f>+JUDICIALES!G23</f>
        <v>891</v>
      </c>
      <c r="AH3">
        <f>+JUDICIALES!G24</f>
        <v>485</v>
      </c>
      <c r="AI3">
        <f>+JUDICIALES!H21</f>
        <v>10</v>
      </c>
      <c r="AJ3">
        <f>+JUDICIALES!H22</f>
        <v>396</v>
      </c>
      <c r="AK3">
        <f>+JUDICIALES!H23</f>
        <v>891</v>
      </c>
      <c r="AL3">
        <f>+JUDICIALES!H24</f>
        <v>485</v>
      </c>
      <c r="AM3">
        <f>+PREJUDICIALES!D10</f>
        <v>146</v>
      </c>
      <c r="AN3">
        <f>+PREJUDICIALES!D11</f>
        <v>146</v>
      </c>
      <c r="AO3">
        <f>+PREJUDICIALES!D12</f>
        <v>73</v>
      </c>
      <c r="AP3">
        <f>+PREJUDICIALES!D13</f>
        <v>28</v>
      </c>
      <c r="AQ3">
        <f>+PREJUDICIALES!D14</f>
        <v>45</v>
      </c>
      <c r="AR3">
        <f>+PREJUDICIALES!D17</f>
        <v>935</v>
      </c>
      <c r="AS3">
        <f>+PREJUDICIALES!D18</f>
        <v>935</v>
      </c>
      <c r="AT3">
        <f>+PREJUDICIALES!G12</f>
        <v>20</v>
      </c>
      <c r="AU3">
        <f>+PREJUDICIALES!G13</f>
        <v>0</v>
      </c>
      <c r="AV3">
        <f>+ARBITRAMENTOS!D9</f>
        <v>0</v>
      </c>
      <c r="AW3">
        <f>+ARBITRAMENTOS!D10</f>
        <v>0</v>
      </c>
      <c r="AX3" t="str">
        <f>+PAGOS!D9</f>
        <v>No</v>
      </c>
      <c r="AY3">
        <f>+PAGOS!D10</f>
        <v>0</v>
      </c>
      <c r="AZ3" t="str">
        <f>+USUARIOS!C19</f>
        <v>La entidad no cuenta con Rol de Enlace de pagos y Jefe Financiero pues no hace parte del SIIF del Ministerio de Hacienda.</v>
      </c>
      <c r="BA3" t="str">
        <f>+ABOGADOS!C21</f>
        <v xml:space="preserve"> - De la muestra de perfiles de abogado, ninguno tiene actualizado estudios adicionales al titulo acreditado </v>
      </c>
      <c r="BB3" t="str">
        <f>+JUDICIALES!F28</f>
        <v>NOTA: La cantidad de procesos activos se encuentra registrados en ekogui.
- 75 procesos registrados en el sistema ekogui, aun no se encuentra vinculada la entidad por falta de notificacion, sin embrago registra creacion en el sistema.
- 10 procesos  se encuentran con pretencion $0, pero registran probabilidad de perder el caso ALTA.</v>
      </c>
      <c r="BC3" t="str">
        <f>+PREJUDICIALES!F17</f>
        <v>Se realizó con acompañamiento de la agencia depuracion de casos duplicados.
Los datos de Conciliaciones se tiene unicamente los registrados en ekogui</v>
      </c>
      <c r="BD3" t="str">
        <f>+ARBITRAMENTOS!C13</f>
        <v>ADRES no cuenta con procesos arbitrales activos ni terminados.</v>
      </c>
      <c r="BE3" t="str">
        <f>+PAGOS!F8</f>
        <v>La entidad no cuentacon registro SIIF de Ministerio de Hacienda.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0B5E8-F134-4553-833A-7946B8442A10}">
  <dimension ref="B1:V25"/>
  <sheetViews>
    <sheetView showGridLines="0" tabSelected="1" topLeftCell="A4" workbookViewId="0">
      <selection activeCell="C33" sqref="C3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10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124</v>
      </c>
      <c r="D7" s="60">
        <v>44251</v>
      </c>
      <c r="E7" s="26"/>
      <c r="F7" s="94" t="str">
        <f>"Seleccione una muestra de "&amp;V3&amp;" abogados activos y complete la siguiente tabla"</f>
        <v>Seleccione una muestra de 10 abogados activos y complete la siguiente tabla</v>
      </c>
      <c r="G7" s="95"/>
      <c r="H7" s="33"/>
    </row>
    <row r="8" spans="2:22" x14ac:dyDescent="0.25">
      <c r="B8" s="14"/>
      <c r="D8" s="15"/>
      <c r="E8" s="15"/>
      <c r="F8" s="96"/>
      <c r="G8" s="97"/>
      <c r="H8" s="16"/>
      <c r="T8" s="1" t="s">
        <v>13</v>
      </c>
    </row>
    <row r="9" spans="2:22" ht="23.25" x14ac:dyDescent="0.25">
      <c r="B9" s="14"/>
      <c r="C9" s="34" t="s">
        <v>119</v>
      </c>
      <c r="E9" s="6"/>
      <c r="F9" s="24" t="s">
        <v>108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120</v>
      </c>
      <c r="D10" s="23" t="s">
        <v>23</v>
      </c>
      <c r="E10" s="6"/>
      <c r="F10" s="20" t="s">
        <v>105</v>
      </c>
      <c r="G10" s="57">
        <v>0</v>
      </c>
      <c r="H10" s="16"/>
    </row>
    <row r="11" spans="2:22" x14ac:dyDescent="0.25">
      <c r="B11" s="14"/>
      <c r="C11" s="20" t="s">
        <v>21</v>
      </c>
      <c r="D11" s="57">
        <v>22</v>
      </c>
      <c r="E11" s="6"/>
      <c r="F11" s="20" t="s">
        <v>106</v>
      </c>
      <c r="G11" s="57">
        <v>10</v>
      </c>
      <c r="H11" s="16"/>
    </row>
    <row r="12" spans="2:22" x14ac:dyDescent="0.25">
      <c r="B12" s="14"/>
      <c r="C12" s="20" t="s">
        <v>22</v>
      </c>
      <c r="D12" s="57">
        <v>33</v>
      </c>
      <c r="E12" s="6"/>
      <c r="F12" s="20" t="s">
        <v>107</v>
      </c>
      <c r="G12" s="57">
        <v>10</v>
      </c>
      <c r="H12" s="16"/>
    </row>
    <row r="13" spans="2:22" x14ac:dyDescent="0.25">
      <c r="B13" s="14"/>
      <c r="C13" s="20" t="s">
        <v>26</v>
      </c>
      <c r="D13" s="57">
        <v>33</v>
      </c>
      <c r="E13" s="6"/>
      <c r="F13" s="53" t="s">
        <v>113</v>
      </c>
      <c r="G13" s="52"/>
      <c r="H13" s="16"/>
    </row>
    <row r="14" spans="2:22" x14ac:dyDescent="0.25">
      <c r="B14" s="14"/>
      <c r="C14" s="20" t="s">
        <v>20</v>
      </c>
      <c r="D14" s="57">
        <v>22</v>
      </c>
      <c r="E14" s="6"/>
      <c r="F14" s="54" t="s">
        <v>114</v>
      </c>
      <c r="G14" s="55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117</v>
      </c>
      <c r="G16" s="24" t="s">
        <v>19</v>
      </c>
      <c r="H16" s="16"/>
    </row>
    <row r="17" spans="2:8" x14ac:dyDescent="0.25">
      <c r="B17" s="14"/>
      <c r="C17" s="20" t="s">
        <v>122</v>
      </c>
      <c r="D17" s="57">
        <v>4</v>
      </c>
      <c r="E17" s="6"/>
      <c r="F17" s="20" t="s">
        <v>125</v>
      </c>
      <c r="G17" s="57">
        <v>33</v>
      </c>
      <c r="H17" s="16"/>
    </row>
    <row r="18" spans="2:8" x14ac:dyDescent="0.25">
      <c r="B18" s="14"/>
      <c r="C18" s="20" t="s">
        <v>123</v>
      </c>
      <c r="D18" s="57">
        <v>4</v>
      </c>
      <c r="E18" s="6"/>
      <c r="F18" s="50" t="s">
        <v>88</v>
      </c>
      <c r="G18" s="57">
        <v>0</v>
      </c>
      <c r="H18" s="16"/>
    </row>
    <row r="19" spans="2:8" x14ac:dyDescent="0.25">
      <c r="B19" s="14"/>
      <c r="C19" s="67"/>
      <c r="E19" s="6"/>
      <c r="F19" s="20" t="s">
        <v>110</v>
      </c>
      <c r="G19" s="57">
        <v>0</v>
      </c>
      <c r="H19" s="16"/>
    </row>
    <row r="20" spans="2:8" ht="15.75" thickBot="1" x14ac:dyDescent="0.3">
      <c r="B20" s="14"/>
      <c r="C20" s="67" t="s">
        <v>109</v>
      </c>
      <c r="D20" s="75"/>
      <c r="E20" s="6"/>
      <c r="F20" s="73" t="s">
        <v>25</v>
      </c>
      <c r="G20" s="74">
        <v>0</v>
      </c>
      <c r="H20" s="16"/>
    </row>
    <row r="21" spans="2:8" x14ac:dyDescent="0.25">
      <c r="B21" s="14"/>
      <c r="C21" s="98" t="s">
        <v>169</v>
      </c>
      <c r="D21" s="99"/>
      <c r="E21" s="99"/>
      <c r="F21" s="99"/>
      <c r="G21" s="100"/>
      <c r="H21" s="16"/>
    </row>
    <row r="22" spans="2:8" x14ac:dyDescent="0.25">
      <c r="B22" s="14"/>
      <c r="C22" s="101"/>
      <c r="D22" s="102"/>
      <c r="E22" s="102"/>
      <c r="F22" s="102"/>
      <c r="G22" s="103"/>
      <c r="H22" s="16"/>
    </row>
    <row r="23" spans="2:8" x14ac:dyDescent="0.25">
      <c r="B23" s="14"/>
      <c r="C23" s="101"/>
      <c r="D23" s="102"/>
      <c r="E23" s="102"/>
      <c r="F23" s="102"/>
      <c r="G23" s="103"/>
      <c r="H23" s="16"/>
    </row>
    <row r="24" spans="2:8" ht="15.75" thickBot="1" x14ac:dyDescent="0.3">
      <c r="B24" s="14"/>
      <c r="C24" s="104"/>
      <c r="D24" s="105"/>
      <c r="E24" s="105"/>
      <c r="F24" s="105"/>
      <c r="G24" s="106"/>
      <c r="H24" s="16"/>
    </row>
    <row r="25" spans="2:8" ht="15.75" thickBot="1" x14ac:dyDescent="0.3">
      <c r="B25" s="17"/>
      <c r="C25" s="18"/>
      <c r="D25" s="18"/>
      <c r="E25" s="18"/>
      <c r="F25" s="18"/>
      <c r="G25" s="18"/>
      <c r="H25" s="19"/>
    </row>
  </sheetData>
  <sheetProtection algorithmName="SHA-512" hashValue="ZChrELvPb+j4cIJ1M3PA4+X3uunizEPjU7fllewijEMUQyJxd2/8M7oH0KxRF81/7BiAi4Zo7WHOguM4F+JBrw==" saltValue="H0s3O6ytyRAZ8aR51gBU2A==" spinCount="100000" sheet="1"/>
  <mergeCells count="2">
    <mergeCell ref="F7:G8"/>
    <mergeCell ref="C21:G24"/>
  </mergeCells>
  <dataValidations count="1">
    <dataValidation type="date" allowBlank="1" showInputMessage="1" showErrorMessage="1" sqref="D7" xr:uid="{1C191474-2F43-41D4-B063-E3FB9EF1CF83}">
      <formula1>44197</formula1>
      <formula2>44286</formula2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820D-2708-42C6-B139-54F103CBEEC5}">
  <dimension ref="B1:W34"/>
  <sheetViews>
    <sheetView showGridLines="0" topLeftCell="A7" zoomScale="98" zoomScaleNormal="98" workbookViewId="0">
      <selection activeCell="F28" sqref="F28:H3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6.5703125" style="1" bestFit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10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10" t="s">
        <v>74</v>
      </c>
      <c r="D6" s="110"/>
      <c r="E6" s="110"/>
      <c r="F6" s="110"/>
      <c r="G6" s="110"/>
      <c r="H6" s="110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13</v>
      </c>
    </row>
    <row r="8" spans="2:23" x14ac:dyDescent="0.25">
      <c r="B8" s="14"/>
      <c r="C8" s="23" t="s">
        <v>127</v>
      </c>
      <c r="D8" s="60" t="s">
        <v>160</v>
      </c>
      <c r="E8" s="6"/>
      <c r="F8" s="37" t="s">
        <v>116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57">
        <v>22</v>
      </c>
      <c r="H9" s="15"/>
      <c r="I9" s="16"/>
    </row>
    <row r="10" spans="2:23" x14ac:dyDescent="0.25">
      <c r="B10" s="14"/>
      <c r="C10" s="23" t="s">
        <v>126</v>
      </c>
      <c r="D10" s="23" t="s">
        <v>23</v>
      </c>
      <c r="E10" s="6"/>
      <c r="F10" s="20" t="s">
        <v>66</v>
      </c>
      <c r="G10" s="57">
        <v>22</v>
      </c>
      <c r="H10" s="15"/>
      <c r="I10" s="16"/>
    </row>
    <row r="11" spans="2:23" x14ac:dyDescent="0.25">
      <c r="B11" s="14"/>
      <c r="C11" s="20" t="s">
        <v>28</v>
      </c>
      <c r="D11" s="57">
        <v>2306</v>
      </c>
      <c r="E11" s="6"/>
      <c r="F11" s="20" t="s">
        <v>93</v>
      </c>
      <c r="G11" s="57">
        <v>22</v>
      </c>
      <c r="H11" s="15"/>
      <c r="I11" s="16"/>
    </row>
    <row r="12" spans="2:23" x14ac:dyDescent="0.25">
      <c r="B12" s="14"/>
      <c r="C12" s="20" t="s">
        <v>29</v>
      </c>
      <c r="D12" s="57">
        <v>2306</v>
      </c>
      <c r="E12" s="6"/>
      <c r="F12" s="38" t="s">
        <v>92</v>
      </c>
      <c r="I12" s="16"/>
    </row>
    <row r="13" spans="2:23" x14ac:dyDescent="0.25">
      <c r="B13" s="14"/>
      <c r="C13" s="20" t="s">
        <v>89</v>
      </c>
      <c r="D13" s="57">
        <v>79</v>
      </c>
      <c r="E13" s="6"/>
      <c r="F13" s="38" t="s">
        <v>94</v>
      </c>
      <c r="I13" s="16"/>
    </row>
    <row r="14" spans="2:23" x14ac:dyDescent="0.25">
      <c r="B14" s="14"/>
      <c r="E14" s="6"/>
      <c r="F14" s="24" t="s">
        <v>34</v>
      </c>
      <c r="G14" s="24" t="s">
        <v>23</v>
      </c>
      <c r="I14" s="16"/>
    </row>
    <row r="15" spans="2:23" x14ac:dyDescent="0.25">
      <c r="B15" s="14"/>
      <c r="C15" s="23" t="s">
        <v>128</v>
      </c>
      <c r="D15" s="23" t="s">
        <v>23</v>
      </c>
      <c r="E15" s="6"/>
      <c r="F15" s="20" t="s">
        <v>132</v>
      </c>
      <c r="G15" s="57">
        <v>2156</v>
      </c>
      <c r="I15" s="16"/>
    </row>
    <row r="16" spans="2:23" x14ac:dyDescent="0.25">
      <c r="B16" s="14"/>
      <c r="C16" s="20" t="s">
        <v>151</v>
      </c>
      <c r="D16" s="57">
        <v>14</v>
      </c>
      <c r="E16" s="6"/>
      <c r="F16" s="20" t="s">
        <v>133</v>
      </c>
      <c r="G16" s="57">
        <v>2081</v>
      </c>
      <c r="H16" s="15"/>
      <c r="I16" s="16"/>
    </row>
    <row r="17" spans="2:9" x14ac:dyDescent="0.25">
      <c r="B17" s="14"/>
      <c r="C17" s="20" t="s">
        <v>152</v>
      </c>
      <c r="D17" s="57">
        <v>14</v>
      </c>
      <c r="E17" s="6"/>
      <c r="F17" s="20" t="s">
        <v>134</v>
      </c>
      <c r="G17" s="57">
        <v>0</v>
      </c>
      <c r="H17" s="15"/>
      <c r="I17" s="16"/>
    </row>
    <row r="18" spans="2:9" x14ac:dyDescent="0.25">
      <c r="B18" s="14"/>
      <c r="C18" s="38" t="s">
        <v>90</v>
      </c>
      <c r="E18" s="6"/>
      <c r="F18" s="20" t="s">
        <v>36</v>
      </c>
      <c r="G18" s="57">
        <v>0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33</v>
      </c>
      <c r="D20" s="51" t="s">
        <v>23</v>
      </c>
      <c r="E20" s="6"/>
      <c r="F20" s="39" t="s">
        <v>115</v>
      </c>
      <c r="G20" s="39" t="s">
        <v>31</v>
      </c>
      <c r="H20" s="40" t="s">
        <v>73</v>
      </c>
      <c r="I20" s="16"/>
    </row>
    <row r="21" spans="2:9" x14ac:dyDescent="0.25">
      <c r="B21" s="14"/>
      <c r="C21" s="68" t="s">
        <v>129</v>
      </c>
      <c r="D21" s="69">
        <v>345</v>
      </c>
      <c r="E21" s="6"/>
      <c r="F21" s="20" t="s">
        <v>69</v>
      </c>
      <c r="G21" s="57">
        <v>309</v>
      </c>
      <c r="H21" s="57">
        <v>10</v>
      </c>
      <c r="I21" s="16"/>
    </row>
    <row r="22" spans="2:9" ht="15" customHeight="1" x14ac:dyDescent="0.25">
      <c r="B22" s="14"/>
      <c r="C22" s="68" t="s">
        <v>91</v>
      </c>
      <c r="D22" s="69">
        <v>67</v>
      </c>
      <c r="E22" s="6"/>
      <c r="F22" s="20" t="s">
        <v>70</v>
      </c>
      <c r="G22" s="57">
        <v>396</v>
      </c>
      <c r="H22" s="57">
        <v>396</v>
      </c>
      <c r="I22" s="16"/>
    </row>
    <row r="23" spans="2:9" ht="24.75" x14ac:dyDescent="0.25">
      <c r="B23" s="14"/>
      <c r="C23" s="80" t="s">
        <v>130</v>
      </c>
      <c r="D23" s="80"/>
      <c r="E23" s="6"/>
      <c r="F23" s="20" t="s">
        <v>71</v>
      </c>
      <c r="G23" s="57">
        <v>891</v>
      </c>
      <c r="H23" s="57">
        <v>891</v>
      </c>
      <c r="I23" s="16"/>
    </row>
    <row r="24" spans="2:9" x14ac:dyDescent="0.25">
      <c r="B24" s="14"/>
      <c r="C24" s="15"/>
      <c r="E24" s="6"/>
      <c r="F24" s="20" t="s">
        <v>72</v>
      </c>
      <c r="G24" s="57">
        <v>485</v>
      </c>
      <c r="H24" s="57">
        <v>485</v>
      </c>
      <c r="I24" s="16"/>
    </row>
    <row r="25" spans="2:9" ht="30" customHeight="1" x14ac:dyDescent="0.25">
      <c r="B25" s="14"/>
      <c r="C25" s="76" t="str">
        <f>"Seleccione "&amp;W3&amp;" procesos teminados en el  segundo semestre de 2020 y llene la siguiente tabla:"</f>
        <v>Seleccione 10 procesos teminados en el  segundo semestre de 2020 y llene la siguiente tabla:</v>
      </c>
      <c r="D25" s="77"/>
      <c r="E25" s="6"/>
      <c r="F25" s="111" t="s">
        <v>131</v>
      </c>
      <c r="G25" s="111"/>
      <c r="H25" s="111"/>
      <c r="I25" s="16"/>
    </row>
    <row r="26" spans="2:9" ht="15.75" thickBot="1" x14ac:dyDescent="0.3">
      <c r="B26" s="14"/>
      <c r="C26" s="78"/>
      <c r="D26" s="79"/>
      <c r="E26" s="6"/>
      <c r="F26" s="70"/>
      <c r="G26" s="15"/>
      <c r="H26" s="15"/>
      <c r="I26" s="16"/>
    </row>
    <row r="27" spans="2:9" ht="15.75" thickBot="1" x14ac:dyDescent="0.3">
      <c r="B27" s="14"/>
      <c r="C27" s="51" t="s">
        <v>103</v>
      </c>
      <c r="D27" s="51" t="s">
        <v>23</v>
      </c>
      <c r="E27" s="6"/>
      <c r="F27" s="107" t="s">
        <v>102</v>
      </c>
      <c r="G27" s="108"/>
      <c r="H27" s="109"/>
      <c r="I27" s="16"/>
    </row>
    <row r="28" spans="2:9" x14ac:dyDescent="0.25">
      <c r="B28" s="14"/>
      <c r="C28" s="20" t="s">
        <v>95</v>
      </c>
      <c r="D28" s="57">
        <v>10</v>
      </c>
      <c r="E28" s="6"/>
      <c r="F28" s="98" t="s">
        <v>168</v>
      </c>
      <c r="G28" s="99"/>
      <c r="H28" s="100"/>
      <c r="I28" s="16"/>
    </row>
    <row r="29" spans="2:9" x14ac:dyDescent="0.25">
      <c r="B29" s="14"/>
      <c r="C29" s="20" t="s">
        <v>96</v>
      </c>
      <c r="D29" s="57">
        <v>1</v>
      </c>
      <c r="E29" s="6"/>
      <c r="F29" s="101"/>
      <c r="G29" s="102"/>
      <c r="H29" s="103"/>
      <c r="I29" s="16"/>
    </row>
    <row r="30" spans="2:9" x14ac:dyDescent="0.25">
      <c r="B30" s="14"/>
      <c r="C30" s="20" t="s">
        <v>97</v>
      </c>
      <c r="D30" s="57">
        <v>2</v>
      </c>
      <c r="E30" s="6"/>
      <c r="F30" s="101"/>
      <c r="G30" s="102"/>
      <c r="H30" s="103"/>
      <c r="I30" s="16"/>
    </row>
    <row r="31" spans="2:9" x14ac:dyDescent="0.25">
      <c r="B31" s="14"/>
      <c r="C31" s="20" t="s">
        <v>98</v>
      </c>
      <c r="D31" s="57">
        <v>2</v>
      </c>
      <c r="E31" s="6"/>
      <c r="F31" s="101"/>
      <c r="G31" s="102"/>
      <c r="H31" s="103"/>
      <c r="I31" s="16"/>
    </row>
    <row r="32" spans="2:9" x14ac:dyDescent="0.25">
      <c r="B32" s="14"/>
      <c r="C32" s="20" t="s">
        <v>99</v>
      </c>
      <c r="D32" s="57">
        <v>2</v>
      </c>
      <c r="E32" s="6"/>
      <c r="F32" s="101"/>
      <c r="G32" s="102"/>
      <c r="H32" s="103"/>
      <c r="I32" s="16"/>
    </row>
    <row r="33" spans="2:9" ht="15.75" thickBot="1" x14ac:dyDescent="0.3">
      <c r="B33" s="14"/>
      <c r="C33" s="15"/>
      <c r="E33" s="6"/>
      <c r="F33" s="104"/>
      <c r="G33" s="105"/>
      <c r="H33" s="106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iDXW2Pe1kt+h4O6Y/BHSgRazJQPsSi5Cg52Szi1m3YiRMnLmFtb7+cAE3LbxRN3FVj+0YskWT7hAe4XSBkEUPg==" saltValue="MHHAfqXQO87AgWmdgmo8Jw==" spinCount="100000" sheet="1"/>
  <mergeCells count="4">
    <mergeCell ref="F27:H27"/>
    <mergeCell ref="F28:H33"/>
    <mergeCell ref="C6:H6"/>
    <mergeCell ref="F25:H25"/>
  </mergeCell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5FC5B-4A94-48EB-8C86-7D20D1A6D852}">
  <dimension ref="B1:V23"/>
  <sheetViews>
    <sheetView showGridLines="0" topLeftCell="A2" workbookViewId="0">
      <selection activeCell="D28" sqref="D2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73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20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10" t="s">
        <v>56</v>
      </c>
      <c r="D7" s="110"/>
      <c r="E7" s="110"/>
      <c r="F7" s="110"/>
      <c r="G7" s="110"/>
      <c r="H7" s="33"/>
    </row>
    <row r="8" spans="2:22" x14ac:dyDescent="0.25">
      <c r="B8" s="14"/>
      <c r="C8" s="15"/>
      <c r="D8" s="15"/>
      <c r="E8" s="15"/>
      <c r="H8" s="16"/>
      <c r="T8" s="1" t="s">
        <v>13</v>
      </c>
    </row>
    <row r="9" spans="2:22" ht="15" customHeight="1" x14ac:dyDescent="0.25">
      <c r="B9" s="14"/>
      <c r="C9" s="23" t="s">
        <v>135</v>
      </c>
      <c r="D9" s="23" t="s">
        <v>23</v>
      </c>
      <c r="E9" s="6"/>
      <c r="F9" s="94" t="str">
        <f>"Seleccione una muestra de "&amp;V3&amp;" prejudiciales activos registrados antes de 30 de junio de 2020 y complete la siguiente tabla"</f>
        <v>Seleccione una muestra de 20 prejudiciales activos registrados antes de 30 de junio de 2020 y complete la siguiente tabla</v>
      </c>
      <c r="G9" s="95"/>
      <c r="H9" s="16"/>
      <c r="T9" s="1" t="s">
        <v>14</v>
      </c>
    </row>
    <row r="10" spans="2:22" x14ac:dyDescent="0.25">
      <c r="B10" s="14"/>
      <c r="C10" s="20" t="s">
        <v>55</v>
      </c>
      <c r="D10" s="57">
        <v>146</v>
      </c>
      <c r="E10" s="6"/>
      <c r="F10" s="96"/>
      <c r="G10" s="97"/>
      <c r="H10" s="16"/>
    </row>
    <row r="11" spans="2:22" x14ac:dyDescent="0.25">
      <c r="B11" s="14"/>
      <c r="C11" s="20" t="s">
        <v>57</v>
      </c>
      <c r="D11" s="57">
        <v>146</v>
      </c>
      <c r="E11" s="6"/>
      <c r="F11" s="24" t="s">
        <v>33</v>
      </c>
      <c r="G11" s="24" t="s">
        <v>59</v>
      </c>
      <c r="H11" s="16"/>
    </row>
    <row r="12" spans="2:22" x14ac:dyDescent="0.25">
      <c r="B12" s="14"/>
      <c r="C12" s="20" t="s">
        <v>136</v>
      </c>
      <c r="D12" s="57">
        <v>73</v>
      </c>
      <c r="E12" s="6"/>
      <c r="F12" s="36" t="s">
        <v>60</v>
      </c>
      <c r="G12" s="62">
        <v>20</v>
      </c>
      <c r="H12" s="16"/>
    </row>
    <row r="13" spans="2:22" x14ac:dyDescent="0.25">
      <c r="B13" s="14"/>
      <c r="C13" s="20" t="s">
        <v>137</v>
      </c>
      <c r="D13" s="57">
        <v>28</v>
      </c>
      <c r="E13" s="6"/>
      <c r="F13" s="20" t="s">
        <v>61</v>
      </c>
      <c r="G13" s="57">
        <v>0</v>
      </c>
      <c r="H13" s="16"/>
    </row>
    <row r="14" spans="2:22" x14ac:dyDescent="0.25">
      <c r="B14" s="14"/>
      <c r="C14" s="20" t="s">
        <v>86</v>
      </c>
      <c r="D14" s="57">
        <v>45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ht="15.75" thickBot="1" x14ac:dyDescent="0.3">
      <c r="B16" s="14"/>
      <c r="C16" s="23" t="s">
        <v>140</v>
      </c>
      <c r="D16" s="23" t="s">
        <v>23</v>
      </c>
      <c r="E16" s="6"/>
      <c r="F16" s="112" t="s">
        <v>102</v>
      </c>
      <c r="G16" s="112"/>
      <c r="H16" s="16"/>
    </row>
    <row r="17" spans="2:8" x14ac:dyDescent="0.25">
      <c r="B17" s="14"/>
      <c r="C17" s="20" t="s">
        <v>138</v>
      </c>
      <c r="D17" s="57">
        <v>935</v>
      </c>
      <c r="E17" s="6"/>
      <c r="F17" s="113" t="s">
        <v>166</v>
      </c>
      <c r="G17" s="114"/>
      <c r="H17" s="16"/>
    </row>
    <row r="18" spans="2:8" x14ac:dyDescent="0.25">
      <c r="B18" s="14"/>
      <c r="C18" s="20" t="s">
        <v>139</v>
      </c>
      <c r="D18" s="57">
        <v>935</v>
      </c>
      <c r="E18" s="6"/>
      <c r="F18" s="115"/>
      <c r="G18" s="116"/>
      <c r="H18" s="16"/>
    </row>
    <row r="19" spans="2:8" x14ac:dyDescent="0.25">
      <c r="B19" s="14"/>
      <c r="C19"/>
      <c r="D19"/>
      <c r="E19" s="6"/>
      <c r="F19" s="115"/>
      <c r="G19" s="116"/>
      <c r="H19" s="16"/>
    </row>
    <row r="20" spans="2:8" x14ac:dyDescent="0.25">
      <c r="B20" s="14"/>
      <c r="C20"/>
      <c r="D20"/>
      <c r="E20" s="6"/>
      <c r="F20" s="115"/>
      <c r="G20" s="116"/>
      <c r="H20" s="16"/>
    </row>
    <row r="21" spans="2:8" x14ac:dyDescent="0.25">
      <c r="B21" s="14"/>
      <c r="E21" s="6"/>
      <c r="F21" s="115"/>
      <c r="G21" s="116"/>
      <c r="H21" s="16"/>
    </row>
    <row r="22" spans="2:8" ht="15.75" thickBot="1" x14ac:dyDescent="0.3">
      <c r="B22" s="14"/>
      <c r="C22" s="15"/>
      <c r="D22" s="15"/>
      <c r="E22" s="6"/>
      <c r="F22" s="117"/>
      <c r="G22" s="118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8cM68jN9F5Zjd0sab5G14RklQBcoxtobUI5ZVSG26pRUmCYjBWApV4MNXpHXAZk46q11zOqXcEGp1/59yA2tmg==" saltValue="5l0sFDkLD8IXu11PRprXbw==" spinCount="100000" sheet="1"/>
  <mergeCells count="4">
    <mergeCell ref="F9:G10"/>
    <mergeCell ref="C7:G7"/>
    <mergeCell ref="F16:G16"/>
    <mergeCell ref="F17:G2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F4D8-8E0E-4532-890E-2F29FCBB3654}">
  <dimension ref="B1:V17"/>
  <sheetViews>
    <sheetView showGridLines="0" topLeftCell="A4" workbookViewId="0">
      <selection activeCell="C13" sqref="C13:G1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76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76</v>
      </c>
      <c r="D8" s="23" t="s">
        <v>23</v>
      </c>
      <c r="E8" s="6"/>
      <c r="F8" s="23" t="s">
        <v>76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141</v>
      </c>
      <c r="D9" s="57">
        <v>0</v>
      </c>
      <c r="E9" s="6"/>
      <c r="F9" s="20" t="s">
        <v>142</v>
      </c>
      <c r="G9" s="63">
        <v>0</v>
      </c>
      <c r="H9" s="16"/>
    </row>
    <row r="10" spans="2:22" x14ac:dyDescent="0.25">
      <c r="B10" s="14"/>
      <c r="C10" s="20" t="s">
        <v>78</v>
      </c>
      <c r="D10" s="57">
        <v>0</v>
      </c>
      <c r="E10" s="6"/>
      <c r="F10" s="20" t="s">
        <v>100</v>
      </c>
      <c r="G10" s="63">
        <v>0</v>
      </c>
      <c r="H10" s="16"/>
    </row>
    <row r="11" spans="2:22" x14ac:dyDescent="0.25">
      <c r="B11" s="14"/>
      <c r="C11" s="15"/>
      <c r="D11" s="61"/>
      <c r="E11" s="6"/>
      <c r="F11" s="15"/>
      <c r="G11" s="64"/>
      <c r="H11" s="16"/>
    </row>
    <row r="12" spans="2:22" ht="15.75" thickBot="1" x14ac:dyDescent="0.3">
      <c r="B12" s="14"/>
      <c r="C12" s="65" t="s">
        <v>104</v>
      </c>
      <c r="D12" s="61"/>
      <c r="E12" s="6"/>
      <c r="F12" s="15"/>
      <c r="G12" s="64"/>
      <c r="H12" s="16"/>
      <c r="T12" s="1">
        <f>IF(D9="",0,1)</f>
        <v>1</v>
      </c>
    </row>
    <row r="13" spans="2:22" x14ac:dyDescent="0.25">
      <c r="B13" s="14"/>
      <c r="C13" s="119" t="s">
        <v>162</v>
      </c>
      <c r="D13" s="120"/>
      <c r="E13" s="120"/>
      <c r="F13" s="120"/>
      <c r="G13" s="121"/>
      <c r="H13" s="16"/>
    </row>
    <row r="14" spans="2:22" x14ac:dyDescent="0.25">
      <c r="B14" s="14"/>
      <c r="C14" s="122"/>
      <c r="D14" s="123"/>
      <c r="E14" s="123"/>
      <c r="F14" s="123"/>
      <c r="G14" s="124"/>
      <c r="H14" s="16"/>
    </row>
    <row r="15" spans="2:22" x14ac:dyDescent="0.25">
      <c r="B15" s="14"/>
      <c r="C15" s="122"/>
      <c r="D15" s="123"/>
      <c r="E15" s="123"/>
      <c r="F15" s="123"/>
      <c r="G15" s="124"/>
      <c r="H15" s="16"/>
    </row>
    <row r="16" spans="2:22" ht="15.75" thickBot="1" x14ac:dyDescent="0.3">
      <c r="B16" s="14"/>
      <c r="C16" s="125"/>
      <c r="D16" s="126"/>
      <c r="E16" s="126"/>
      <c r="F16" s="126"/>
      <c r="G16" s="127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ijilseSxbScgMYPfBbwdT/B9xl1cPmNEOaGwZw/1g5lXqMh8IrOPLGFNEvAyl/utPcoBWeePsuEmufmQmbcKBQ==" saltValue="LWefHhNjw86qf8r+FXt0bQ==" spinCount="100000" sheet="1"/>
  <mergeCells count="1">
    <mergeCell ref="C13:G1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69B4-A192-44A1-AC1E-C12705B3B7EC}">
  <dimension ref="B1:V11"/>
  <sheetViews>
    <sheetView showGridLines="0" workbookViewId="0">
      <selection activeCell="G14" sqref="G1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10" t="s">
        <v>8</v>
      </c>
      <c r="D6" s="110"/>
      <c r="E6" s="26"/>
      <c r="F6"/>
      <c r="G6"/>
      <c r="H6" s="33"/>
      <c r="T6" s="1" t="s">
        <v>12</v>
      </c>
    </row>
    <row r="7" spans="2:22" ht="15.75" thickBot="1" x14ac:dyDescent="0.3">
      <c r="B7" s="14"/>
      <c r="C7" s="15"/>
      <c r="D7" s="15"/>
      <c r="E7" s="15"/>
      <c r="F7" s="66" t="s">
        <v>104</v>
      </c>
      <c r="G7"/>
      <c r="H7" s="16"/>
      <c r="T7" s="1" t="s">
        <v>13</v>
      </c>
    </row>
    <row r="8" spans="2:22" x14ac:dyDescent="0.25">
      <c r="B8" s="14"/>
      <c r="C8" s="23" t="s">
        <v>32</v>
      </c>
      <c r="D8" s="23" t="s">
        <v>23</v>
      </c>
      <c r="E8" s="6"/>
      <c r="F8" s="98" t="s">
        <v>165</v>
      </c>
      <c r="G8" s="100"/>
      <c r="H8" s="16"/>
      <c r="T8" s="1" t="s">
        <v>14</v>
      </c>
    </row>
    <row r="9" spans="2:22" x14ac:dyDescent="0.25">
      <c r="B9" s="14"/>
      <c r="C9" s="20" t="s">
        <v>80</v>
      </c>
      <c r="D9" s="57" t="s">
        <v>13</v>
      </c>
      <c r="E9" s="6"/>
      <c r="F9" s="101"/>
      <c r="G9" s="103"/>
      <c r="H9" s="16"/>
    </row>
    <row r="10" spans="2:22" ht="15.75" thickBot="1" x14ac:dyDescent="0.3">
      <c r="B10" s="14"/>
      <c r="C10" s="20" t="s">
        <v>143</v>
      </c>
      <c r="D10" s="57"/>
      <c r="E10" s="6"/>
      <c r="F10" s="104"/>
      <c r="G10" s="106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L9TzTy7Xcbu6uZUublFRMTn5WebnIKr2X/GWSznNVSVOYhXXZG52n9W2fY3eyyb8DLFzboT/mW175RmbKqaaow==" saltValue="P1vmzjqaB0jy8n+nktEqKw==" spinCount="100000" sheet="1"/>
  <mergeCells count="2">
    <mergeCell ref="C6:D6"/>
    <mergeCell ref="F8:G10"/>
  </mergeCells>
  <dataValidations count="1">
    <dataValidation type="list" allowBlank="1" showInputMessage="1" showErrorMessage="1" sqref="D9" xr:uid="{BAE67412-584B-4DE4-AA5C-35AE0D2BD371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F2B1-919C-4269-A92D-A455391B7464}">
  <dimension ref="B2:M26"/>
  <sheetViews>
    <sheetView showGridLines="0" workbookViewId="0">
      <selection activeCell="C6" sqref="C6:G6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29" t="s">
        <v>10</v>
      </c>
      <c r="C2" s="129"/>
      <c r="D2" s="129"/>
      <c r="E2" s="129"/>
      <c r="F2" s="129"/>
      <c r="G2" s="129"/>
      <c r="H2" s="47"/>
      <c r="I2" s="47"/>
      <c r="J2" s="47"/>
      <c r="K2" s="47"/>
      <c r="L2" s="47"/>
      <c r="M2" s="48"/>
    </row>
    <row r="3" spans="2:13" ht="18.75" x14ac:dyDescent="0.3">
      <c r="B3" s="129" t="s">
        <v>11</v>
      </c>
      <c r="C3" s="129"/>
      <c r="D3" s="129"/>
      <c r="E3" s="129"/>
      <c r="F3" s="129"/>
      <c r="G3" s="129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38</v>
      </c>
      <c r="C5" s="128" t="s">
        <v>161</v>
      </c>
      <c r="D5" s="128"/>
      <c r="E5" s="128"/>
      <c r="F5" s="128"/>
      <c r="G5" s="128"/>
      <c r="H5" s="6"/>
      <c r="I5" s="6"/>
      <c r="J5" s="6"/>
    </row>
    <row r="6" spans="2:13" x14ac:dyDescent="0.25">
      <c r="B6" t="s">
        <v>3</v>
      </c>
      <c r="C6" s="128" t="s">
        <v>167</v>
      </c>
      <c r="D6" s="128"/>
      <c r="E6" s="128"/>
      <c r="F6" s="128"/>
      <c r="G6" s="128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39</v>
      </c>
      <c r="C8" s="44" t="str">
        <f>+IF(SUM(USUARIOS!I12:J17)=0,"Falta diligenciar","")</f>
        <v/>
      </c>
      <c r="E8" t="s">
        <v>84</v>
      </c>
      <c r="F8" s="44" t="str">
        <f>+IF(PREJUDICIALES!$D$10="","Falta  actualizar","")</f>
        <v/>
      </c>
    </row>
    <row r="9" spans="2:13" x14ac:dyDescent="0.25">
      <c r="B9" s="43" t="s">
        <v>42</v>
      </c>
      <c r="C9" s="45">
        <f>+SUM(USUARIOS!I12:I17)/(6-SUM(USUARIOS!H12:H17))</f>
        <v>1</v>
      </c>
      <c r="E9" s="43" t="s">
        <v>47</v>
      </c>
      <c r="F9" s="43">
        <f>+PREJUDICIALES!$D$11</f>
        <v>146</v>
      </c>
    </row>
    <row r="10" spans="2:13" x14ac:dyDescent="0.25">
      <c r="B10" s="43" t="s">
        <v>40</v>
      </c>
      <c r="C10" s="43">
        <f>+ABOGADOS!$D$12+SUM(USUARIOS!I12:I17)</f>
        <v>37</v>
      </c>
      <c r="E10" s="43" t="s">
        <v>45</v>
      </c>
      <c r="F10" s="45">
        <f>IFERROR(PREJUDICIALES!$D$11/PREJUDICIALES!$D$10,"")</f>
        <v>1</v>
      </c>
    </row>
    <row r="11" spans="2:13" x14ac:dyDescent="0.25">
      <c r="B11" s="43" t="s">
        <v>9</v>
      </c>
      <c r="C11" s="71" t="s">
        <v>118</v>
      </c>
      <c r="E11" s="43" t="s">
        <v>48</v>
      </c>
      <c r="F11" s="45">
        <f>IFERROR(PREJUDICIALES!$G$13/PREJUDICIALES!$V$3,"")</f>
        <v>0</v>
      </c>
    </row>
    <row r="12" spans="2:13" x14ac:dyDescent="0.25">
      <c r="B12" s="43" t="s">
        <v>41</v>
      </c>
      <c r="C12" s="45">
        <f>IFERROR((ABOGADOS!$G$17+ABOGADOS!$G$18+ABOGADOS!$G$19*0.5)/ABOGADOS!D12,"")</f>
        <v>1</v>
      </c>
    </row>
    <row r="13" spans="2:13" x14ac:dyDescent="0.25">
      <c r="E13" t="s">
        <v>76</v>
      </c>
      <c r="F13" s="44" t="str">
        <f>+IF(ARBITRAMENTOS!T17=0,"Falta  actualizar","")</f>
        <v/>
      </c>
    </row>
    <row r="14" spans="2:13" x14ac:dyDescent="0.25">
      <c r="B14" t="s">
        <v>83</v>
      </c>
      <c r="C14" s="44" t="str">
        <f>+IF(JUDICIALES!$D$11="","Falta  actualizar","")</f>
        <v/>
      </c>
      <c r="E14" s="43" t="s">
        <v>46</v>
      </c>
      <c r="F14" s="43">
        <f>+ARBITRAMENTOS!D10</f>
        <v>0</v>
      </c>
    </row>
    <row r="15" spans="2:13" x14ac:dyDescent="0.25">
      <c r="B15" s="43" t="s">
        <v>43</v>
      </c>
      <c r="C15" s="43">
        <f>+JUDICIALES!$D$12</f>
        <v>2306</v>
      </c>
      <c r="E15" s="43" t="s">
        <v>45</v>
      </c>
      <c r="F15" s="45" t="str">
        <f>IFERROR(ARBITRAMENTOS!D10/ARBITRAMENTOS!D9,"")</f>
        <v/>
      </c>
    </row>
    <row r="16" spans="2:13" x14ac:dyDescent="0.25">
      <c r="B16" s="43" t="s">
        <v>45</v>
      </c>
      <c r="C16" s="45">
        <f>IFERROR(JUDICIALES!$D$12/JUDICIALES!$D$11,"")</f>
        <v>1</v>
      </c>
    </row>
    <row r="17" spans="2:6" x14ac:dyDescent="0.25">
      <c r="B17" s="43" t="s">
        <v>51</v>
      </c>
      <c r="C17" s="45">
        <f>IFERROR(JUDICIALES!$G$11/JUDICIALES!$G$10,"")</f>
        <v>1</v>
      </c>
      <c r="E17" t="s">
        <v>79</v>
      </c>
      <c r="F17" s="44" t="str">
        <f>+IF(PAGOS!D9="","Falta  actualizar","")</f>
        <v/>
      </c>
    </row>
    <row r="18" spans="2:6" x14ac:dyDescent="0.25">
      <c r="B18" s="43" t="s">
        <v>44</v>
      </c>
      <c r="C18" s="43">
        <f>IFERROR(C15/ABOGADOS!$D$12,"")</f>
        <v>69.878787878787875</v>
      </c>
      <c r="E18" s="43" t="s">
        <v>49</v>
      </c>
      <c r="F18" s="43">
        <f>+PAGOS!D10</f>
        <v>0</v>
      </c>
    </row>
    <row r="19" spans="2:6" x14ac:dyDescent="0.25">
      <c r="B19" s="43" t="s">
        <v>82</v>
      </c>
      <c r="C19" s="45">
        <f>IFERROR(1-(JUDICIALES!$H$22+JUDICIALES!$H$23+JUDICIALES!$H$24)/(JUDICIALES!$G$22+JUDICIALES!$G$23+JUDICIALES!$G$24),"")</f>
        <v>0</v>
      </c>
      <c r="E19" s="43" t="s">
        <v>50</v>
      </c>
      <c r="F19" s="43" t="str">
        <f>+IF(PAGOS!D9="No","No aplica","si")</f>
        <v>No aplica</v>
      </c>
    </row>
    <row r="21" spans="2:6" ht="15.75" thickBot="1" x14ac:dyDescent="0.3"/>
    <row r="22" spans="2:6" x14ac:dyDescent="0.25">
      <c r="B22" s="2" t="s">
        <v>104</v>
      </c>
      <c r="C22" s="3"/>
      <c r="D22" s="3"/>
      <c r="E22" s="3"/>
      <c r="F22" s="4"/>
    </row>
    <row r="23" spans="2:6" x14ac:dyDescent="0.25">
      <c r="B23" s="115"/>
      <c r="C23" s="130"/>
      <c r="D23" s="130"/>
      <c r="E23" s="130"/>
      <c r="F23" s="116"/>
    </row>
    <row r="24" spans="2:6" x14ac:dyDescent="0.25">
      <c r="B24" s="115"/>
      <c r="C24" s="130"/>
      <c r="D24" s="130"/>
      <c r="E24" s="130"/>
      <c r="F24" s="116"/>
    </row>
    <row r="25" spans="2:6" x14ac:dyDescent="0.25">
      <c r="B25" s="115"/>
      <c r="C25" s="130"/>
      <c r="D25" s="130"/>
      <c r="E25" s="130"/>
      <c r="F25" s="116"/>
    </row>
    <row r="26" spans="2:6" ht="15.75" thickBot="1" x14ac:dyDescent="0.3">
      <c r="B26" s="117"/>
      <c r="C26" s="131"/>
      <c r="D26" s="131"/>
      <c r="E26" s="131"/>
      <c r="F26" s="118"/>
    </row>
  </sheetData>
  <sheetProtection algorithmName="SHA-512" hashValue="oYy6+FMrDUJp7yajB2nFk6zfxjg7nx9wrBVSyVVHj9e4qRP7KnZOskU3IcSz5XU/0snkC3FPmsPSt6fMl/xLfw==" saltValue="JHNAqtUJ7WP4OFUpc0qITQ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74BB9B57CB1B4DAEEF9EF559D077BD" ma:contentTypeVersion="5" ma:contentTypeDescription="Crear nuevo documento." ma:contentTypeScope="" ma:versionID="d8dd1c28dfbf56217a6fd7bf30c75d0f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2021-05-01T05:00:00+00:00</Fecha_x0020_de_x0020_publicaci_x00f3_n>
    <A_x00f1_o xmlns="a89a2212-8ffe-4f56-88b2-5e2fabe15bb8">2021</A_x00f1_o>
    <Fecha xmlns="a89a2212-8ffe-4f56-88b2-5e2fabe15bb8">12</Fecha>
  </documentManagement>
</p:properties>
</file>

<file path=customXml/itemProps1.xml><?xml version="1.0" encoding="utf-8"?>
<ds:datastoreItem xmlns:ds="http://schemas.openxmlformats.org/officeDocument/2006/customXml" ds:itemID="{3323A14D-8DBD-4D34-AE7A-2E5FEFE14B8A}"/>
</file>

<file path=customXml/itemProps2.xml><?xml version="1.0" encoding="utf-8"?>
<ds:datastoreItem xmlns:ds="http://schemas.openxmlformats.org/officeDocument/2006/customXml" ds:itemID="{BCF59865-F89E-4386-BC33-73672E7F2194}"/>
</file>

<file path=customXml/itemProps3.xml><?xml version="1.0" encoding="utf-8"?>
<ds:datastoreItem xmlns:ds="http://schemas.openxmlformats.org/officeDocument/2006/customXml" ds:itemID="{7BF0FB49-ECD8-4149-9BDC-A5ACACF386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Base a pegar</vt:lpstr>
      <vt:lpstr>ABOGADOS</vt:lpstr>
      <vt:lpstr>JUDICIALES</vt:lpstr>
      <vt:lpstr>PREJUDICIALES</vt:lpstr>
      <vt:lpstr>ARBITRAMENTOS</vt:lpstr>
      <vt:lpstr>PAGOS</vt:lpstr>
      <vt:lpstr>Resumen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Administrador</cp:lastModifiedBy>
  <dcterms:created xsi:type="dcterms:W3CDTF">2020-06-25T21:16:25Z</dcterms:created>
  <dcterms:modified xsi:type="dcterms:W3CDTF">2021-03-12T16:15:56Z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0x0101001F74BB9B57CB1B4DAEEF9EF559D077BD</vt:lpwstr>
  </property>
</Properties>
</file>