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1.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showInkAnnotation="0" codeName="ThisWorkbook" defaultThemeVersion="166925"/>
  <mc:AlternateContent xmlns:mc="http://schemas.openxmlformats.org/markup-compatibility/2006">
    <mc:Choice Requires="x15">
      <x15ac:absPath xmlns:x15ac="http://schemas.microsoft.com/office/spreadsheetml/2010/11/ac" url="https://eadres-my.sharepoint.com/personal/diego_santacruz_adres_gov_co/Documents/OCI 2022/ADOCUMENTOS OCI/"/>
    </mc:Choice>
  </mc:AlternateContent>
  <xr:revisionPtr revIDLastSave="5" documentId="8_{D2283FBF-E718-4174-B08C-FAE5BCAA62C5}" xr6:coauthVersionLast="47" xr6:coauthVersionMax="47" xr10:uidLastSave="{18CBFEA8-526D-4516-B443-58A851A75A8C}"/>
  <bookViews>
    <workbookView xWindow="-120" yWindow="-120" windowWidth="20730" windowHeight="11160" tabRatio="777" activeTab="7" xr2:uid="{00000000-000D-0000-FFFF-FFFF00000000}"/>
  </bookViews>
  <sheets>
    <sheet name="Principal" sheetId="4" r:id="rId1"/>
    <sheet name="USUARIOS" sheetId="1" r:id="rId2"/>
    <sheet name="ABOGADOS" sheetId="7" r:id="rId3"/>
    <sheet name="JUDICIALES" sheetId="8" r:id="rId4"/>
    <sheet name="PREJUDICIALES" sheetId="9" r:id="rId5"/>
    <sheet name="ARBITRAMENTOS" sheetId="10" r:id="rId6"/>
    <sheet name="PAGOS" sheetId="11" r:id="rId7"/>
    <sheet name="Resumen General" sheetId="5" r:id="rId8"/>
    <sheet name="Base a pegar" sheetId="12" state="hidden"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4" i="12" l="1"/>
  <c r="A3" i="12"/>
  <c r="A18" i="12" s="1"/>
  <c r="F18" i="12"/>
  <c r="E18" i="12"/>
  <c r="D18" i="12"/>
  <c r="C18" i="12"/>
  <c r="F17" i="12"/>
  <c r="E17" i="12"/>
  <c r="D17" i="12"/>
  <c r="C17" i="12"/>
  <c r="F16" i="12"/>
  <c r="E16" i="12"/>
  <c r="D16" i="12"/>
  <c r="C16" i="12"/>
  <c r="F15" i="12"/>
  <c r="E15" i="12"/>
  <c r="D15" i="12"/>
  <c r="C15" i="12"/>
  <c r="F14" i="12"/>
  <c r="E14" i="12"/>
  <c r="C14" i="12"/>
  <c r="F13" i="12"/>
  <c r="E13" i="12"/>
  <c r="D13" i="12"/>
  <c r="C13" i="12"/>
  <c r="BO3" i="12"/>
  <c r="BN3" i="12"/>
  <c r="BM3" i="12"/>
  <c r="BL3" i="12"/>
  <c r="BK3" i="12"/>
  <c r="BJ3" i="12"/>
  <c r="BI3" i="12"/>
  <c r="BH3" i="12"/>
  <c r="BG3" i="12"/>
  <c r="BF3" i="12"/>
  <c r="BE3" i="12"/>
  <c r="BD3" i="12"/>
  <c r="BC3" i="12"/>
  <c r="BB3" i="12"/>
  <c r="BA3" i="12"/>
  <c r="AZ3" i="12"/>
  <c r="AY3" i="12"/>
  <c r="AX3" i="12"/>
  <c r="AW3" i="12"/>
  <c r="AV3" i="12"/>
  <c r="AU3" i="12"/>
  <c r="AT3" i="12"/>
  <c r="AS3" i="12"/>
  <c r="AR3" i="12"/>
  <c r="AQ3" i="12"/>
  <c r="AP3" i="12"/>
  <c r="AO3" i="12"/>
  <c r="AN3" i="12"/>
  <c r="AM3" i="12"/>
  <c r="AL3" i="12"/>
  <c r="AK3" i="12"/>
  <c r="AJ3" i="12"/>
  <c r="AI3" i="12"/>
  <c r="AH3" i="12"/>
  <c r="AG3" i="12"/>
  <c r="AF3" i="12"/>
  <c r="AE3" i="12"/>
  <c r="AD3" i="12"/>
  <c r="AC3" i="12"/>
  <c r="AB3" i="12"/>
  <c r="AA3" i="12"/>
  <c r="Z3" i="12"/>
  <c r="Y3" i="12"/>
  <c r="X3" i="12"/>
  <c r="W3" i="12"/>
  <c r="V3" i="12"/>
  <c r="U3" i="12"/>
  <c r="T3" i="12"/>
  <c r="S3" i="12"/>
  <c r="R3" i="12"/>
  <c r="Q3" i="12"/>
  <c r="P3" i="12"/>
  <c r="O3" i="12"/>
  <c r="N3" i="12"/>
  <c r="M3" i="12"/>
  <c r="L3" i="12"/>
  <c r="K3" i="12"/>
  <c r="J3" i="12"/>
  <c r="I3" i="12"/>
  <c r="H3" i="12"/>
  <c r="G3" i="12"/>
  <c r="F3" i="12"/>
  <c r="E3" i="12"/>
  <c r="D3" i="12"/>
  <c r="C3" i="12"/>
  <c r="B3" i="12"/>
  <c r="A13" i="12" l="1"/>
  <c r="A17" i="12"/>
  <c r="A15" i="12"/>
  <c r="A14" i="12"/>
  <c r="A16" i="12"/>
  <c r="C12" i="5" l="1"/>
  <c r="V3" i="7"/>
  <c r="G14" i="1" l="1"/>
  <c r="G15" i="12" s="1"/>
  <c r="G13" i="1"/>
  <c r="G14" i="12" s="1"/>
  <c r="G15" i="1"/>
  <c r="G16" i="12" s="1"/>
  <c r="G16" i="1"/>
  <c r="G17" i="12" s="1"/>
  <c r="G17" i="1"/>
  <c r="G18" i="12" s="1"/>
  <c r="G12" i="1"/>
  <c r="G13" i="12" s="1"/>
  <c r="F17" i="5" l="1"/>
  <c r="F15" i="5"/>
  <c r="F10" i="5"/>
  <c r="C19" i="5"/>
  <c r="C17" i="5"/>
  <c r="C16" i="5"/>
  <c r="T16" i="10"/>
  <c r="T12" i="10"/>
  <c r="W3" i="8"/>
  <c r="C25" i="8" s="1"/>
  <c r="T17" i="10" l="1"/>
  <c r="F13" i="5" s="1"/>
  <c r="V2" i="9"/>
  <c r="V3" i="9" s="1"/>
  <c r="F9" i="9" s="1"/>
  <c r="F11" i="5" l="1"/>
  <c r="F19" i="5"/>
  <c r="F18" i="5"/>
  <c r="F14" i="5"/>
  <c r="F9" i="5"/>
  <c r="F8" i="5"/>
  <c r="C14" i="5"/>
  <c r="C15" i="5"/>
  <c r="C18" i="5" s="1"/>
  <c r="J13" i="1"/>
  <c r="J14" i="1"/>
  <c r="J15" i="1"/>
  <c r="J16" i="1"/>
  <c r="J17" i="1"/>
  <c r="J12" i="1"/>
  <c r="I12" i="1"/>
  <c r="I13" i="1"/>
  <c r="I14" i="1"/>
  <c r="I15" i="1"/>
  <c r="I16" i="1"/>
  <c r="I17" i="1"/>
  <c r="H13" i="1"/>
  <c r="H14" i="1"/>
  <c r="H15" i="1"/>
  <c r="H16" i="1"/>
  <c r="H17" i="1"/>
  <c r="H12" i="1"/>
  <c r="C10" i="5" l="1"/>
  <c r="C9" i="5"/>
  <c r="C8" i="5"/>
  <c r="V3" i="11" l="1"/>
  <c r="V3" i="10"/>
  <c r="F7"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Juan Pablo Garzón Peraza</author>
  </authors>
  <commentList>
    <comment ref="C21" authorId="0" shapeId="0" xr:uid="{00000000-0006-0000-0300-000001000000}">
      <text>
        <r>
          <rPr>
            <b/>
            <sz val="9"/>
            <color indexed="81"/>
            <rFont val="Tahoma"/>
            <family val="2"/>
          </rPr>
          <t>Juan Pablo Garzón Peraza:</t>
        </r>
        <r>
          <rPr>
            <sz val="9"/>
            <color indexed="81"/>
            <rFont val="Tahoma"/>
            <family val="2"/>
          </rPr>
          <t xml:space="preserve">
Total de procesos terminados, sin importar la fecha de terminación</t>
        </r>
      </text>
    </comment>
  </commentList>
</comments>
</file>

<file path=xl/sharedStrings.xml><?xml version="1.0" encoding="utf-8"?>
<sst xmlns="http://schemas.openxmlformats.org/spreadsheetml/2006/main" count="274" uniqueCount="197">
  <si>
    <t>JEFE FINANCIERO</t>
  </si>
  <si>
    <t>JEFE JURÍDICO</t>
  </si>
  <si>
    <t>ENLACE DE PAGOS</t>
  </si>
  <si>
    <t>JEFE CONTROL INTERNO</t>
  </si>
  <si>
    <t>SECRETARIO TÉCNICO</t>
  </si>
  <si>
    <t>ADMINISTRADOR DE LA ENTIDAD</t>
  </si>
  <si>
    <t>FECHA CREACIÓN  EN EKOGUI</t>
  </si>
  <si>
    <t>NOMBRE</t>
  </si>
  <si>
    <t>Pagos</t>
  </si>
  <si>
    <t>Uso del sistema</t>
  </si>
  <si>
    <t>Plantilla de certificado de Control Interno</t>
  </si>
  <si>
    <t>Agencia Nacional de Defensa Jurídica del Estado</t>
  </si>
  <si>
    <t>Si</t>
  </si>
  <si>
    <t>No</t>
  </si>
  <si>
    <t>N/A</t>
  </si>
  <si>
    <t>ROL</t>
  </si>
  <si>
    <t>TIENE EL ROL</t>
  </si>
  <si>
    <t>FECHA ÚLTIMA CAPACITACIÓN</t>
  </si>
  <si>
    <t xml:space="preserve">CANTIDAD </t>
  </si>
  <si>
    <t>CANTIDAD DE ABOGADOS</t>
  </si>
  <si>
    <t>ABOGADOS CON PROCESOS ACTIVOS</t>
  </si>
  <si>
    <t>CANTIDAD DE ABOGADOS LITIGANDO</t>
  </si>
  <si>
    <t>ABOGADOS CREADOS EN EKOGUI ACTIVOS</t>
  </si>
  <si>
    <t>CANTIDAD</t>
  </si>
  <si>
    <t>ABOGADOS INACTIVOS</t>
  </si>
  <si>
    <t>Sin capacitación</t>
  </si>
  <si>
    <t>ABOGADOS CON CORREO ACTUALIZADO</t>
  </si>
  <si>
    <t>Cantidad de procesos de más de 33.000 SMMLV</t>
  </si>
  <si>
    <t>CANTIDAD DE PROCESOS ACTIVOS</t>
  </si>
  <si>
    <t>PROCESOS ACTIVOS REGISTRADOS EN EKOGUI</t>
  </si>
  <si>
    <t>PROCESOS SIN ABOGADO ASIGNADO</t>
  </si>
  <si>
    <t>PROCESOS ACTIVOS</t>
  </si>
  <si>
    <t>ACTUALIZACIÓN</t>
  </si>
  <si>
    <t>CALIFICACIÓN DE RIESGO</t>
  </si>
  <si>
    <t>PROCESOS ACTIVOS EN CALIDAD DEMANDADO</t>
  </si>
  <si>
    <t>PROCESOS SIN CALIFICACIÓN</t>
  </si>
  <si>
    <t>PROCESO ENTIDAD TERMINADOS</t>
  </si>
  <si>
    <t>ENTIDAD</t>
  </si>
  <si>
    <t>INFORMACIÓN USUARIOS</t>
  </si>
  <si>
    <t>Usuarios activos</t>
  </si>
  <si>
    <t>Nivel de capacitación</t>
  </si>
  <si>
    <t>Completitud de roles</t>
  </si>
  <si>
    <t>Procesos activos</t>
  </si>
  <si>
    <t>Procesos por abogado</t>
  </si>
  <si>
    <t>Porcentaje de registro</t>
  </si>
  <si>
    <t>Procesos arbitrales</t>
  </si>
  <si>
    <t>Procesos prejudiciales</t>
  </si>
  <si>
    <t>Actualización prejudiciales</t>
  </si>
  <si>
    <t>Pagos relacionados</t>
  </si>
  <si>
    <t>Uso del módulo pagos</t>
  </si>
  <si>
    <t>Actualización más de 33.000 SMMLV</t>
  </si>
  <si>
    <t>REGISTRO EN 2020</t>
  </si>
  <si>
    <t>REGISTRO EN 2019</t>
  </si>
  <si>
    <t>REGISTRO EN 2018 Y ANTERIORES</t>
  </si>
  <si>
    <t>TOTAL PREJUDICIALES ACTIVOS</t>
  </si>
  <si>
    <t>TOTAL PREJUDICIALES ACTIVOS EN EKOGUI</t>
  </si>
  <si>
    <t>TOTAL PROCESOS TERMINADOS</t>
  </si>
  <si>
    <t>CANTIDAD PREJUDICIALES</t>
  </si>
  <si>
    <t>Procesos que efectivamente se encuentran activos</t>
  </si>
  <si>
    <t>Proceso que se encuentran terminados</t>
  </si>
  <si>
    <t>Procesos de más de 33.000 SMMLV registrados en eKOGUI</t>
  </si>
  <si>
    <t>PROCESOS CON CALIFICACIÓN  EN 2020</t>
  </si>
  <si>
    <t>PROCESOS CON CALIFICACIÓN ANTERIOR A 2020</t>
  </si>
  <si>
    <t>PROBABILIDAD DE PERDER EL CASO ALTA</t>
  </si>
  <si>
    <t>PROBABILIDAD DE PERDER EL CASO MEDIA</t>
  </si>
  <si>
    <t>PROBABILIDAD DE PERDER EL CASO BAJA</t>
  </si>
  <si>
    <t>PROBABILIDAD DE PERDER EL CASO REMOTA</t>
  </si>
  <si>
    <t>CON PROVISIÓN IGUAL A CERO</t>
  </si>
  <si>
    <t>Procesos Judiciales</t>
  </si>
  <si>
    <t>TERMINADOS ÚLTIMA ACTUACIÓN EN 2020</t>
  </si>
  <si>
    <t>ARBITRAMENTOS</t>
  </si>
  <si>
    <t>ARBITRAMENTOS ACTIVOS</t>
  </si>
  <si>
    <t>ARBITRAMENTOS REGISTRADOS EN EKOGUI</t>
  </si>
  <si>
    <t>PAGOS</t>
  </si>
  <si>
    <t>Gestiona pagos en SIIF de MinHacienda</t>
  </si>
  <si>
    <t>Provisión incorrecta</t>
  </si>
  <si>
    <t>JUDICIALES</t>
  </si>
  <si>
    <t>PREJUDICIALES</t>
  </si>
  <si>
    <t>Plantilla de certificado de Control Interno eKOGUI</t>
  </si>
  <si>
    <t>ACTUALIZADO</t>
  </si>
  <si>
    <t>Entre 21-03-2019 y 31-12-2019</t>
  </si>
  <si>
    <t>PROCESOS SIN ABOGADO ASIGNADO(1)</t>
  </si>
  <si>
    <t>PROCESOS ACTIVOS CON ESTADO TERMINADO(3)</t>
  </si>
  <si>
    <t>Procesos de más de 33.000 SMMLV con la pieza demanda(5)</t>
  </si>
  <si>
    <t>(5) Puede ser remitida a la ANDJE o cargada en el sistema</t>
  </si>
  <si>
    <t>PROCESOS ANALIZADOS</t>
  </si>
  <si>
    <t>PROCESOS TERMINADOS CON EJECUTORIA</t>
  </si>
  <si>
    <t>PROCESOS DESFAVORABLES</t>
  </si>
  <si>
    <t>PROCESOS QUE GENERAN EROGACIÓN ECONÓMICA</t>
  </si>
  <si>
    <t>PROCESOS CON VALOR CONDENA MAYOR A CERO</t>
  </si>
  <si>
    <t>ARBITRAMENTOS TERMINADOS EN EKOGUI</t>
  </si>
  <si>
    <r>
      <t xml:space="preserve">Por favor seleccione la información que desea registrar, en cualquier momento puede visualizar los resultados de la información que haya registrado seleccionando la opción de </t>
    </r>
    <r>
      <rPr>
        <b/>
        <sz val="11"/>
        <color theme="1"/>
        <rFont val="Calibri"/>
        <family val="2"/>
        <scheme val="minor"/>
      </rPr>
      <t>Ver resultado</t>
    </r>
    <r>
      <rPr>
        <sz val="11"/>
        <color theme="1"/>
        <rFont val="Calibri"/>
        <family val="2"/>
        <scheme val="minor"/>
      </rPr>
      <t>.</t>
    </r>
  </si>
  <si>
    <t>OBSERVACIONES</t>
  </si>
  <si>
    <t>CONDENAS</t>
  </si>
  <si>
    <t>Observaciones</t>
  </si>
  <si>
    <t>Tiene información estudios</t>
  </si>
  <si>
    <t>Tienen información experiencia</t>
  </si>
  <si>
    <t>Tienen Información laboral</t>
  </si>
  <si>
    <t>INFORMACIÓN (1)</t>
  </si>
  <si>
    <t>Observaciones:</t>
  </si>
  <si>
    <t>Capacitaciones anteriores al 21-03-2019</t>
  </si>
  <si>
    <t>RETIRADOS EN LA ENTIDAD PRIMER SEMESTRE 2020</t>
  </si>
  <si>
    <t>INACTIVADOS EN EKOGUI PRIMER SEMESTRE 2020</t>
  </si>
  <si>
    <t>(1) Se visualiza en el detalle del abogado a la fecha de revisión</t>
  </si>
  <si>
    <t>Solamente se revisa que tenga registrada alguna información registrada</t>
  </si>
  <si>
    <t>PROVISIÓN CONTABLE (6)</t>
  </si>
  <si>
    <t>MAYORES A 33.000 SMMLV(4) ACTIVOS</t>
  </si>
  <si>
    <t>ÚLTIMA CAPACITACIÓN ABOGADOS ACTIVOS</t>
  </si>
  <si>
    <t>No Aplica</t>
  </si>
  <si>
    <t>USUARIOS ACTIVOS</t>
  </si>
  <si>
    <t>Posteriores al 01-01-2020</t>
  </si>
  <si>
    <t>Fecha de diligenciamiento de plantilla</t>
  </si>
  <si>
    <t>NOMBRE JEFE CONTROL INTERNO</t>
  </si>
  <si>
    <t>(2) Con fecha de actuación en 2021</t>
  </si>
  <si>
    <t>TIENE INFORMACIÓN ESTUDIOS</t>
  </si>
  <si>
    <t>TIENEN INFORMACIÓN EXPERIENCIA</t>
  </si>
  <si>
    <t>TIENEN INFORMACIÓN LABORAL</t>
  </si>
  <si>
    <t>POSTERIORES AL 01-01-2020</t>
  </si>
  <si>
    <t>ENTRE 21-03-2019 Y 31-12-2019</t>
  </si>
  <si>
    <t>CAPACITACIONES ANTERIORES AL 21-03-2019</t>
  </si>
  <si>
    <t>SIN CAPACITACIÓN</t>
  </si>
  <si>
    <t>PROCESOS TERMINADOS PERIODO</t>
  </si>
  <si>
    <t>TERMINADOS PERIODO EN EKOGUI</t>
  </si>
  <si>
    <t>PROCESOS ACTIVOS CON ESTADO TERMINADO</t>
  </si>
  <si>
    <t>CANTIDAD DE PROCESOS DE MÁS DE 33.000 SMMLV</t>
  </si>
  <si>
    <t>PROCESOS DE MÁS DE 33.000 SMMLV REGISTRADOS EN EKOGUI</t>
  </si>
  <si>
    <t xml:space="preserve">PROCESOS DE MÁS DE 33.000 SMMLV CON LA PIEZA DEMANDA </t>
  </si>
  <si>
    <t>PROBABILIDAD DE PERDER EL CASO ALTA - PROCESOS</t>
  </si>
  <si>
    <t>PROBABILIDAD DE PERDER EL CASO MEDIA - PROCESOS</t>
  </si>
  <si>
    <t>PROBABILIDAD DE PERDER EL CASO BAJA - PROCESOS</t>
  </si>
  <si>
    <t>PROBABILIDAD DE PERDER EL CASO REMOTA - PROCESOS</t>
  </si>
  <si>
    <t>PROBABILIDAD DE PERDER EL CASO ALTA - PROVISION 0</t>
  </si>
  <si>
    <t>PROBABILIDAD DE PERDER EL CASO MEDIA - PROVISION 0</t>
  </si>
  <si>
    <t>PROBABILIDAD DE PERDER EL CASO BAJA - PROVISION 0</t>
  </si>
  <si>
    <t>PROBABILIDAD DE PERDER EL CASO REMOTA - PROVISION 0</t>
  </si>
  <si>
    <t>TOTAL ARBITRAMENTOS TERMINADOS CORTE</t>
  </si>
  <si>
    <t>GESTIONA PAGOS EN SIIF DE MINHACIENDA</t>
  </si>
  <si>
    <t>PAGOS ENLAZADOS</t>
  </si>
  <si>
    <t>FECHA REPORTE USUARIOS</t>
  </si>
  <si>
    <t>FECHA REPORTE ABOGADOS</t>
  </si>
  <si>
    <t>FECHA REPORTE JUDICIALES</t>
  </si>
  <si>
    <t>OBS1</t>
  </si>
  <si>
    <t>OBS2</t>
  </si>
  <si>
    <t>OBS3</t>
  </si>
  <si>
    <t>OBS4</t>
  </si>
  <si>
    <t>OBS5</t>
  </si>
  <si>
    <t>OBS6</t>
  </si>
  <si>
    <t>OBS7</t>
  </si>
  <si>
    <t>Favor Diligenciar los Campos Resaltados</t>
  </si>
  <si>
    <t>Abogados al 31 de diciembre de 2021</t>
  </si>
  <si>
    <t>ABOGADOS ACTIVOS AL 31-12-2021</t>
  </si>
  <si>
    <t>PROCESOS ACTIVOS AL 31 DE DICIEMBRE DE 2021</t>
  </si>
  <si>
    <t>(1) Con fecha de registro anterior al 15-12-2021</t>
  </si>
  <si>
    <t>PROCESOS TERMINADOS SEGUNDO SEMESTRE 2021</t>
  </si>
  <si>
    <t>PROCESOS TERMINADOS DURANTE SEGUNDO SEMESTRE 2021</t>
  </si>
  <si>
    <t>TERMINADOS EN EKOGUI DURANTE SEGUNDO SEMESTRE 2021 (2)</t>
  </si>
  <si>
    <t>PROCESO TERMINADOS AL 31 DE DICIEMBRE 2021</t>
  </si>
  <si>
    <r>
      <t>(3)En el reporte de activos al 31 de diciembre verifique la columna</t>
    </r>
    <r>
      <rPr>
        <b/>
        <i/>
        <sz val="9"/>
        <color theme="1"/>
        <rFont val="Calibri"/>
        <family val="2"/>
        <scheme val="minor"/>
      </rPr>
      <t xml:space="preserve"> Estado General del proceso</t>
    </r>
  </si>
  <si>
    <t>(4)Equivalente a un valor indexado de $29.981 millones a 31 de diciembre de 2021</t>
  </si>
  <si>
    <t>PROCESOS ACTIVOS EN CALIDAD DEMANDADO AL 31-12-2021</t>
  </si>
  <si>
    <t>PROCESOS CON CALIFICACIÓN SEGUNDO SEMESTRE 2021</t>
  </si>
  <si>
    <t>PROCESOS CON CALIFICACIÓN ANTERIOR A 30-06-2021</t>
  </si>
  <si>
    <t>(6) Solo se consideran los procesos activos - calidad demandado al 31 de DICIEMBRE de 2021 que tengan calificación de riesgo</t>
  </si>
  <si>
    <t># PROCESOS</t>
  </si>
  <si>
    <t>REGISTRO POSTERIOR AL 01/07/2021</t>
  </si>
  <si>
    <t>REGISTRO EN 2020 Y ANTERIORES</t>
  </si>
  <si>
    <t>TOTAL PREJUDICIALES TERMINADOS II SEM. 2021</t>
  </si>
  <si>
    <t>TERMINADOS ÚLTIMA ACTUACIÓN II SEM. 2021</t>
  </si>
  <si>
    <t>ARBITRAMENTOS ACTIVOS AL 31-12-2021</t>
  </si>
  <si>
    <t>TOTAL ARBITRAMENTOS TERMINADOS  AL 31-12-2021</t>
  </si>
  <si>
    <t>NOMBRE ENTIDAD</t>
  </si>
  <si>
    <t>NOMBRE Y APELLIDO JEFE CONTROL INTERNO</t>
  </si>
  <si>
    <t>Favor Diligenciar los Campos Resaltados y Revisar la Información Incompleta Antes de Remitir a la ANDJE</t>
  </si>
  <si>
    <t>Pagos enlazados al 31-12-2021</t>
  </si>
  <si>
    <t>Favor Diligenciar los campos Resaltados</t>
  </si>
  <si>
    <t>RETIRADOS EN LA ENTIDAD SEGUNDO SEMESTRE 2021</t>
  </si>
  <si>
    <t>INACTIVADOS EN EKOGUI SEGUNDO SEMESTRE 2021</t>
  </si>
  <si>
    <t>Conciliaciones Prejudiciales</t>
  </si>
  <si>
    <t>PREJUDICIALES ACTIVAS AL 31-12-2021</t>
  </si>
  <si>
    <t>PREJUDICIALES TERMINADAS SEGUNDO SEMESTRE 2021</t>
  </si>
  <si>
    <t>Procesos que se encuentran terminados</t>
  </si>
  <si>
    <t>REGISTRO ENTRE 1 DE ENERO Y 30 DE JUNIO 2021</t>
  </si>
  <si>
    <t>2022-02-03</t>
  </si>
  <si>
    <t>2018-02-28</t>
  </si>
  <si>
    <t>2019-03-07</t>
  </si>
  <si>
    <t>2019-11-06</t>
  </si>
  <si>
    <t>LUIS MIGUELRODRIGUEZ GARZON</t>
  </si>
  <si>
    <t>DIEGO HERNANDOSANTACRUZ  SANTACRUZ</t>
  </si>
  <si>
    <t>RODRIGO RINCON GONZALES</t>
  </si>
  <si>
    <t>La entidad no cuenta con procesos arbitrales</t>
  </si>
  <si>
    <t>La ADRES no hace pagos por SIIF NACION de Min Hacienda</t>
  </si>
  <si>
    <t>Administradora de los Recursos del Sistema General de Seguridad Social en Salud</t>
  </si>
  <si>
    <t>Diego Herrnando Santacruz Santacruz</t>
  </si>
  <si>
    <t>YEIMY JOHANA AFRICANO MARTINEZ</t>
  </si>
  <si>
    <t>SE ENCUENTRA VINCULADO EL JEFE JURIDICO DESDE EL MES DE FEBRERO DE 2022.</t>
  </si>
  <si>
    <t>Hay 12 abogados con actividades administrativas o sin representacion judicial para la entidad.
El Jefe Juridico esta posesionado desde el mes de febrero de 2022, por lo que aún no ha recibido capacitacion como jefe juridico para la ADRES , pese a lo anterior cuenta con capacitacion en el 2020 por otra entidad.</t>
  </si>
  <si>
    <t>Se observo 1  proceso con provisión mayor a cero con calificacion media.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</si>
</sst>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18"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b/>
      <sz val="16"/>
      <color theme="1"/>
      <name val="Calibri"/>
      <family val="2"/>
      <scheme val="minor"/>
    </font>
    <font>
      <sz val="11"/>
      <color theme="3"/>
      <name val="Calibri"/>
      <family val="2"/>
      <scheme val="minor"/>
    </font>
    <font>
      <b/>
      <sz val="18"/>
      <color theme="3"/>
      <name val="Calibri"/>
      <family val="2"/>
      <scheme val="minor"/>
    </font>
    <font>
      <i/>
      <sz val="9"/>
      <color theme="1"/>
      <name val="Calibri"/>
      <family val="2"/>
      <scheme val="minor"/>
    </font>
    <font>
      <b/>
      <i/>
      <sz val="9"/>
      <color theme="1"/>
      <name val="Calibri"/>
      <family val="2"/>
      <scheme val="minor"/>
    </font>
    <font>
      <b/>
      <sz val="18"/>
      <color theme="1"/>
      <name val="Calibri"/>
      <family val="2"/>
      <scheme val="minor"/>
    </font>
    <font>
      <sz val="9"/>
      <color indexed="81"/>
      <name val="Tahoma"/>
      <family val="2"/>
    </font>
    <font>
      <b/>
      <sz val="9"/>
      <color indexed="81"/>
      <name val="Tahoma"/>
      <family val="2"/>
    </font>
    <font>
      <sz val="11"/>
      <color indexed="8"/>
      <name val="Calibri"/>
      <family val="2"/>
      <charset val="1"/>
    </font>
    <font>
      <sz val="11"/>
      <color rgb="FF000000"/>
      <name val="Calibri"/>
      <family val="2"/>
      <scheme val="minor"/>
    </font>
    <font>
      <sz val="10"/>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rgb="FF00B050"/>
        <bgColor indexed="22"/>
      </patternFill>
    </fill>
    <fill>
      <patternFill patternType="solid">
        <fgColor rgb="FF00B050"/>
        <bgColor indexed="64"/>
      </patternFill>
    </fill>
    <fill>
      <patternFill patternType="solid">
        <fgColor theme="0" tint="-0.14996795556505021"/>
        <bgColor indexed="64"/>
      </patternFill>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15" fillId="0" borderId="0"/>
  </cellStyleXfs>
  <cellXfs count="129">
    <xf numFmtId="0" fontId="0" fillId="0" borderId="0" xfId="0"/>
    <xf numFmtId="0" fontId="0" fillId="2" borderId="0" xfId="0" applyFill="1"/>
    <xf numFmtId="0" fontId="0" fillId="0" borderId="1" xfId="0" applyBorder="1"/>
    <xf numFmtId="0" fontId="0" fillId="0" borderId="2" xfId="0" applyBorder="1"/>
    <xf numFmtId="0" fontId="0" fillId="0" borderId="3" xfId="0" applyBorder="1"/>
    <xf numFmtId="0" fontId="0" fillId="0" borderId="4" xfId="0" applyBorder="1"/>
    <xf numFmtId="0" fontId="0" fillId="0" borderId="0" xfId="0" applyBorder="1"/>
    <xf numFmtId="0" fontId="0" fillId="0" borderId="5" xfId="0" applyBorder="1"/>
    <xf numFmtId="0" fontId="0" fillId="0" borderId="6" xfId="0" applyBorder="1"/>
    <xf numFmtId="0" fontId="0" fillId="0" borderId="7" xfId="0" applyBorder="1"/>
    <xf numFmtId="0" fontId="0" fillId="0" borderId="8" xfId="0" applyBorder="1"/>
    <xf numFmtId="0" fontId="0" fillId="2" borderId="1" xfId="0" applyFill="1" applyBorder="1" applyAlignment="1"/>
    <xf numFmtId="0" fontId="0" fillId="2" borderId="2" xfId="0" applyFill="1" applyBorder="1" applyAlignment="1"/>
    <xf numFmtId="0" fontId="0" fillId="2" borderId="3" xfId="0" applyFill="1" applyBorder="1" applyAlignment="1"/>
    <xf numFmtId="0" fontId="0" fillId="2" borderId="4" xfId="0" applyFill="1" applyBorder="1"/>
    <xf numFmtId="0" fontId="0" fillId="2" borderId="0" xfId="0"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2" fillId="3" borderId="10" xfId="0" applyFont="1" applyFill="1" applyBorder="1" applyAlignment="1">
      <alignment horizontal="center"/>
    </xf>
    <xf numFmtId="0" fontId="2" fillId="3" borderId="9" xfId="0" applyFont="1" applyFill="1" applyBorder="1" applyAlignment="1">
      <alignment horizontal="center"/>
    </xf>
    <xf numFmtId="0" fontId="2" fillId="3" borderId="9" xfId="0" applyFont="1" applyFill="1" applyBorder="1"/>
    <xf numFmtId="0" fontId="2" fillId="3" borderId="11" xfId="0" applyFont="1" applyFill="1" applyBorder="1" applyAlignment="1">
      <alignment horizontal="center"/>
    </xf>
    <xf numFmtId="0" fontId="7" fillId="2" borderId="0" xfId="0" applyFont="1" applyFill="1" applyBorder="1" applyAlignment="1"/>
    <xf numFmtId="0" fontId="0" fillId="2" borderId="0" xfId="0" applyFill="1" applyBorder="1" applyAlignment="1"/>
    <xf numFmtId="0" fontId="5" fillId="3" borderId="0" xfId="0" applyFont="1" applyFill="1"/>
    <xf numFmtId="0" fontId="0" fillId="2" borderId="1" xfId="0" applyFill="1" applyBorder="1"/>
    <xf numFmtId="0" fontId="0" fillId="2" borderId="2" xfId="0" applyFill="1" applyBorder="1"/>
    <xf numFmtId="0" fontId="0" fillId="2" borderId="3" xfId="0" applyFill="1" applyBorder="1"/>
    <xf numFmtId="0" fontId="0" fillId="2" borderId="0" xfId="0" applyFill="1" applyBorder="1" applyAlignment="1">
      <alignment vertical="center" wrapText="1"/>
    </xf>
    <xf numFmtId="0" fontId="0" fillId="2" borderId="5" xfId="0" applyFill="1" applyBorder="1" applyAlignment="1">
      <alignment vertical="center" wrapText="1"/>
    </xf>
    <xf numFmtId="0" fontId="9" fillId="2" borderId="0" xfId="0" applyFont="1" applyFill="1" applyBorder="1" applyAlignment="1">
      <alignment vertical="center"/>
    </xf>
    <xf numFmtId="0" fontId="9" fillId="2" borderId="0" xfId="0" applyFont="1" applyFill="1" applyBorder="1" applyAlignment="1"/>
    <xf numFmtId="0" fontId="0" fillId="2" borderId="9" xfId="0" applyFill="1" applyBorder="1" applyAlignment="1">
      <alignment vertical="center" wrapText="1"/>
    </xf>
    <xf numFmtId="0" fontId="2" fillId="3" borderId="19" xfId="0" applyFont="1" applyFill="1" applyBorder="1"/>
    <xf numFmtId="0" fontId="10" fillId="2" borderId="0" xfId="0" applyFont="1" applyFill="1"/>
    <xf numFmtId="0" fontId="2" fillId="3" borderId="9" xfId="0" applyFont="1" applyFill="1" applyBorder="1" applyAlignment="1">
      <alignment vertical="center"/>
    </xf>
    <xf numFmtId="0" fontId="2" fillId="3" borderId="9" xfId="0" applyFont="1" applyFill="1" applyBorder="1" applyAlignment="1">
      <alignment horizontal="center" vertical="center" wrapText="1"/>
    </xf>
    <xf numFmtId="0" fontId="12" fillId="0" borderId="0" xfId="0" applyFont="1" applyBorder="1" applyAlignment="1">
      <alignment horizontal="center"/>
    </xf>
    <xf numFmtId="0" fontId="5" fillId="2" borderId="0" xfId="0" applyFont="1" applyFill="1"/>
    <xf numFmtId="0" fontId="0" fillId="0" borderId="9" xfId="0" applyBorder="1"/>
    <xf numFmtId="0" fontId="3" fillId="0" borderId="0" xfId="0" applyFont="1"/>
    <xf numFmtId="0" fontId="0" fillId="0" borderId="0" xfId="0" applyBorder="1" applyAlignment="1"/>
    <xf numFmtId="0" fontId="6" fillId="0" borderId="0" xfId="0" applyFont="1" applyBorder="1" applyAlignment="1"/>
    <xf numFmtId="0" fontId="6" fillId="0" borderId="5" xfId="0" applyFont="1" applyBorder="1" applyAlignment="1"/>
    <xf numFmtId="14" fontId="0" fillId="2" borderId="0" xfId="0" applyNumberFormat="1" applyFill="1"/>
    <xf numFmtId="0" fontId="0" fillId="0" borderId="9" xfId="0" applyFill="1" applyBorder="1"/>
    <xf numFmtId="0" fontId="2" fillId="3" borderId="9" xfId="0" applyFont="1" applyFill="1" applyBorder="1" applyAlignment="1">
      <alignment horizontal="center" vertical="center"/>
    </xf>
    <xf numFmtId="0" fontId="0" fillId="0" borderId="16" xfId="0" applyBorder="1"/>
    <xf numFmtId="0" fontId="10" fillId="0" borderId="15" xfId="0" applyFont="1" applyBorder="1"/>
    <xf numFmtId="0" fontId="10" fillId="2" borderId="17" xfId="0" applyFont="1" applyFill="1" applyBorder="1"/>
    <xf numFmtId="0" fontId="0" fillId="2" borderId="18" xfId="0" applyFill="1" applyBorder="1"/>
    <xf numFmtId="0" fontId="0" fillId="2" borderId="0" xfId="0" applyFill="1" applyBorder="1" applyProtection="1">
      <protection locked="0"/>
    </xf>
    <xf numFmtId="0" fontId="0" fillId="0" borderId="0" xfId="0" applyBorder="1" applyProtection="1">
      <protection locked="0"/>
    </xf>
    <xf numFmtId="0" fontId="4" fillId="2" borderId="0" xfId="0" applyFont="1" applyFill="1" applyBorder="1"/>
    <xf numFmtId="0" fontId="4" fillId="0" borderId="0" xfId="0" applyFont="1"/>
    <xf numFmtId="0" fontId="4" fillId="2" borderId="0" xfId="0" applyFont="1" applyFill="1"/>
    <xf numFmtId="0" fontId="0" fillId="2" borderId="9" xfId="0" applyFill="1" applyBorder="1" applyAlignment="1">
      <alignment vertical="center"/>
    </xf>
    <xf numFmtId="0" fontId="0" fillId="2" borderId="0" xfId="0" applyFill="1" applyBorder="1" applyAlignment="1">
      <alignment wrapText="1"/>
    </xf>
    <xf numFmtId="0" fontId="0" fillId="2" borderId="22" xfId="0" applyFill="1" applyBorder="1" applyAlignment="1">
      <alignment horizontal="center" vertical="center"/>
    </xf>
    <xf numFmtId="0" fontId="0" fillId="2" borderId="14" xfId="0" applyFill="1" applyBorder="1" applyAlignment="1">
      <alignment wrapText="1"/>
    </xf>
    <xf numFmtId="0" fontId="0" fillId="2" borderId="17" xfId="0" applyFill="1" applyBorder="1" applyAlignment="1">
      <alignment wrapText="1"/>
    </xf>
    <xf numFmtId="0" fontId="0" fillId="2" borderId="18" xfId="0" applyFill="1" applyBorder="1" applyAlignment="1">
      <alignment wrapText="1"/>
    </xf>
    <xf numFmtId="0" fontId="10" fillId="2" borderId="21" xfId="0" applyFont="1" applyFill="1" applyBorder="1" applyAlignment="1">
      <alignment wrapText="1"/>
    </xf>
    <xf numFmtId="14" fontId="5" fillId="2" borderId="5" xfId="0" applyNumberFormat="1" applyFont="1" applyFill="1" applyBorder="1"/>
    <xf numFmtId="0" fontId="0" fillId="2" borderId="13" xfId="0" applyFill="1" applyBorder="1" applyAlignment="1" applyProtection="1">
      <alignment wrapText="1"/>
      <protection hidden="1"/>
    </xf>
    <xf numFmtId="0" fontId="15" fillId="0" borderId="0" xfId="2"/>
    <xf numFmtId="14" fontId="15" fillId="0" borderId="0" xfId="2" applyNumberFormat="1" applyFont="1"/>
    <xf numFmtId="164" fontId="15" fillId="0" borderId="0" xfId="2" applyNumberFormat="1"/>
    <xf numFmtId="0" fontId="15" fillId="4" borderId="0" xfId="2" applyFont="1" applyFill="1"/>
    <xf numFmtId="0" fontId="15" fillId="4" borderId="0" xfId="2" applyFont="1" applyFill="1" applyBorder="1"/>
    <xf numFmtId="0" fontId="15" fillId="4" borderId="0" xfId="2" applyFont="1" applyFill="1" applyAlignment="1">
      <alignment vertical="center"/>
    </xf>
    <xf numFmtId="0" fontId="15" fillId="5" borderId="0" xfId="2" applyFill="1"/>
    <xf numFmtId="0" fontId="0" fillId="5" borderId="0" xfId="0" applyFill="1"/>
    <xf numFmtId="0" fontId="16" fillId="5" borderId="0" xfId="0" applyFont="1" applyFill="1" applyAlignment="1">
      <alignment vertical="center"/>
    </xf>
    <xf numFmtId="0" fontId="0" fillId="6" borderId="9" xfId="0" applyFill="1" applyBorder="1" applyProtection="1">
      <protection locked="0"/>
    </xf>
    <xf numFmtId="14" fontId="0" fillId="6" borderId="9" xfId="0" applyNumberFormat="1" applyFill="1" applyBorder="1" applyProtection="1">
      <protection locked="0"/>
    </xf>
    <xf numFmtId="0" fontId="0" fillId="0" borderId="11" xfId="0" applyFill="1" applyBorder="1" applyProtection="1">
      <protection hidden="1"/>
    </xf>
    <xf numFmtId="0" fontId="0" fillId="2" borderId="0" xfId="0" applyFill="1" applyBorder="1" applyAlignment="1">
      <alignment horizontal="center"/>
    </xf>
    <xf numFmtId="0" fontId="4" fillId="2" borderId="0" xfId="0" applyFont="1" applyFill="1" applyProtection="1"/>
    <xf numFmtId="0" fontId="0" fillId="2" borderId="0" xfId="0" applyFill="1" applyBorder="1" applyAlignment="1" applyProtection="1"/>
    <xf numFmtId="0" fontId="0" fillId="0" borderId="0" xfId="0" applyBorder="1" applyProtection="1"/>
    <xf numFmtId="0" fontId="0" fillId="2" borderId="5" xfId="0" applyFill="1" applyBorder="1" applyProtection="1"/>
    <xf numFmtId="0" fontId="0" fillId="0" borderId="0" xfId="0" applyFill="1" applyProtection="1"/>
    <xf numFmtId="0" fontId="0" fillId="0" borderId="9" xfId="0" applyBorder="1" applyAlignment="1">
      <alignment horizontal="center" vertical="center"/>
    </xf>
    <xf numFmtId="9" fontId="0" fillId="0" borderId="9" xfId="1" applyFont="1" applyBorder="1" applyAlignment="1">
      <alignment horizontal="center" vertical="center"/>
    </xf>
    <xf numFmtId="0" fontId="0" fillId="2" borderId="0" xfId="0" applyFill="1" applyBorder="1" applyAlignment="1">
      <alignment horizontal="center" vertical="center"/>
    </xf>
    <xf numFmtId="0" fontId="17" fillId="0" borderId="0" xfId="0" applyFont="1" applyBorder="1" applyAlignment="1">
      <alignment horizontal="center"/>
    </xf>
    <xf numFmtId="0" fontId="0" fillId="0" borderId="0" xfId="0" applyProtection="1">
      <protection locked="0"/>
    </xf>
    <xf numFmtId="14" fontId="0" fillId="0" borderId="0" xfId="0" applyNumberFormat="1" applyProtection="1">
      <protection locked="0"/>
    </xf>
    <xf numFmtId="0" fontId="12" fillId="0" borderId="4" xfId="0" applyFont="1" applyBorder="1" applyAlignment="1">
      <alignment horizontal="center"/>
    </xf>
    <xf numFmtId="0" fontId="12" fillId="0" borderId="0" xfId="0" applyFont="1" applyBorder="1" applyAlignment="1">
      <alignment horizontal="center"/>
    </xf>
    <xf numFmtId="0" fontId="12" fillId="0" borderId="5" xfId="0" applyFont="1" applyBorder="1" applyAlignment="1">
      <alignment horizontal="center"/>
    </xf>
    <xf numFmtId="0" fontId="0" fillId="0" borderId="0" xfId="0" applyBorder="1" applyAlignment="1">
      <alignment horizontal="left" wrapText="1"/>
    </xf>
    <xf numFmtId="0" fontId="7" fillId="2" borderId="4" xfId="0" applyFont="1" applyFill="1" applyBorder="1" applyAlignment="1">
      <alignment horizontal="center"/>
    </xf>
    <xf numFmtId="0" fontId="7" fillId="2" borderId="0" xfId="0" applyFont="1" applyFill="1" applyBorder="1" applyAlignment="1">
      <alignment horizontal="center"/>
    </xf>
    <xf numFmtId="0" fontId="7" fillId="2" borderId="5" xfId="0" applyFont="1" applyFill="1" applyBorder="1" applyAlignment="1">
      <alignment horizontal="center"/>
    </xf>
    <xf numFmtId="0" fontId="0" fillId="6" borderId="12" xfId="0" applyFill="1" applyBorder="1" applyAlignment="1" applyProtection="1">
      <alignment horizontal="left" vertical="top"/>
      <protection locked="0"/>
    </xf>
    <xf numFmtId="0" fontId="0" fillId="6" borderId="25" xfId="0" applyFill="1" applyBorder="1" applyAlignment="1" applyProtection="1">
      <alignment horizontal="left" vertical="top"/>
      <protection locked="0"/>
    </xf>
    <xf numFmtId="0" fontId="0" fillId="6" borderId="26" xfId="0" applyFill="1" applyBorder="1" applyAlignment="1" applyProtection="1">
      <alignment horizontal="left" vertical="top"/>
      <protection locked="0"/>
    </xf>
    <xf numFmtId="0" fontId="0" fillId="2" borderId="23" xfId="0" applyFill="1" applyBorder="1" applyAlignment="1">
      <alignment horizontal="center"/>
    </xf>
    <xf numFmtId="0" fontId="0" fillId="2" borderId="24" xfId="0" applyFill="1" applyBorder="1" applyAlignment="1">
      <alignment horizontal="center"/>
    </xf>
    <xf numFmtId="0" fontId="0" fillId="2" borderId="0" xfId="0" applyFill="1" applyBorder="1" applyAlignment="1">
      <alignment horizontal="center"/>
    </xf>
    <xf numFmtId="0" fontId="8" fillId="2" borderId="13" xfId="0" applyFont="1" applyFill="1" applyBorder="1" applyAlignment="1">
      <alignment horizontal="left" vertical="center" wrapText="1"/>
    </xf>
    <xf numFmtId="0" fontId="8" fillId="2" borderId="14" xfId="0" applyFont="1" applyFill="1" applyBorder="1" applyAlignment="1">
      <alignment horizontal="left" vertical="center" wrapText="1"/>
    </xf>
    <xf numFmtId="0" fontId="8" fillId="2" borderId="17" xfId="0" applyFont="1" applyFill="1" applyBorder="1" applyAlignment="1">
      <alignment horizontal="left" vertical="center" wrapText="1"/>
    </xf>
    <xf numFmtId="0" fontId="8" fillId="2" borderId="18" xfId="0" applyFont="1" applyFill="1" applyBorder="1" applyAlignment="1">
      <alignment horizontal="left" vertical="center" wrapText="1"/>
    </xf>
    <xf numFmtId="0" fontId="0" fillId="6" borderId="13" xfId="0" applyFill="1" applyBorder="1" applyAlignment="1" applyProtection="1">
      <alignment horizontal="left" vertical="top" wrapText="1"/>
      <protection locked="0"/>
    </xf>
    <xf numFmtId="0" fontId="0" fillId="6" borderId="21" xfId="0" applyFill="1" applyBorder="1" applyAlignment="1" applyProtection="1">
      <alignment horizontal="left" vertical="top"/>
      <protection locked="0"/>
    </xf>
    <xf numFmtId="0" fontId="0" fillId="6" borderId="14" xfId="0" applyFill="1" applyBorder="1" applyAlignment="1" applyProtection="1">
      <alignment horizontal="left" vertical="top"/>
      <protection locked="0"/>
    </xf>
    <xf numFmtId="0" fontId="0" fillId="6" borderId="15" xfId="0" applyFill="1" applyBorder="1" applyAlignment="1" applyProtection="1">
      <alignment horizontal="left" vertical="top"/>
      <protection locked="0"/>
    </xf>
    <xf numFmtId="0" fontId="0" fillId="6" borderId="0" xfId="0" applyFill="1" applyBorder="1" applyAlignment="1" applyProtection="1">
      <alignment horizontal="left" vertical="top"/>
      <protection locked="0"/>
    </xf>
    <xf numFmtId="0" fontId="0" fillId="6" borderId="16" xfId="0" applyFill="1" applyBorder="1" applyAlignment="1" applyProtection="1">
      <alignment horizontal="left" vertical="top"/>
      <protection locked="0"/>
    </xf>
    <xf numFmtId="0" fontId="0" fillId="6" borderId="17" xfId="0" applyFill="1" applyBorder="1" applyAlignment="1" applyProtection="1">
      <alignment horizontal="left" vertical="top"/>
      <protection locked="0"/>
    </xf>
    <xf numFmtId="0" fontId="0" fillId="6" borderId="20" xfId="0" applyFill="1" applyBorder="1" applyAlignment="1" applyProtection="1">
      <alignment horizontal="left" vertical="top"/>
      <protection locked="0"/>
    </xf>
    <xf numFmtId="0" fontId="0" fillId="6" borderId="18" xfId="0" applyFill="1" applyBorder="1" applyAlignment="1" applyProtection="1">
      <alignment horizontal="left" vertical="top"/>
      <protection locked="0"/>
    </xf>
    <xf numFmtId="0" fontId="0" fillId="2" borderId="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0" fillId="6" borderId="9" xfId="0" applyFill="1" applyBorder="1" applyAlignment="1" applyProtection="1">
      <alignment horizontal="left" vertical="top"/>
      <protection locked="0"/>
    </xf>
    <xf numFmtId="0" fontId="9" fillId="2" borderId="0" xfId="0" applyFont="1" applyFill="1" applyBorder="1" applyAlignment="1">
      <alignment horizontal="center" vertical="center"/>
    </xf>
    <xf numFmtId="0" fontId="0" fillId="2" borderId="21" xfId="0" applyFill="1" applyBorder="1" applyAlignment="1">
      <alignment horizontal="left" wrapText="1"/>
    </xf>
    <xf numFmtId="0" fontId="0" fillId="0" borderId="0" xfId="0" applyBorder="1" applyAlignment="1">
      <alignment horizontal="center"/>
    </xf>
    <xf numFmtId="0" fontId="0" fillId="6" borderId="13" xfId="0" applyFill="1" applyBorder="1" applyAlignment="1" applyProtection="1">
      <alignment horizontal="left" vertical="top"/>
      <protection locked="0"/>
    </xf>
    <xf numFmtId="0" fontId="0" fillId="6" borderId="7" xfId="0" applyFill="1" applyBorder="1" applyAlignment="1" applyProtection="1">
      <alignment horizontal="center" vertical="top"/>
      <protection locked="0"/>
    </xf>
    <xf numFmtId="0" fontId="6" fillId="0" borderId="0" xfId="0" applyFont="1" applyBorder="1" applyAlignment="1">
      <alignment horizontal="center"/>
    </xf>
  </cellXfs>
  <cellStyles count="3">
    <cellStyle name="Excel Built-in Normal" xfId="2" xr:uid="{00000000-0005-0000-0000-000000000000}"/>
    <cellStyle name="Normal" xfId="0" builtinId="0"/>
    <cellStyle name="Porcentaje" xfId="1" builtinId="5"/>
  </cellStyles>
  <dxfs count="41">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hyperlink" Target="#JUDICIALES!A1"/><Relationship Id="rId7" Type="http://schemas.openxmlformats.org/officeDocument/2006/relationships/hyperlink" Target="#'Resumen General y Validaci&#243;n'!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ABOGADOS!A1"/><Relationship Id="rId4" Type="http://schemas.openxmlformats.org/officeDocument/2006/relationships/hyperlink" Target="#USUARIOS!A1"/></Relationships>
</file>

<file path=xl/drawings/_rels/drawing2.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ABOGADOS!A1"/><Relationship Id="rId4" Type="http://schemas.openxmlformats.org/officeDocument/2006/relationships/hyperlink" Target="#Principal!A1"/></Relationships>
</file>

<file path=xl/drawings/_rels/drawing3.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4.xml.rels><?xml version="1.0" encoding="UTF-8" standalone="yes"?>
<Relationships xmlns="http://schemas.openxmlformats.org/package/2006/relationships"><Relationship Id="rId3" Type="http://schemas.openxmlformats.org/officeDocument/2006/relationships/hyperlink" Target="#ABOGADO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5.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ABOGADO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6.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BOGAD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7.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ABOGADOS!A1"/><Relationship Id="rId5" Type="http://schemas.openxmlformats.org/officeDocument/2006/relationships/hyperlink" Target="#USUARIOS!A1"/><Relationship Id="rId4" Type="http://schemas.openxmlformats.org/officeDocument/2006/relationships/hyperlink" Target="#Principal!A1"/></Relationships>
</file>

<file path=xl/drawings/_rels/drawing8.xml.rels><?xml version="1.0" encoding="UTF-8" standalone="yes"?>
<Relationships xmlns="http://schemas.openxmlformats.org/package/2006/relationships"><Relationship Id="rId1" Type="http://schemas.openxmlformats.org/officeDocument/2006/relationships/hyperlink" Target="#Principal!A1"/></Relationships>
</file>

<file path=xl/drawings/drawing1.xml><?xml version="1.0" encoding="utf-8"?>
<xdr:wsDr xmlns:xdr="http://schemas.openxmlformats.org/drawingml/2006/spreadsheetDrawing" xmlns:a="http://schemas.openxmlformats.org/drawingml/2006/main">
  <xdr:twoCellAnchor>
    <xdr:from>
      <xdr:col>7</xdr:col>
      <xdr:colOff>57149</xdr:colOff>
      <xdr:row>11</xdr:row>
      <xdr:rowOff>152399</xdr:rowOff>
    </xdr:from>
    <xdr:to>
      <xdr:col>9</xdr:col>
      <xdr:colOff>333149</xdr:colOff>
      <xdr:row>14</xdr:row>
      <xdr:rowOff>12899</xdr:rowOff>
    </xdr:to>
    <xdr:sp macro="" textlink="">
      <xdr:nvSpPr>
        <xdr:cNvPr id="3" name="Rectángulo: esquinas redondeadas 2">
          <a:hlinkClick xmlns:r="http://schemas.openxmlformats.org/officeDocument/2006/relationships" r:id="rId1"/>
          <a:extLst>
            <a:ext uri="{FF2B5EF4-FFF2-40B4-BE49-F238E27FC236}">
              <a16:creationId xmlns:a16="http://schemas.microsoft.com/office/drawing/2014/main" id="{016372F7-FB45-41D9-9DAD-AD321D2DD2BC}"/>
            </a:ext>
          </a:extLst>
        </xdr:cNvPr>
        <xdr:cNvSpPr/>
      </xdr:nvSpPr>
      <xdr:spPr>
        <a:xfrm>
          <a:off x="5391149" y="235267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1</xdr:col>
      <xdr:colOff>609599</xdr:colOff>
      <xdr:row>12</xdr:row>
      <xdr:rowOff>9524</xdr:rowOff>
    </xdr:from>
    <xdr:to>
      <xdr:col>4</xdr:col>
      <xdr:colOff>123599</xdr:colOff>
      <xdr:row>14</xdr:row>
      <xdr:rowOff>60524</xdr:rowOff>
    </xdr:to>
    <xdr:sp macro="" textlink="">
      <xdr:nvSpPr>
        <xdr:cNvPr id="4" name="Rectángulo: esquinas redondeadas 3">
          <a:hlinkClick xmlns:r="http://schemas.openxmlformats.org/officeDocument/2006/relationships" r:id="rId2"/>
          <a:extLst>
            <a:ext uri="{FF2B5EF4-FFF2-40B4-BE49-F238E27FC236}">
              <a16:creationId xmlns:a16="http://schemas.microsoft.com/office/drawing/2014/main" id="{94357569-C71E-4747-A766-4B3852BF2112}"/>
            </a:ext>
          </a:extLst>
        </xdr:cNvPr>
        <xdr:cNvSpPr/>
      </xdr:nvSpPr>
      <xdr:spPr>
        <a:xfrm>
          <a:off x="1371599" y="24002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7</xdr:col>
      <xdr:colOff>57149</xdr:colOff>
      <xdr:row>8</xdr:row>
      <xdr:rowOff>161924</xdr:rowOff>
    </xdr:from>
    <xdr:to>
      <xdr:col>9</xdr:col>
      <xdr:colOff>333149</xdr:colOff>
      <xdr:row>11</xdr:row>
      <xdr:rowOff>22424</xdr:rowOff>
    </xdr:to>
    <xdr:sp macro="" textlink="">
      <xdr:nvSpPr>
        <xdr:cNvPr id="5" name="Rectángulo: esquinas redondeadas 4">
          <a:hlinkClick xmlns:r="http://schemas.openxmlformats.org/officeDocument/2006/relationships" r:id="rId3"/>
          <a:extLst>
            <a:ext uri="{FF2B5EF4-FFF2-40B4-BE49-F238E27FC236}">
              <a16:creationId xmlns:a16="http://schemas.microsoft.com/office/drawing/2014/main" id="{0C7F8B5F-B37F-4E2E-AED1-07C4D620A95B}"/>
            </a:ext>
          </a:extLst>
        </xdr:cNvPr>
        <xdr:cNvSpPr/>
      </xdr:nvSpPr>
      <xdr:spPr>
        <a:xfrm>
          <a:off x="539114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Procesos</a:t>
          </a:r>
          <a:r>
            <a:rPr lang="es-CO" sz="1400" baseline="0">
              <a:solidFill>
                <a:schemeClr val="tx1"/>
              </a:solidFill>
            </a:rPr>
            <a:t> judiciales</a:t>
          </a:r>
          <a:endParaRPr lang="es-CO" sz="1400">
            <a:solidFill>
              <a:schemeClr val="tx1"/>
            </a:solidFill>
          </a:endParaRPr>
        </a:p>
      </xdr:txBody>
    </xdr:sp>
    <xdr:clientData/>
  </xdr:twoCellAnchor>
  <xdr:twoCellAnchor>
    <xdr:from>
      <xdr:col>1</xdr:col>
      <xdr:colOff>647699</xdr:colOff>
      <xdr:row>8</xdr:row>
      <xdr:rowOff>161924</xdr:rowOff>
    </xdr:from>
    <xdr:to>
      <xdr:col>4</xdr:col>
      <xdr:colOff>161699</xdr:colOff>
      <xdr:row>11</xdr:row>
      <xdr:rowOff>22424</xdr:rowOff>
    </xdr:to>
    <xdr:sp macro="" textlink="">
      <xdr:nvSpPr>
        <xdr:cNvPr id="6" name="Rectángulo: esquinas redondeadas 5">
          <a:hlinkClick xmlns:r="http://schemas.openxmlformats.org/officeDocument/2006/relationships" r:id="rId4"/>
          <a:extLst>
            <a:ext uri="{FF2B5EF4-FFF2-40B4-BE49-F238E27FC236}">
              <a16:creationId xmlns:a16="http://schemas.microsoft.com/office/drawing/2014/main" id="{3EB68510-7856-4F2D-832E-509E3EDFB416}"/>
            </a:ext>
          </a:extLst>
        </xdr:cNvPr>
        <xdr:cNvSpPr/>
      </xdr:nvSpPr>
      <xdr:spPr>
        <a:xfrm>
          <a:off x="140969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4</xdr:col>
      <xdr:colOff>352424</xdr:colOff>
      <xdr:row>8</xdr:row>
      <xdr:rowOff>171449</xdr:rowOff>
    </xdr:from>
    <xdr:to>
      <xdr:col>6</xdr:col>
      <xdr:colOff>628424</xdr:colOff>
      <xdr:row>11</xdr:row>
      <xdr:rowOff>31949</xdr:rowOff>
    </xdr:to>
    <xdr:sp macro="" textlink="">
      <xdr:nvSpPr>
        <xdr:cNvPr id="7" name="Rectángulo: esquinas redondeadas 6">
          <a:hlinkClick xmlns:r="http://schemas.openxmlformats.org/officeDocument/2006/relationships" r:id="rId5"/>
          <a:extLst>
            <a:ext uri="{FF2B5EF4-FFF2-40B4-BE49-F238E27FC236}">
              <a16:creationId xmlns:a16="http://schemas.microsoft.com/office/drawing/2014/main" id="{6A87C818-C2AA-497F-8873-0E388CF3AE51}"/>
            </a:ext>
          </a:extLst>
        </xdr:cNvPr>
        <xdr:cNvSpPr/>
      </xdr:nvSpPr>
      <xdr:spPr>
        <a:xfrm>
          <a:off x="3400424" y="18002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4</xdr:col>
      <xdr:colOff>333374</xdr:colOff>
      <xdr:row>11</xdr:row>
      <xdr:rowOff>171449</xdr:rowOff>
    </xdr:from>
    <xdr:to>
      <xdr:col>6</xdr:col>
      <xdr:colOff>609374</xdr:colOff>
      <xdr:row>14</xdr:row>
      <xdr:rowOff>31949</xdr:rowOff>
    </xdr:to>
    <xdr:sp macro="" textlink="">
      <xdr:nvSpPr>
        <xdr:cNvPr id="9" name="Rectángulo: esquinas redondeadas 8">
          <a:hlinkClick xmlns:r="http://schemas.openxmlformats.org/officeDocument/2006/relationships" r:id="rId6"/>
          <a:extLst>
            <a:ext uri="{FF2B5EF4-FFF2-40B4-BE49-F238E27FC236}">
              <a16:creationId xmlns:a16="http://schemas.microsoft.com/office/drawing/2014/main" id="{D4429412-385D-49D3-84EB-BC4DF5A45465}"/>
            </a:ext>
          </a:extLst>
        </xdr:cNvPr>
        <xdr:cNvSpPr/>
      </xdr:nvSpPr>
      <xdr:spPr>
        <a:xfrm>
          <a:off x="3381374" y="23717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twoCellAnchor>
    <xdr:from>
      <xdr:col>11</xdr:col>
      <xdr:colOff>19049</xdr:colOff>
      <xdr:row>10</xdr:row>
      <xdr:rowOff>9524</xdr:rowOff>
    </xdr:from>
    <xdr:to>
      <xdr:col>13</xdr:col>
      <xdr:colOff>295049</xdr:colOff>
      <xdr:row>12</xdr:row>
      <xdr:rowOff>60524</xdr:rowOff>
    </xdr:to>
    <xdr:sp macro="" textlink="">
      <xdr:nvSpPr>
        <xdr:cNvPr id="10" name="Rectángulo: esquinas redondeadas 9">
          <a:hlinkClick xmlns:r="http://schemas.openxmlformats.org/officeDocument/2006/relationships" r:id="rId7"/>
          <a:extLst>
            <a:ext uri="{FF2B5EF4-FFF2-40B4-BE49-F238E27FC236}">
              <a16:creationId xmlns:a16="http://schemas.microsoft.com/office/drawing/2014/main" id="{E8819747-9B47-4905-B7B6-1CC75364363A}"/>
            </a:ext>
          </a:extLst>
        </xdr:cNvPr>
        <xdr:cNvSpPr/>
      </xdr:nvSpPr>
      <xdr:spPr>
        <a:xfrm>
          <a:off x="8401049" y="2019299"/>
          <a:ext cx="1800000" cy="4320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t>Ver resultado</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95250</xdr:colOff>
      <xdr:row>1</xdr:row>
      <xdr:rowOff>85725</xdr:rowOff>
    </xdr:from>
    <xdr:to>
      <xdr:col>4</xdr:col>
      <xdr:colOff>1535250</xdr:colOff>
      <xdr:row>3</xdr:row>
      <xdr:rowOff>50325</xdr:rowOff>
    </xdr:to>
    <xdr:sp macro="" textlink="">
      <xdr:nvSpPr>
        <xdr:cNvPr id="8" name="Rectángulo: esquinas redondeadas 7">
          <a:hlinkClick xmlns:r="http://schemas.openxmlformats.org/officeDocument/2006/relationships" r:id="rId1"/>
          <a:extLst>
            <a:ext uri="{FF2B5EF4-FFF2-40B4-BE49-F238E27FC236}">
              <a16:creationId xmlns:a16="http://schemas.microsoft.com/office/drawing/2014/main" id="{C34AF220-CE73-4F1F-AAAF-03B93BBF3C8A}"/>
            </a:ext>
          </a:extLst>
        </xdr:cNvPr>
        <xdr:cNvSpPr/>
      </xdr:nvSpPr>
      <xdr:spPr>
        <a:xfrm>
          <a:off x="5581650"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1695450</xdr:colOff>
      <xdr:row>1</xdr:row>
      <xdr:rowOff>85725</xdr:rowOff>
    </xdr:from>
    <xdr:to>
      <xdr:col>4</xdr:col>
      <xdr:colOff>3135450</xdr:colOff>
      <xdr:row>3</xdr:row>
      <xdr:rowOff>50325</xdr:rowOff>
    </xdr:to>
    <xdr:sp macro="" textlink="">
      <xdr:nvSpPr>
        <xdr:cNvPr id="9" name="Rectángulo: esquinas redondeadas 8">
          <a:hlinkClick xmlns:r="http://schemas.openxmlformats.org/officeDocument/2006/relationships" r:id="rId2"/>
          <a:extLst>
            <a:ext uri="{FF2B5EF4-FFF2-40B4-BE49-F238E27FC236}">
              <a16:creationId xmlns:a16="http://schemas.microsoft.com/office/drawing/2014/main" id="{9B57F36E-CDBC-4D62-9F51-AE2ADA5D60BC}"/>
            </a:ext>
          </a:extLst>
        </xdr:cNvPr>
        <xdr:cNvSpPr/>
      </xdr:nvSpPr>
      <xdr:spPr>
        <a:xfrm>
          <a:off x="7181850"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1</xdr:col>
      <xdr:colOff>1609725</xdr:colOff>
      <xdr:row>1</xdr:row>
      <xdr:rowOff>85725</xdr:rowOff>
    </xdr:from>
    <xdr:to>
      <xdr:col>3</xdr:col>
      <xdr:colOff>154125</xdr:colOff>
      <xdr:row>3</xdr:row>
      <xdr:rowOff>50325</xdr:rowOff>
    </xdr:to>
    <xdr:sp macro="" textlink="">
      <xdr:nvSpPr>
        <xdr:cNvPr id="10" name="Rectángulo: esquinas redondeadas 9">
          <a:hlinkClick xmlns:r="http://schemas.openxmlformats.org/officeDocument/2006/relationships" r:id="rId3"/>
          <a:extLst>
            <a:ext uri="{FF2B5EF4-FFF2-40B4-BE49-F238E27FC236}">
              <a16:creationId xmlns:a16="http://schemas.microsoft.com/office/drawing/2014/main" id="{266637D4-7F2F-4052-9527-4AC105CEF1EE}"/>
            </a:ext>
          </a:extLst>
        </xdr:cNvPr>
        <xdr:cNvSpPr/>
      </xdr:nvSpPr>
      <xdr:spPr>
        <a:xfrm>
          <a:off x="2371725"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5</xdr:col>
      <xdr:colOff>257175</xdr:colOff>
      <xdr:row>1</xdr:row>
      <xdr:rowOff>123825</xdr:rowOff>
    </xdr:from>
    <xdr:to>
      <xdr:col>5</xdr:col>
      <xdr:colOff>1697175</xdr:colOff>
      <xdr:row>3</xdr:row>
      <xdr:rowOff>88425</xdr:rowOff>
    </xdr:to>
    <xdr:sp macro="" textlink="">
      <xdr:nvSpPr>
        <xdr:cNvPr id="11" name="Rectángulo: esquinas redondeadas 10">
          <a:hlinkClick xmlns:r="http://schemas.openxmlformats.org/officeDocument/2006/relationships" r:id="rId4"/>
          <a:extLst>
            <a:ext uri="{FF2B5EF4-FFF2-40B4-BE49-F238E27FC236}">
              <a16:creationId xmlns:a16="http://schemas.microsoft.com/office/drawing/2014/main" id="{5B936FB9-EEA3-4AF2-9F42-D0847D220075}"/>
            </a:ext>
          </a:extLst>
        </xdr:cNvPr>
        <xdr:cNvSpPr/>
      </xdr:nvSpPr>
      <xdr:spPr>
        <a:xfrm>
          <a:off x="9972675" y="314325"/>
          <a:ext cx="1440000" cy="3456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28575</xdr:colOff>
      <xdr:row>1</xdr:row>
      <xdr:rowOff>85725</xdr:rowOff>
    </xdr:from>
    <xdr:to>
      <xdr:col>1</xdr:col>
      <xdr:colOff>1468575</xdr:colOff>
      <xdr:row>3</xdr:row>
      <xdr:rowOff>50325</xdr:rowOff>
    </xdr:to>
    <xdr:sp macro="" textlink="">
      <xdr:nvSpPr>
        <xdr:cNvPr id="12" name="Rectángulo: esquinas redondeadas 11">
          <a:hlinkClick xmlns:r="http://schemas.openxmlformats.org/officeDocument/2006/relationships" r:id="rId5"/>
          <a:extLst>
            <a:ext uri="{FF2B5EF4-FFF2-40B4-BE49-F238E27FC236}">
              <a16:creationId xmlns:a16="http://schemas.microsoft.com/office/drawing/2014/main" id="{7A028041-1A1C-44D0-B77D-E925300D0E5C}"/>
            </a:ext>
          </a:extLst>
        </xdr:cNvPr>
        <xdr:cNvSpPr/>
      </xdr:nvSpPr>
      <xdr:spPr>
        <a:xfrm>
          <a:off x="790575"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3</xdr:col>
      <xdr:colOff>323850</xdr:colOff>
      <xdr:row>1</xdr:row>
      <xdr:rowOff>85725</xdr:rowOff>
    </xdr:from>
    <xdr:to>
      <xdr:col>3</xdr:col>
      <xdr:colOff>1763850</xdr:colOff>
      <xdr:row>3</xdr:row>
      <xdr:rowOff>50325</xdr:rowOff>
    </xdr:to>
    <xdr:sp macro="" textlink="">
      <xdr:nvSpPr>
        <xdr:cNvPr id="13" name="Rectángulo: esquinas redondeadas 12">
          <a:hlinkClick xmlns:r="http://schemas.openxmlformats.org/officeDocument/2006/relationships" r:id="rId6"/>
          <a:extLst>
            <a:ext uri="{FF2B5EF4-FFF2-40B4-BE49-F238E27FC236}">
              <a16:creationId xmlns:a16="http://schemas.microsoft.com/office/drawing/2014/main" id="{720246E6-5665-4CDC-AD25-2EA51D7E6820}"/>
            </a:ext>
          </a:extLst>
        </xdr:cNvPr>
        <xdr:cNvSpPr/>
      </xdr:nvSpPr>
      <xdr:spPr>
        <a:xfrm>
          <a:off x="3981450"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AB929932-1354-4CF5-BB7B-7FEA1B957825}"/>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792F481F-D124-448F-A9B5-427F21201D9D}"/>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A48CE2A6-65F2-4F8D-9FDB-13DC5AAEF1BA}"/>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DC7631A3-BA7F-49C3-90DF-3541CFE9AB00}"/>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74972ECD-BC1B-45B6-8D73-0373FCB4D4BD}"/>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4E6AEA95-5FFC-485A-BA6F-07EEF53758BB}"/>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1924049</xdr:colOff>
      <xdr:row>2</xdr:row>
      <xdr:rowOff>28575</xdr:rowOff>
    </xdr:from>
    <xdr:to>
      <xdr:col>5</xdr:col>
      <xdr:colOff>3364049</xdr:colOff>
      <xdr:row>3</xdr:row>
      <xdr:rowOff>162075</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AE7BD768-FD4D-4421-9177-DBDC698FCAAC}"/>
            </a:ext>
          </a:extLst>
        </xdr:cNvPr>
        <xdr:cNvSpPr/>
      </xdr:nvSpPr>
      <xdr:spPr>
        <a:xfrm>
          <a:off x="7172324"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5</xdr:col>
      <xdr:colOff>314325</xdr:colOff>
      <xdr:row>2</xdr:row>
      <xdr:rowOff>38100</xdr:rowOff>
    </xdr:from>
    <xdr:to>
      <xdr:col>5</xdr:col>
      <xdr:colOff>1754325</xdr:colOff>
      <xdr:row>3</xdr:row>
      <xdr:rowOff>171600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16DAEE14-B062-4020-A2A8-D70F565098FF}"/>
            </a:ext>
          </a:extLst>
        </xdr:cNvPr>
        <xdr:cNvSpPr/>
      </xdr:nvSpPr>
      <xdr:spPr>
        <a:xfrm>
          <a:off x="5562600"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1266824</xdr:colOff>
      <xdr:row>2</xdr:row>
      <xdr:rowOff>57150</xdr:rowOff>
    </xdr:from>
    <xdr:to>
      <xdr:col>2</xdr:col>
      <xdr:colOff>2706824</xdr:colOff>
      <xdr:row>4</xdr:row>
      <xdr:rowOff>150</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3A695291-5DD1-4FFB-BA8D-8EFD959FD777}"/>
            </a:ext>
          </a:extLst>
        </xdr:cNvPr>
        <xdr:cNvSpPr/>
      </xdr:nvSpPr>
      <xdr:spPr>
        <a:xfrm>
          <a:off x="2285999" y="4476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Abogados</a:t>
          </a:r>
          <a:endParaRPr lang="es-CO" sz="1400">
            <a:solidFill>
              <a:schemeClr val="tx1"/>
            </a:solidFill>
          </a:endParaRPr>
        </a:p>
      </xdr:txBody>
    </xdr:sp>
    <xdr:clientData/>
  </xdr:twoCellAnchor>
  <xdr:twoCellAnchor>
    <xdr:from>
      <xdr:col>6</xdr:col>
      <xdr:colOff>123824</xdr:colOff>
      <xdr:row>2</xdr:row>
      <xdr:rowOff>19050</xdr:rowOff>
    </xdr:from>
    <xdr:to>
      <xdr:col>7</xdr:col>
      <xdr:colOff>811349</xdr:colOff>
      <xdr:row>3</xdr:row>
      <xdr:rowOff>152550</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A38DC371-40C2-4A29-9CEB-A9FC8940FDAB}"/>
            </a:ext>
          </a:extLst>
        </xdr:cNvPr>
        <xdr:cNvSpPr/>
      </xdr:nvSpPr>
      <xdr:spPr>
        <a:xfrm>
          <a:off x="8848724" y="409575"/>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381000</xdr:colOff>
      <xdr:row>2</xdr:row>
      <xdr:rowOff>66675</xdr:rowOff>
    </xdr:from>
    <xdr:to>
      <xdr:col>2</xdr:col>
      <xdr:colOff>1059000</xdr:colOff>
      <xdr:row>4</xdr:row>
      <xdr:rowOff>9675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D19A0C14-F8BF-429B-ADCB-F41AA45C264F}"/>
            </a:ext>
          </a:extLst>
        </xdr:cNvPr>
        <xdr:cNvSpPr/>
      </xdr:nvSpPr>
      <xdr:spPr>
        <a:xfrm>
          <a:off x="638175" y="4572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2</xdr:col>
      <xdr:colOff>2924174</xdr:colOff>
      <xdr:row>2</xdr:row>
      <xdr:rowOff>47625</xdr:rowOff>
    </xdr:from>
    <xdr:to>
      <xdr:col>5</xdr:col>
      <xdr:colOff>135074</xdr:colOff>
      <xdr:row>3</xdr:row>
      <xdr:rowOff>181125</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FE5D590D-DCCB-4A8F-9D8E-336034E5C955}"/>
            </a:ext>
          </a:extLst>
        </xdr:cNvPr>
        <xdr:cNvSpPr/>
      </xdr:nvSpPr>
      <xdr:spPr>
        <a:xfrm>
          <a:off x="3943349"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4D0F5EF7-9EA2-4A8B-873E-9C515AEF074D}"/>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020E335E-33A3-4D14-B759-A3B393177C26}"/>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DCF7BA50-BD9F-4DC4-92A1-0BE7BF1C0D4A}"/>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EC22933C-CE88-4CD8-9948-7B7780A54BD9}"/>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E76E0530-9FB4-4403-8D94-7CEA62A41E68}"/>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56595194-6A0B-44E9-95A0-1D6271C247BF}"/>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92B04ECD-0CEC-42E3-B145-59EB780B3CF1}"/>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B1F59FC8-0C0C-4332-860F-D6B518441040}"/>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8E33B6DE-FFBF-4E4D-B96B-31CAFFC248D6}"/>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B203A722-9893-4800-A0CD-685870A05466}"/>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9F53C0C0-05B7-44B4-A45D-7565FDE16B50}"/>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759DC2B8-8EBA-45CA-B392-44937B6A08D0}"/>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2CC77A45-427A-4F8A-8A3C-4175418635FE}"/>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18BD018B-7F83-4DAE-82D5-DC61A901F0F3}"/>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C7B81333-7708-4DE4-8EBC-772D62DB6770}"/>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1E68CAEE-D6EC-476E-9C8F-9D3DD7AF1133}"/>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1D5D93B2-79DF-4FE8-89AE-83131236828C}"/>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7F04F382-3C27-4803-9420-0DA7D2AC7F05}"/>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257175</xdr:colOff>
      <xdr:row>1</xdr:row>
      <xdr:rowOff>9525</xdr:rowOff>
    </xdr:from>
    <xdr:to>
      <xdr:col>6</xdr:col>
      <xdr:colOff>725625</xdr:colOff>
      <xdr:row>2</xdr:row>
      <xdr:rowOff>95400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BEC85F08-173E-4713-B5A6-72F06DDCAF2D}"/>
            </a:ext>
          </a:extLst>
        </xdr:cNvPr>
        <xdr:cNvSpPr/>
      </xdr:nvSpPr>
      <xdr:spPr>
        <a:xfrm>
          <a:off x="7153275" y="200025"/>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B1:O18"/>
  <sheetViews>
    <sheetView showGridLines="0" topLeftCell="A7" workbookViewId="0"/>
  </sheetViews>
  <sheetFormatPr baseColWidth="10" defaultRowHeight="15" x14ac:dyDescent="0.25"/>
  <sheetData>
    <row r="1" spans="2:15" ht="15.75" thickBot="1" x14ac:dyDescent="0.3"/>
    <row r="2" spans="2:15" x14ac:dyDescent="0.25">
      <c r="B2" s="2"/>
      <c r="C2" s="3"/>
      <c r="D2" s="3"/>
      <c r="E2" s="3"/>
      <c r="F2" s="3"/>
      <c r="G2" s="3"/>
      <c r="H2" s="3"/>
      <c r="I2" s="3"/>
      <c r="J2" s="3"/>
      <c r="K2" s="3"/>
      <c r="L2" s="3"/>
      <c r="M2" s="3"/>
      <c r="N2" s="3"/>
      <c r="O2" s="4"/>
    </row>
    <row r="3" spans="2:15" ht="23.25" x14ac:dyDescent="0.35">
      <c r="B3" s="93" t="s">
        <v>78</v>
      </c>
      <c r="C3" s="94"/>
      <c r="D3" s="94"/>
      <c r="E3" s="94"/>
      <c r="F3" s="94"/>
      <c r="G3" s="94"/>
      <c r="H3" s="94"/>
      <c r="I3" s="94"/>
      <c r="J3" s="94"/>
      <c r="K3" s="94"/>
      <c r="L3" s="94"/>
      <c r="M3" s="94"/>
      <c r="N3" s="94"/>
      <c r="O3" s="95"/>
    </row>
    <row r="4" spans="2:15" ht="23.25" x14ac:dyDescent="0.35">
      <c r="B4" s="93" t="s">
        <v>11</v>
      </c>
      <c r="C4" s="94"/>
      <c r="D4" s="94"/>
      <c r="E4" s="94"/>
      <c r="F4" s="94"/>
      <c r="G4" s="94"/>
      <c r="H4" s="94"/>
      <c r="I4" s="94"/>
      <c r="J4" s="94"/>
      <c r="K4" s="94"/>
      <c r="L4" s="94"/>
      <c r="M4" s="94"/>
      <c r="N4" s="94"/>
      <c r="O4" s="95"/>
    </row>
    <row r="5" spans="2:15" x14ac:dyDescent="0.25">
      <c r="B5" s="5"/>
      <c r="C5" s="6"/>
      <c r="D5" s="6"/>
      <c r="E5" s="6"/>
      <c r="F5" s="6"/>
      <c r="G5" s="6"/>
      <c r="H5" s="6"/>
      <c r="I5" s="6"/>
      <c r="J5" s="6"/>
      <c r="K5" s="6"/>
      <c r="L5" s="6"/>
      <c r="M5" s="6"/>
      <c r="N5" s="6"/>
      <c r="O5" s="7"/>
    </row>
    <row r="6" spans="2:15" x14ac:dyDescent="0.25">
      <c r="B6" s="5"/>
      <c r="C6" s="96" t="s">
        <v>91</v>
      </c>
      <c r="D6" s="96"/>
      <c r="E6" s="96"/>
      <c r="F6" s="96"/>
      <c r="G6" s="96"/>
      <c r="H6" s="96"/>
      <c r="I6" s="96"/>
      <c r="J6" s="96"/>
      <c r="K6" s="96"/>
      <c r="L6" s="96"/>
      <c r="M6" s="96"/>
      <c r="N6" s="96"/>
      <c r="O6" s="7"/>
    </row>
    <row r="7" spans="2:15" x14ac:dyDescent="0.25">
      <c r="B7" s="5"/>
      <c r="C7" s="96"/>
      <c r="D7" s="96"/>
      <c r="E7" s="96"/>
      <c r="F7" s="96"/>
      <c r="G7" s="96"/>
      <c r="H7" s="96"/>
      <c r="I7" s="96"/>
      <c r="J7" s="96"/>
      <c r="K7" s="96"/>
      <c r="L7" s="96"/>
      <c r="M7" s="96"/>
      <c r="N7" s="96"/>
      <c r="O7" s="7"/>
    </row>
    <row r="8" spans="2:15" x14ac:dyDescent="0.25">
      <c r="B8" s="5"/>
      <c r="C8" s="6"/>
      <c r="D8" s="6"/>
      <c r="E8" s="6"/>
      <c r="F8" s="6"/>
      <c r="G8" s="6"/>
      <c r="H8" s="6"/>
      <c r="I8" s="6"/>
      <c r="J8" s="6"/>
      <c r="K8" s="6"/>
      <c r="L8" s="6"/>
      <c r="M8" s="6"/>
      <c r="N8" s="6"/>
      <c r="O8" s="7"/>
    </row>
    <row r="9" spans="2:15" x14ac:dyDescent="0.25">
      <c r="B9" s="5"/>
      <c r="C9" s="6"/>
      <c r="D9" s="6"/>
      <c r="E9" s="6"/>
      <c r="F9" s="6"/>
      <c r="G9" s="6"/>
      <c r="H9" s="6"/>
      <c r="I9" s="6"/>
      <c r="J9" s="6"/>
      <c r="K9" s="6"/>
      <c r="L9" s="6"/>
      <c r="M9" s="6"/>
      <c r="N9" s="6"/>
      <c r="O9" s="7"/>
    </row>
    <row r="10" spans="2:15" x14ac:dyDescent="0.25">
      <c r="B10" s="5"/>
      <c r="C10" s="6"/>
      <c r="D10" s="6"/>
      <c r="E10" s="6"/>
      <c r="F10" s="6"/>
      <c r="G10" s="6"/>
      <c r="H10" s="6"/>
      <c r="I10" s="6"/>
      <c r="J10" s="6"/>
      <c r="K10" s="6"/>
      <c r="L10" s="6"/>
      <c r="M10" s="6"/>
      <c r="N10" s="6"/>
      <c r="O10" s="7"/>
    </row>
    <row r="11" spans="2:15" x14ac:dyDescent="0.25">
      <c r="B11" s="5"/>
      <c r="C11" s="6"/>
      <c r="D11" s="6"/>
      <c r="E11" s="6"/>
      <c r="F11" s="6"/>
      <c r="G11" s="6"/>
      <c r="H11" s="6"/>
      <c r="I11" s="6"/>
      <c r="J11" s="6"/>
      <c r="K11" s="6"/>
      <c r="L11" s="6"/>
      <c r="M11" s="6"/>
      <c r="N11" s="6"/>
      <c r="O11" s="7"/>
    </row>
    <row r="12" spans="2:15" x14ac:dyDescent="0.25">
      <c r="B12" s="5"/>
      <c r="C12" s="6"/>
      <c r="D12" s="6"/>
      <c r="E12" s="6"/>
      <c r="F12" s="6"/>
      <c r="G12" s="6"/>
      <c r="H12" s="6"/>
      <c r="I12" s="6"/>
      <c r="J12" s="6"/>
      <c r="K12" s="6"/>
      <c r="L12" s="6"/>
      <c r="M12" s="6"/>
      <c r="N12" s="6"/>
      <c r="O12" s="7"/>
    </row>
    <row r="13" spans="2:15" x14ac:dyDescent="0.25">
      <c r="B13" s="5"/>
      <c r="C13" s="6"/>
      <c r="D13" s="6"/>
      <c r="E13" s="6"/>
      <c r="F13" s="6"/>
      <c r="G13" s="6"/>
      <c r="H13" s="6"/>
      <c r="I13" s="6"/>
      <c r="J13" s="6"/>
      <c r="K13" s="6"/>
      <c r="L13" s="6"/>
      <c r="M13" s="6"/>
      <c r="N13" s="6"/>
      <c r="O13" s="7"/>
    </row>
    <row r="14" spans="2:15" x14ac:dyDescent="0.25">
      <c r="B14" s="5"/>
      <c r="C14" s="6"/>
      <c r="D14" s="6"/>
      <c r="E14" s="6"/>
      <c r="F14" s="6"/>
      <c r="G14" s="6"/>
      <c r="H14" s="6"/>
      <c r="I14" s="6"/>
      <c r="J14" s="6"/>
      <c r="K14" s="6"/>
      <c r="L14" s="6"/>
      <c r="M14" s="6"/>
      <c r="N14" s="6"/>
      <c r="O14" s="7"/>
    </row>
    <row r="15" spans="2:15" x14ac:dyDescent="0.25">
      <c r="B15" s="5"/>
      <c r="C15" s="6"/>
      <c r="D15" s="6"/>
      <c r="E15" s="6"/>
      <c r="F15" s="6"/>
      <c r="G15" s="6"/>
      <c r="H15" s="6"/>
      <c r="I15" s="6"/>
      <c r="J15" s="6"/>
      <c r="K15" s="6"/>
      <c r="L15" s="6"/>
      <c r="M15" s="6"/>
      <c r="N15" s="6"/>
      <c r="O15" s="7"/>
    </row>
    <row r="16" spans="2:15" x14ac:dyDescent="0.25">
      <c r="B16" s="5"/>
      <c r="C16" s="6"/>
      <c r="D16" s="6"/>
      <c r="E16" s="6"/>
      <c r="F16" s="6"/>
      <c r="G16" s="6"/>
      <c r="H16" s="6"/>
      <c r="I16" s="6"/>
      <c r="J16" s="6"/>
      <c r="K16" s="6"/>
      <c r="L16" s="6"/>
      <c r="M16" s="6"/>
      <c r="N16" s="6"/>
      <c r="O16" s="7"/>
    </row>
    <row r="17" spans="2:15" x14ac:dyDescent="0.25">
      <c r="B17" s="5"/>
      <c r="C17" s="6"/>
      <c r="D17" s="6"/>
      <c r="E17" s="6"/>
      <c r="F17" s="6"/>
      <c r="G17" s="6"/>
      <c r="H17" s="6"/>
      <c r="I17" s="6"/>
      <c r="J17" s="6"/>
      <c r="K17" s="6"/>
      <c r="L17" s="6"/>
      <c r="M17" s="6"/>
      <c r="N17" s="6"/>
      <c r="O17" s="7"/>
    </row>
    <row r="18" spans="2:15" ht="15.75" thickBot="1" x14ac:dyDescent="0.3">
      <c r="B18" s="8"/>
      <c r="C18" s="9"/>
      <c r="D18" s="9"/>
      <c r="E18" s="9"/>
      <c r="F18" s="9"/>
      <c r="G18" s="9"/>
      <c r="H18" s="9"/>
      <c r="I18" s="9"/>
      <c r="J18" s="9"/>
      <c r="K18" s="9"/>
      <c r="L18" s="9"/>
      <c r="M18" s="9"/>
      <c r="N18" s="9"/>
      <c r="O18" s="10"/>
    </row>
  </sheetData>
  <sheetProtection algorithmName="SHA-512" hashValue="jixiNfD+nofjAxMPyQEwidGoTJEdLEh3lZobn98nwgWvzNuweENJPEe6u5elpVqKe6ynHDatuY0qk+QHeybBlg==" saltValue="4rftt6+0w0ym0OjRMUwWOw==" spinCount="100000" sheet="1" objects="1" scenarios="1"/>
  <mergeCells count="3">
    <mergeCell ref="B3:O3"/>
    <mergeCell ref="B4:O4"/>
    <mergeCell ref="C6:N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5:T19"/>
  <sheetViews>
    <sheetView topLeftCell="A7" zoomScale="89" zoomScaleNormal="89" workbookViewId="0">
      <selection activeCell="C19" sqref="C19:G19"/>
    </sheetView>
  </sheetViews>
  <sheetFormatPr baseColWidth="10" defaultRowHeight="15" x14ac:dyDescent="0.25"/>
  <cols>
    <col min="1" max="1" width="6.42578125" style="1" customWidth="1"/>
    <col min="2" max="2" width="34.28515625" style="1" customWidth="1"/>
    <col min="3" max="3" width="13.28515625" style="1" customWidth="1"/>
    <col min="4" max="4" width="27.42578125" style="1" customWidth="1"/>
    <col min="5" max="5" width="57.42578125" style="1" customWidth="1"/>
    <col min="6" max="6" width="30.140625" style="1" customWidth="1"/>
    <col min="7" max="7" width="15.7109375" style="1" customWidth="1"/>
    <col min="8" max="9" width="11.42578125" style="42"/>
    <col min="10" max="10" width="11.85546875" style="42" bestFit="1" customWidth="1"/>
    <col min="11" max="16384" width="11.42578125" style="1"/>
  </cols>
  <sheetData>
    <row r="5" spans="2:20" ht="15.75" thickBot="1" x14ac:dyDescent="0.3"/>
    <row r="6" spans="2:20" x14ac:dyDescent="0.25">
      <c r="B6" s="11"/>
      <c r="C6" s="12"/>
      <c r="D6" s="12"/>
      <c r="E6" s="12"/>
      <c r="F6" s="12"/>
      <c r="G6" s="13"/>
    </row>
    <row r="7" spans="2:20" ht="21" x14ac:dyDescent="0.35">
      <c r="B7" s="97" t="s">
        <v>109</v>
      </c>
      <c r="C7" s="98"/>
      <c r="D7" s="98"/>
      <c r="E7" s="98"/>
      <c r="F7" s="98"/>
      <c r="G7" s="99"/>
      <c r="T7" s="1" t="s">
        <v>12</v>
      </c>
    </row>
    <row r="8" spans="2:20" ht="15.75" thickBot="1" x14ac:dyDescent="0.3">
      <c r="B8" s="14"/>
      <c r="C8" s="15"/>
      <c r="D8" s="105" t="s">
        <v>148</v>
      </c>
      <c r="E8" s="105"/>
      <c r="F8" s="15"/>
      <c r="G8" s="16"/>
      <c r="T8" s="1" t="s">
        <v>13</v>
      </c>
    </row>
    <row r="9" spans="2:20" ht="15.75" thickBot="1" x14ac:dyDescent="0.3">
      <c r="B9" s="103" t="s">
        <v>111</v>
      </c>
      <c r="C9" s="104"/>
      <c r="D9" s="79">
        <v>44627</v>
      </c>
      <c r="E9" s="15"/>
      <c r="F9" s="15"/>
      <c r="G9" s="16"/>
      <c r="T9" s="1" t="s">
        <v>14</v>
      </c>
    </row>
    <row r="10" spans="2:20" x14ac:dyDescent="0.25">
      <c r="B10" s="14" t="s">
        <v>174</v>
      </c>
      <c r="C10" s="15"/>
      <c r="D10" s="15"/>
      <c r="E10" s="15"/>
      <c r="F10" s="15"/>
      <c r="G10" s="67">
        <v>43545</v>
      </c>
    </row>
    <row r="11" spans="2:20" x14ac:dyDescent="0.25">
      <c r="B11" s="22" t="s">
        <v>15</v>
      </c>
      <c r="C11" s="23" t="s">
        <v>16</v>
      </c>
      <c r="D11" s="24" t="s">
        <v>6</v>
      </c>
      <c r="E11" s="23" t="s">
        <v>7</v>
      </c>
      <c r="F11" s="23" t="s">
        <v>17</v>
      </c>
      <c r="G11" s="25" t="s">
        <v>79</v>
      </c>
    </row>
    <row r="12" spans="2:20" x14ac:dyDescent="0.25">
      <c r="B12" s="21" t="s">
        <v>0</v>
      </c>
      <c r="C12" s="78" t="s">
        <v>13</v>
      </c>
      <c r="D12" s="79"/>
      <c r="E12" s="78"/>
      <c r="F12" s="79"/>
      <c r="G12" s="80" t="str">
        <f>+IF(C12="SI",IF(F12&lt;$G$10,"DESACTUALIZADO",""),"")</f>
        <v/>
      </c>
      <c r="H12" s="42">
        <f t="shared" ref="H12:H17" si="0">+IF(C12="N/A",1,0)</f>
        <v>0</v>
      </c>
      <c r="I12" s="42">
        <f t="shared" ref="I12:I17" si="1">+IF(C12="Si",1,0)</f>
        <v>0</v>
      </c>
      <c r="J12" s="42">
        <f t="shared" ref="J12:J17" si="2">+IF(C12="No",1,0)</f>
        <v>1</v>
      </c>
    </row>
    <row r="13" spans="2:20" x14ac:dyDescent="0.25">
      <c r="B13" s="21" t="s">
        <v>1</v>
      </c>
      <c r="C13" s="78" t="s">
        <v>12</v>
      </c>
      <c r="D13" s="78" t="s">
        <v>182</v>
      </c>
      <c r="E13" s="91" t="s">
        <v>186</v>
      </c>
      <c r="F13" s="79">
        <v>44015</v>
      </c>
      <c r="G13" s="80" t="str">
        <f t="shared" ref="G13:G17" si="3">+IF(C13="SI",IF(F13&lt;$G$10,"DESACTUALIZADO",""),"")</f>
        <v/>
      </c>
      <c r="H13" s="42">
        <f t="shared" si="0"/>
        <v>0</v>
      </c>
      <c r="I13" s="42">
        <f t="shared" si="1"/>
        <v>1</v>
      </c>
      <c r="J13" s="42">
        <f t="shared" si="2"/>
        <v>0</v>
      </c>
    </row>
    <row r="14" spans="2:20" x14ac:dyDescent="0.25">
      <c r="B14" s="21" t="s">
        <v>2</v>
      </c>
      <c r="C14" s="78" t="s">
        <v>13</v>
      </c>
      <c r="D14" s="78"/>
      <c r="E14" s="78"/>
      <c r="F14" s="78"/>
      <c r="G14" s="80" t="str">
        <f t="shared" si="3"/>
        <v/>
      </c>
      <c r="H14" s="42">
        <f t="shared" si="0"/>
        <v>0</v>
      </c>
      <c r="I14" s="42">
        <f t="shared" si="1"/>
        <v>0</v>
      </c>
      <c r="J14" s="42">
        <f t="shared" si="2"/>
        <v>1</v>
      </c>
      <c r="T14" s="48">
        <v>43545</v>
      </c>
    </row>
    <row r="15" spans="2:20" x14ac:dyDescent="0.25">
      <c r="B15" s="21" t="s">
        <v>3</v>
      </c>
      <c r="C15" s="78" t="s">
        <v>12</v>
      </c>
      <c r="D15" s="78" t="s">
        <v>183</v>
      </c>
      <c r="E15" s="91" t="s">
        <v>187</v>
      </c>
      <c r="F15" s="79">
        <v>44606</v>
      </c>
      <c r="G15" s="80" t="str">
        <f t="shared" si="3"/>
        <v/>
      </c>
      <c r="H15" s="42">
        <f t="shared" si="0"/>
        <v>0</v>
      </c>
      <c r="I15" s="42">
        <f t="shared" si="1"/>
        <v>1</v>
      </c>
      <c r="J15" s="42">
        <f t="shared" si="2"/>
        <v>0</v>
      </c>
    </row>
    <row r="16" spans="2:20" x14ac:dyDescent="0.25">
      <c r="B16" s="21" t="s">
        <v>4</v>
      </c>
      <c r="C16" s="78" t="s">
        <v>12</v>
      </c>
      <c r="D16" s="78" t="s">
        <v>184</v>
      </c>
      <c r="E16" s="91" t="s">
        <v>193</v>
      </c>
      <c r="F16" s="79">
        <v>44407</v>
      </c>
      <c r="G16" s="80" t="str">
        <f t="shared" si="3"/>
        <v/>
      </c>
      <c r="H16" s="42">
        <f t="shared" si="0"/>
        <v>0</v>
      </c>
      <c r="I16" s="42">
        <f t="shared" si="1"/>
        <v>1</v>
      </c>
      <c r="J16" s="42">
        <f t="shared" si="2"/>
        <v>0</v>
      </c>
    </row>
    <row r="17" spans="2:10" x14ac:dyDescent="0.25">
      <c r="B17" s="21" t="s">
        <v>5</v>
      </c>
      <c r="C17" s="78" t="s">
        <v>12</v>
      </c>
      <c r="D17" s="78" t="s">
        <v>185</v>
      </c>
      <c r="E17" s="91" t="s">
        <v>188</v>
      </c>
      <c r="F17" s="92">
        <v>44406</v>
      </c>
      <c r="G17" s="80" t="str">
        <f t="shared" si="3"/>
        <v/>
      </c>
      <c r="H17" s="42">
        <f t="shared" si="0"/>
        <v>0</v>
      </c>
      <c r="I17" s="42">
        <f t="shared" si="1"/>
        <v>1</v>
      </c>
      <c r="J17" s="42">
        <f t="shared" si="2"/>
        <v>0</v>
      </c>
    </row>
    <row r="18" spans="2:10" x14ac:dyDescent="0.25">
      <c r="B18" s="14"/>
      <c r="C18" s="15"/>
      <c r="D18" s="15"/>
      <c r="E18" s="15"/>
      <c r="F18" s="15"/>
      <c r="G18" s="16"/>
    </row>
    <row r="19" spans="2:10" ht="94.5" customHeight="1" thickBot="1" x14ac:dyDescent="0.3">
      <c r="B19" s="62" t="s">
        <v>94</v>
      </c>
      <c r="C19" s="100" t="s">
        <v>194</v>
      </c>
      <c r="D19" s="101"/>
      <c r="E19" s="101"/>
      <c r="F19" s="101"/>
      <c r="G19" s="102"/>
    </row>
  </sheetData>
  <sheetProtection algorithmName="SHA-512" hashValue="oHz1DPDdCQTfk6HZYZzwTSwYDKTppR1PbQ2tnrxwRrliyvD3HJxqgmjnxso6QvoYykx3jGyO1xZtda5gpn7FiQ==" saltValue="yDPNcT7s0avqeYJyH+YnUg==" spinCount="100000" sheet="1" objects="1" scenarios="1"/>
  <dataConsolidate/>
  <mergeCells count="4">
    <mergeCell ref="B7:G7"/>
    <mergeCell ref="C19:G19"/>
    <mergeCell ref="B9:C9"/>
    <mergeCell ref="D8:E8"/>
  </mergeCells>
  <conditionalFormatting sqref="C12:C17">
    <cfRule type="containsText" dxfId="40" priority="12" operator="containsText" text="N/A">
      <formula>NOT(ISERROR(SEARCH("N/A",C12)))</formula>
    </cfRule>
    <cfRule type="containsBlanks" dxfId="39" priority="20">
      <formula>LEN(TRIM(C12))=0</formula>
    </cfRule>
  </conditionalFormatting>
  <conditionalFormatting sqref="D9">
    <cfRule type="containsBlanks" dxfId="38" priority="19">
      <formula>LEN(TRIM(D9))=0</formula>
    </cfRule>
  </conditionalFormatting>
  <conditionalFormatting sqref="D12:F17">
    <cfRule type="containsBlanks" dxfId="37" priority="14">
      <formula>LEN(TRIM(D12))=0</formula>
    </cfRule>
  </conditionalFormatting>
  <conditionalFormatting sqref="C19">
    <cfRule type="containsBlanks" dxfId="36" priority="13">
      <formula>LEN(TRIM(C19))=0</formula>
    </cfRule>
  </conditionalFormatting>
  <conditionalFormatting sqref="D12:F12">
    <cfRule type="expression" dxfId="35" priority="8">
      <formula>OR($C$12="No",$C$12="N/A")</formula>
    </cfRule>
  </conditionalFormatting>
  <conditionalFormatting sqref="D14:F14">
    <cfRule type="expression" dxfId="34" priority="7">
      <formula>OR($C$14="No",$C$14="N/A")</formula>
    </cfRule>
  </conditionalFormatting>
  <conditionalFormatting sqref="D13:F13">
    <cfRule type="expression" dxfId="33" priority="5">
      <formula>OR($C$13="No",$C$13="N/A")</formula>
    </cfRule>
  </conditionalFormatting>
  <conditionalFormatting sqref="D15:F15">
    <cfRule type="expression" dxfId="32" priority="3">
      <formula>OR($C$15="No",$C$15="N/A")</formula>
    </cfRule>
  </conditionalFormatting>
  <conditionalFormatting sqref="D16:F16">
    <cfRule type="expression" dxfId="31" priority="2">
      <formula>OR($C$16="No",$C$16="N/A")</formula>
    </cfRule>
  </conditionalFormatting>
  <conditionalFormatting sqref="D17:F17">
    <cfRule type="expression" dxfId="30" priority="1">
      <formula>OR($C$17="No",$C$17="N/A")</formula>
    </cfRule>
  </conditionalFormatting>
  <dataValidations count="5">
    <dataValidation type="date" showInputMessage="1" showErrorMessage="1" promptTitle="Fecha de Generacion del Reporte" prompt="Indique la fecha en que genera o Elabora este reporte de Usuarios Activos  No Abogados" sqref="D9" xr:uid="{00000000-0002-0000-0100-000000000000}">
      <formula1>44580</formula1>
      <formula2>44642</formula2>
    </dataValidation>
    <dataValidation type="date" showInputMessage="1" showErrorMessage="1" errorTitle="Fecha invalida" error="La fecha debe estar entre el 01/01/2011 y el 31/03/2022" promptTitle="Fecha de Creación del Rol" prompt="Indique la ultima fecha de Creación del Rol en Ekogui que se encuentra en estado Activo en el formato &quot;DD/MM/AAAA&quot;" sqref="D12:D17 F12:F17" xr:uid="{00000000-0002-0000-0100-000001000000}">
      <formula1>40544</formula1>
      <formula2>44651</formula2>
    </dataValidation>
    <dataValidation type="list" showInputMessage="1" showErrorMessage="1" errorTitle="Campo en Blanco" error="El campo debe tener un valor asignado" promptTitle="ROL Asignado Activo en Ekogui" prompt="Indique si tiene o no el Rol asignado Activo en el aplicativo Ekogui, un usuario puede tener uno o mas Roles Activos en el sistema. Relacionar los que apliquen. Si el Rol No aplica para su entidad Seleccione N/A" sqref="C12:C17" xr:uid="{00000000-0002-0000-0100-000002000000}">
      <formula1>$T$7:$T$9</formula1>
    </dataValidation>
    <dataValidation showInputMessage="1" showErrorMessage="1" sqref="E12 E14:E17" xr:uid="{00000000-0002-0000-0100-000003000000}"/>
    <dataValidation showInputMessage="1" showErrorMessage="1" errorTitle="Fecha invalida" error="La fecha debe estar entre el 01/01/2011 y el 31/03/2022" sqref="E13" xr:uid="{00000000-0002-0000-0100-000004000000}"/>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B1:V26"/>
  <sheetViews>
    <sheetView showGridLines="0" zoomScale="91" zoomScaleNormal="91" workbookViewId="0">
      <selection activeCell="J18" sqref="J17:J18"/>
    </sheetView>
  </sheetViews>
  <sheetFormatPr baseColWidth="10" defaultRowHeight="15" x14ac:dyDescent="0.25"/>
  <cols>
    <col min="1" max="1" width="3.85546875" style="1" customWidth="1"/>
    <col min="2" max="2" width="11.42578125" style="1"/>
    <col min="3" max="3" width="48.140625" style="1" bestFit="1" customWidth="1"/>
    <col min="4" max="4" width="20.85546875" style="1" customWidth="1"/>
    <col min="5" max="5" width="6.28515625" style="1" customWidth="1"/>
    <col min="6" max="6" width="41.42578125" style="1" customWidth="1"/>
    <col min="7" max="7" width="24.140625" style="1" customWidth="1"/>
    <col min="8" max="8" width="7.28515625" style="1" customWidth="1"/>
    <col min="9" max="16384" width="11.42578125" style="1"/>
  </cols>
  <sheetData>
    <row r="1" spans="2:22" ht="15.75" thickBot="1" x14ac:dyDescent="0.3"/>
    <row r="2" spans="2:22" x14ac:dyDescent="0.25">
      <c r="B2" s="29"/>
      <c r="C2" s="30"/>
      <c r="D2" s="30"/>
      <c r="E2" s="30"/>
      <c r="F2" s="30"/>
      <c r="G2" s="30"/>
      <c r="H2" s="31"/>
    </row>
    <row r="3" spans="2:22" x14ac:dyDescent="0.25">
      <c r="B3" s="14"/>
      <c r="C3" s="15"/>
      <c r="D3" s="15"/>
      <c r="E3" s="15"/>
      <c r="F3" s="15"/>
      <c r="G3" s="15"/>
      <c r="H3" s="16"/>
      <c r="V3" s="28">
        <f>+IF(D12&lt;=10,D12,IF(ROUNDDOWN(D12*10%,0)&lt;10,10,ROUNDDOWN(D12*10%,0)))</f>
        <v>10</v>
      </c>
    </row>
    <row r="4" spans="2:22" x14ac:dyDescent="0.25">
      <c r="B4" s="14"/>
      <c r="C4" s="15"/>
      <c r="D4" s="15"/>
      <c r="E4" s="15"/>
      <c r="F4" s="15"/>
      <c r="G4" s="15"/>
      <c r="H4" s="16"/>
    </row>
    <row r="5" spans="2:22" x14ac:dyDescent="0.25">
      <c r="B5" s="14"/>
      <c r="C5" s="15"/>
      <c r="D5" s="15" t="s">
        <v>148</v>
      </c>
      <c r="E5" s="15"/>
      <c r="F5" s="15"/>
      <c r="G5" s="15"/>
      <c r="H5" s="16"/>
    </row>
    <row r="6" spans="2:22" ht="15" customHeight="1" x14ac:dyDescent="0.25">
      <c r="B6" s="14"/>
      <c r="C6" s="27"/>
      <c r="D6" s="27"/>
      <c r="E6" s="27"/>
      <c r="G6" s="32"/>
      <c r="H6" s="33"/>
    </row>
    <row r="7" spans="2:22" ht="17.25" customHeight="1" x14ac:dyDescent="0.35">
      <c r="B7" s="14"/>
      <c r="C7" s="20" t="s">
        <v>111</v>
      </c>
      <c r="D7" s="79">
        <v>44627</v>
      </c>
      <c r="E7" s="26"/>
      <c r="F7" s="106" t="str">
        <f>"Seleccione una muestra de "&amp;V3&amp;" abogados activos y complete la siguiente tabla"</f>
        <v>Seleccione una muestra de 10 abogados activos y complete la siguiente tabla</v>
      </c>
      <c r="G7" s="107"/>
      <c r="H7" s="33"/>
    </row>
    <row r="8" spans="2:22" x14ac:dyDescent="0.25">
      <c r="B8" s="14"/>
      <c r="D8" s="15"/>
      <c r="E8" s="15"/>
      <c r="F8" s="108"/>
      <c r="G8" s="109"/>
      <c r="H8" s="16"/>
      <c r="T8" s="1" t="s">
        <v>13</v>
      </c>
    </row>
    <row r="9" spans="2:22" ht="23.25" x14ac:dyDescent="0.25">
      <c r="B9" s="14"/>
      <c r="C9" s="34" t="s">
        <v>149</v>
      </c>
      <c r="E9" s="6"/>
      <c r="F9" s="24" t="s">
        <v>98</v>
      </c>
      <c r="G9" s="24" t="s">
        <v>19</v>
      </c>
      <c r="H9" s="16"/>
      <c r="T9" s="1" t="s">
        <v>14</v>
      </c>
    </row>
    <row r="10" spans="2:22" x14ac:dyDescent="0.25">
      <c r="B10" s="14"/>
      <c r="C10" s="23" t="s">
        <v>150</v>
      </c>
      <c r="D10" s="23" t="s">
        <v>23</v>
      </c>
      <c r="E10" s="6"/>
      <c r="F10" s="20" t="s">
        <v>95</v>
      </c>
      <c r="G10" s="78">
        <v>10</v>
      </c>
      <c r="H10" s="16"/>
    </row>
    <row r="11" spans="2:22" x14ac:dyDescent="0.25">
      <c r="B11" s="14"/>
      <c r="C11" s="20" t="s">
        <v>21</v>
      </c>
      <c r="D11" s="78">
        <v>29</v>
      </c>
      <c r="E11" s="6"/>
      <c r="F11" s="20" t="s">
        <v>96</v>
      </c>
      <c r="G11" s="78">
        <v>10</v>
      </c>
      <c r="H11" s="16"/>
    </row>
    <row r="12" spans="2:22" x14ac:dyDescent="0.25">
      <c r="B12" s="14"/>
      <c r="C12" s="20" t="s">
        <v>22</v>
      </c>
      <c r="D12" s="78">
        <v>41</v>
      </c>
      <c r="E12" s="6"/>
      <c r="F12" s="20" t="s">
        <v>97</v>
      </c>
      <c r="G12" s="78">
        <v>10</v>
      </c>
      <c r="H12" s="16"/>
    </row>
    <row r="13" spans="2:22" x14ac:dyDescent="0.25">
      <c r="B13" s="14"/>
      <c r="C13" s="20" t="s">
        <v>26</v>
      </c>
      <c r="D13" s="78">
        <v>41</v>
      </c>
      <c r="E13" s="6"/>
      <c r="F13" s="52" t="s">
        <v>103</v>
      </c>
      <c r="G13" s="51"/>
      <c r="H13" s="16"/>
    </row>
    <row r="14" spans="2:22" x14ac:dyDescent="0.25">
      <c r="B14" s="14"/>
      <c r="E14" s="6"/>
      <c r="F14" s="53" t="s">
        <v>104</v>
      </c>
      <c r="G14" s="54"/>
      <c r="H14" s="16"/>
    </row>
    <row r="15" spans="2:22" x14ac:dyDescent="0.25">
      <c r="B15" s="14"/>
      <c r="E15" s="6"/>
      <c r="H15" s="16"/>
    </row>
    <row r="16" spans="2:22" x14ac:dyDescent="0.25">
      <c r="B16" s="14"/>
      <c r="C16" s="23" t="s">
        <v>24</v>
      </c>
      <c r="D16" s="23" t="s">
        <v>23</v>
      </c>
      <c r="E16" s="6"/>
      <c r="F16" s="24" t="s">
        <v>107</v>
      </c>
      <c r="G16" s="24" t="s">
        <v>19</v>
      </c>
      <c r="H16" s="16"/>
    </row>
    <row r="17" spans="2:8" x14ac:dyDescent="0.25">
      <c r="B17" s="14"/>
      <c r="C17" s="20" t="s">
        <v>175</v>
      </c>
      <c r="D17" s="78">
        <v>13</v>
      </c>
      <c r="E17" s="6"/>
      <c r="F17" s="20" t="s">
        <v>110</v>
      </c>
      <c r="G17" s="78">
        <v>29</v>
      </c>
      <c r="H17" s="16"/>
    </row>
    <row r="18" spans="2:8" x14ac:dyDescent="0.25">
      <c r="B18" s="14"/>
      <c r="C18" s="20" t="s">
        <v>176</v>
      </c>
      <c r="D18" s="78">
        <v>13</v>
      </c>
      <c r="E18" s="6"/>
      <c r="F18" s="49" t="s">
        <v>80</v>
      </c>
      <c r="G18" s="78">
        <v>0</v>
      </c>
      <c r="H18" s="16"/>
    </row>
    <row r="19" spans="2:8" x14ac:dyDescent="0.25">
      <c r="B19" s="14"/>
      <c r="C19" s="59"/>
      <c r="E19" s="6"/>
      <c r="F19" s="20" t="s">
        <v>100</v>
      </c>
      <c r="G19" s="78">
        <v>0</v>
      </c>
      <c r="H19" s="16"/>
    </row>
    <row r="20" spans="2:8" x14ac:dyDescent="0.25">
      <c r="B20" s="14"/>
      <c r="C20" s="59"/>
      <c r="E20" s="6"/>
      <c r="F20" s="20" t="s">
        <v>25</v>
      </c>
      <c r="G20" s="78">
        <v>0</v>
      </c>
      <c r="H20" s="16"/>
    </row>
    <row r="21" spans="2:8" x14ac:dyDescent="0.25">
      <c r="B21" s="14"/>
      <c r="C21" s="82" t="s">
        <v>99</v>
      </c>
      <c r="D21" s="83"/>
      <c r="E21" s="84"/>
      <c r="F21" s="86"/>
      <c r="G21" s="86"/>
      <c r="H21" s="85"/>
    </row>
    <row r="22" spans="2:8" x14ac:dyDescent="0.25">
      <c r="B22" s="14"/>
      <c r="C22" s="110" t="s">
        <v>195</v>
      </c>
      <c r="D22" s="111"/>
      <c r="E22" s="111"/>
      <c r="F22" s="111"/>
      <c r="G22" s="112"/>
      <c r="H22" s="16"/>
    </row>
    <row r="23" spans="2:8" x14ac:dyDescent="0.25">
      <c r="B23" s="14"/>
      <c r="C23" s="113"/>
      <c r="D23" s="114"/>
      <c r="E23" s="114"/>
      <c r="F23" s="114"/>
      <c r="G23" s="115"/>
      <c r="H23" s="16"/>
    </row>
    <row r="24" spans="2:8" x14ac:dyDescent="0.25">
      <c r="B24" s="14"/>
      <c r="C24" s="113"/>
      <c r="D24" s="114"/>
      <c r="E24" s="114"/>
      <c r="F24" s="114"/>
      <c r="G24" s="115"/>
      <c r="H24" s="16"/>
    </row>
    <row r="25" spans="2:8" x14ac:dyDescent="0.25">
      <c r="B25" s="14"/>
      <c r="C25" s="116"/>
      <c r="D25" s="117"/>
      <c r="E25" s="117"/>
      <c r="F25" s="117"/>
      <c r="G25" s="118"/>
      <c r="H25" s="16"/>
    </row>
    <row r="26" spans="2:8" ht="15.75" thickBot="1" x14ac:dyDescent="0.3">
      <c r="B26" s="17"/>
      <c r="C26" s="18"/>
      <c r="D26" s="18"/>
      <c r="E26" s="18"/>
      <c r="F26" s="18"/>
      <c r="G26" s="18"/>
      <c r="H26" s="19"/>
    </row>
  </sheetData>
  <sheetProtection algorithmName="SHA-512" hashValue="9NwfrAZwwCCqcnmjgItUn7cSCgEOM1RfPFDCS/YBNTlj50wGzL24n1SYV7L5mQM/ZmVrcd+lsAQ/bVkRaodCXg==" saltValue="DgJkwMDcocd3A27+7ly9aA==" spinCount="100000" sheet="1" objects="1" scenarios="1"/>
  <mergeCells count="2">
    <mergeCell ref="F7:G8"/>
    <mergeCell ref="C22:G25"/>
  </mergeCells>
  <conditionalFormatting sqref="D11:D13">
    <cfRule type="containsBlanks" dxfId="29" priority="13">
      <formula>LEN(TRIM(D11))=0</formula>
    </cfRule>
  </conditionalFormatting>
  <conditionalFormatting sqref="C22">
    <cfRule type="containsBlanks" dxfId="28" priority="9">
      <formula>LEN(TRIM(C22))=0</formula>
    </cfRule>
  </conditionalFormatting>
  <conditionalFormatting sqref="D17:D18">
    <cfRule type="containsBlanks" dxfId="27" priority="5">
      <formula>LEN(TRIM(D17))=0</formula>
    </cfRule>
  </conditionalFormatting>
  <conditionalFormatting sqref="G10:G12">
    <cfRule type="containsBlanks" dxfId="26" priority="4">
      <formula>LEN(TRIM(G10))=0</formula>
    </cfRule>
  </conditionalFormatting>
  <conditionalFormatting sqref="G17:G20">
    <cfRule type="containsBlanks" dxfId="25" priority="3">
      <formula>LEN(TRIM(G17))=0</formula>
    </cfRule>
  </conditionalFormatting>
  <conditionalFormatting sqref="D7">
    <cfRule type="containsBlanks" dxfId="24" priority="1">
      <formula>LEN(TRIM(D7))=0</formula>
    </cfRule>
  </conditionalFormatting>
  <dataValidations count="2">
    <dataValidation type="whole" operator="greaterThanOrEqual" showInputMessage="1" showErrorMessage="1" errorTitle="Numero Invalido" promptTitle="Ingrese la cantidad Solicitada" prompt="Ingrese la cantidad Solicitada" sqref="G17:G20 D17:D18 G10:G12 D11:D13" xr:uid="{00000000-0002-0000-0200-000000000000}">
      <formula1>0</formula1>
    </dataValidation>
    <dataValidation type="date" showInputMessage="1" showErrorMessage="1" errorTitle="FECHA INVALIDA" promptTitle="Fecha de Generacion del Reporte " prompt="Diligenciar la fecha de Generacion de este Reporte de Usuarios Abogados Formato (DD/MM/AAAA)" sqref="D7" xr:uid="{00000000-0002-0000-0200-000001000000}">
      <formula1>44580</formula1>
      <formula2>44642</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B1:W34"/>
  <sheetViews>
    <sheetView showGridLines="0" topLeftCell="A13" zoomScale="69" zoomScaleNormal="69" workbookViewId="0">
      <selection activeCell="F28" sqref="F28:H33"/>
    </sheetView>
  </sheetViews>
  <sheetFormatPr baseColWidth="10" defaultRowHeight="15" x14ac:dyDescent="0.25"/>
  <cols>
    <col min="1" max="1" width="3.85546875" style="1" customWidth="1"/>
    <col min="2" max="2" width="11.42578125" style="1"/>
    <col min="3" max="3" width="67.42578125" style="1" customWidth="1"/>
    <col min="4" max="4" width="15.28515625" style="1" customWidth="1"/>
    <col min="5" max="5" width="6.28515625" style="1" customWidth="1"/>
    <col min="6" max="6" width="63.5703125" style="1" customWidth="1"/>
    <col min="7" max="7" width="16.85546875" style="1" customWidth="1"/>
    <col min="8" max="8" width="15.28515625" style="1" customWidth="1"/>
    <col min="9" max="9" width="7.28515625" style="1" customWidth="1"/>
    <col min="10" max="16384" width="11.42578125" style="1"/>
  </cols>
  <sheetData>
    <row r="1" spans="2:23" ht="15.75" thickBot="1" x14ac:dyDescent="0.3"/>
    <row r="2" spans="2:23" ht="9" customHeight="1" x14ac:dyDescent="0.25">
      <c r="B2" s="29"/>
      <c r="C2" s="30"/>
      <c r="D2" s="30"/>
      <c r="E2" s="30"/>
      <c r="F2" s="30"/>
      <c r="G2" s="30"/>
      <c r="H2" s="30"/>
      <c r="I2" s="31"/>
    </row>
    <row r="3" spans="2:23" x14ac:dyDescent="0.25">
      <c r="B3" s="14"/>
      <c r="C3" s="15"/>
      <c r="D3" s="15"/>
      <c r="E3" s="15"/>
      <c r="F3" s="15"/>
      <c r="G3" s="15"/>
      <c r="H3" s="15"/>
      <c r="I3" s="16"/>
      <c r="W3" s="28">
        <f>+IF(D17&lt;=10,D17,IF(ROUNDDOWN(D17*10%,0)&lt;10,10,ROUNDDOWN(D17*10%,0)))</f>
        <v>10</v>
      </c>
    </row>
    <row r="4" spans="2:23" x14ac:dyDescent="0.25">
      <c r="B4" s="14"/>
      <c r="C4" s="15"/>
      <c r="D4" s="15"/>
      <c r="E4" s="15"/>
      <c r="F4" s="15"/>
      <c r="G4" s="15"/>
      <c r="H4" s="15"/>
      <c r="I4" s="16"/>
    </row>
    <row r="5" spans="2:23" ht="9" customHeight="1" x14ac:dyDescent="0.25">
      <c r="B5" s="14"/>
      <c r="C5" s="15"/>
      <c r="D5" s="15"/>
      <c r="E5" s="15"/>
      <c r="F5" s="15"/>
      <c r="G5" s="15"/>
      <c r="H5" s="15"/>
      <c r="I5" s="16"/>
    </row>
    <row r="6" spans="2:23" ht="19.5" customHeight="1" x14ac:dyDescent="0.25">
      <c r="B6" s="14"/>
      <c r="C6" s="123" t="s">
        <v>68</v>
      </c>
      <c r="D6" s="123"/>
      <c r="E6" s="123"/>
      <c r="F6" s="123"/>
      <c r="G6" s="123"/>
      <c r="H6" s="123"/>
      <c r="I6" s="33"/>
    </row>
    <row r="7" spans="2:23" x14ac:dyDescent="0.25">
      <c r="B7" s="14"/>
      <c r="C7" s="15"/>
      <c r="D7" s="27"/>
      <c r="E7" s="81" t="s">
        <v>148</v>
      </c>
      <c r="F7" s="27"/>
      <c r="G7" s="15"/>
      <c r="H7" s="15"/>
      <c r="I7" s="16"/>
      <c r="U7" s="1" t="s">
        <v>13</v>
      </c>
    </row>
    <row r="8" spans="2:23" x14ac:dyDescent="0.25">
      <c r="B8" s="14"/>
      <c r="C8" s="23" t="s">
        <v>111</v>
      </c>
      <c r="D8" s="79">
        <v>44627</v>
      </c>
      <c r="E8" s="6"/>
      <c r="F8" s="37" t="s">
        <v>106</v>
      </c>
      <c r="G8" s="37" t="s">
        <v>18</v>
      </c>
      <c r="H8" s="15"/>
      <c r="I8" s="16"/>
      <c r="U8" s="1" t="s">
        <v>14</v>
      </c>
    </row>
    <row r="9" spans="2:23" x14ac:dyDescent="0.25">
      <c r="B9" s="14"/>
      <c r="E9" s="6"/>
      <c r="F9" s="20" t="s">
        <v>27</v>
      </c>
      <c r="G9" s="78">
        <v>29</v>
      </c>
      <c r="H9" s="15"/>
      <c r="I9" s="16"/>
    </row>
    <row r="10" spans="2:23" x14ac:dyDescent="0.25">
      <c r="B10" s="14"/>
      <c r="C10" s="23" t="s">
        <v>151</v>
      </c>
      <c r="D10" s="23" t="s">
        <v>23</v>
      </c>
      <c r="E10" s="6"/>
      <c r="F10" s="20" t="s">
        <v>60</v>
      </c>
      <c r="G10" s="78">
        <v>29</v>
      </c>
      <c r="H10" s="15"/>
      <c r="I10" s="16"/>
    </row>
    <row r="11" spans="2:23" x14ac:dyDescent="0.25">
      <c r="B11" s="14"/>
      <c r="C11" s="20" t="s">
        <v>28</v>
      </c>
      <c r="D11" s="78">
        <v>2969</v>
      </c>
      <c r="E11" s="6"/>
      <c r="F11" s="20" t="s">
        <v>83</v>
      </c>
      <c r="G11" s="78">
        <v>29</v>
      </c>
      <c r="H11" s="15"/>
      <c r="I11" s="16"/>
    </row>
    <row r="12" spans="2:23" x14ac:dyDescent="0.25">
      <c r="B12" s="14"/>
      <c r="C12" s="20" t="s">
        <v>29</v>
      </c>
      <c r="D12" s="78">
        <v>2823</v>
      </c>
      <c r="E12" s="6"/>
      <c r="F12" s="38" t="s">
        <v>158</v>
      </c>
      <c r="I12" s="16"/>
    </row>
    <row r="13" spans="2:23" x14ac:dyDescent="0.25">
      <c r="B13" s="14"/>
      <c r="C13" s="20" t="s">
        <v>81</v>
      </c>
      <c r="D13" s="78">
        <v>16</v>
      </c>
      <c r="E13" s="6"/>
      <c r="F13" s="38" t="s">
        <v>84</v>
      </c>
      <c r="I13" s="16"/>
    </row>
    <row r="14" spans="2:23" x14ac:dyDescent="0.25">
      <c r="B14" s="14"/>
      <c r="C14" s="38" t="s">
        <v>152</v>
      </c>
      <c r="E14" s="6"/>
      <c r="F14" s="24" t="s">
        <v>33</v>
      </c>
      <c r="G14" s="24" t="s">
        <v>23</v>
      </c>
      <c r="I14" s="16"/>
    </row>
    <row r="15" spans="2:23" x14ac:dyDescent="0.25">
      <c r="B15" s="14"/>
      <c r="C15" s="23" t="s">
        <v>153</v>
      </c>
      <c r="D15" s="23" t="s">
        <v>23</v>
      </c>
      <c r="E15" s="6"/>
      <c r="F15" s="20" t="s">
        <v>159</v>
      </c>
      <c r="G15" s="78">
        <v>2644</v>
      </c>
      <c r="I15" s="16"/>
    </row>
    <row r="16" spans="2:23" x14ac:dyDescent="0.25">
      <c r="B16" s="14"/>
      <c r="C16" s="20" t="s">
        <v>154</v>
      </c>
      <c r="D16" s="78">
        <v>25</v>
      </c>
      <c r="E16" s="6"/>
      <c r="F16" s="20" t="s">
        <v>160</v>
      </c>
      <c r="G16" s="78">
        <v>2627</v>
      </c>
      <c r="H16" s="15"/>
      <c r="I16" s="16"/>
    </row>
    <row r="17" spans="2:9" x14ac:dyDescent="0.25">
      <c r="B17" s="14"/>
      <c r="C17" s="20" t="s">
        <v>155</v>
      </c>
      <c r="D17" s="78">
        <v>25</v>
      </c>
      <c r="E17" s="6"/>
      <c r="F17" s="20" t="s">
        <v>161</v>
      </c>
      <c r="G17" s="78">
        <v>1</v>
      </c>
      <c r="H17" s="15"/>
      <c r="I17" s="16"/>
    </row>
    <row r="18" spans="2:9" x14ac:dyDescent="0.25">
      <c r="B18" s="14"/>
      <c r="C18" s="38" t="s">
        <v>113</v>
      </c>
      <c r="E18" s="6"/>
      <c r="F18" s="20" t="s">
        <v>35</v>
      </c>
      <c r="G18" s="78">
        <v>16</v>
      </c>
      <c r="H18" s="15"/>
      <c r="I18" s="16"/>
    </row>
    <row r="19" spans="2:9" x14ac:dyDescent="0.25">
      <c r="B19" s="14"/>
      <c r="E19" s="6"/>
      <c r="H19" s="15"/>
      <c r="I19" s="16"/>
    </row>
    <row r="20" spans="2:9" ht="29.25" customHeight="1" x14ac:dyDescent="0.25">
      <c r="B20" s="14"/>
      <c r="C20" s="50" t="s">
        <v>32</v>
      </c>
      <c r="D20" s="50" t="s">
        <v>23</v>
      </c>
      <c r="E20" s="6"/>
      <c r="F20" s="39" t="s">
        <v>105</v>
      </c>
      <c r="G20" s="39" t="s">
        <v>163</v>
      </c>
      <c r="H20" s="40" t="s">
        <v>67</v>
      </c>
      <c r="I20" s="16"/>
    </row>
    <row r="21" spans="2:9" x14ac:dyDescent="0.25">
      <c r="B21" s="14"/>
      <c r="C21" s="60" t="s">
        <v>156</v>
      </c>
      <c r="D21" s="78">
        <v>459</v>
      </c>
      <c r="E21" s="6"/>
      <c r="F21" s="20" t="s">
        <v>63</v>
      </c>
      <c r="G21" s="78">
        <v>350</v>
      </c>
      <c r="H21" s="78">
        <v>0</v>
      </c>
      <c r="I21" s="16"/>
    </row>
    <row r="22" spans="2:9" ht="15" customHeight="1" x14ac:dyDescent="0.25">
      <c r="B22" s="14"/>
      <c r="C22" s="60" t="s">
        <v>82</v>
      </c>
      <c r="D22" s="78">
        <v>27</v>
      </c>
      <c r="E22" s="6"/>
      <c r="F22" s="20" t="s">
        <v>64</v>
      </c>
      <c r="G22" s="78">
        <v>598</v>
      </c>
      <c r="H22" s="78">
        <v>597</v>
      </c>
      <c r="I22" s="16"/>
    </row>
    <row r="23" spans="2:9" ht="24.75" x14ac:dyDescent="0.25">
      <c r="B23" s="14"/>
      <c r="C23" s="66" t="s">
        <v>157</v>
      </c>
      <c r="D23" s="66"/>
      <c r="E23" s="6"/>
      <c r="F23" s="20" t="s">
        <v>65</v>
      </c>
      <c r="G23" s="78">
        <v>1186</v>
      </c>
      <c r="H23" s="78">
        <v>1186</v>
      </c>
      <c r="I23" s="16"/>
    </row>
    <row r="24" spans="2:9" x14ac:dyDescent="0.25">
      <c r="B24" s="14"/>
      <c r="C24" s="15"/>
      <c r="E24" s="6"/>
      <c r="F24" s="20" t="s">
        <v>66</v>
      </c>
      <c r="G24" s="78">
        <v>508</v>
      </c>
      <c r="H24" s="78">
        <v>508</v>
      </c>
      <c r="I24" s="16"/>
    </row>
    <row r="25" spans="2:9" ht="30" customHeight="1" x14ac:dyDescent="0.25">
      <c r="B25" s="14"/>
      <c r="C25" s="68" t="str">
        <f>"Seleccione "&amp;W3&amp;" procesos teminados en el  segundo semestre de 2021 y llene la siguiente tabla:"</f>
        <v>Seleccione 10 procesos teminados en el  segundo semestre de 2021 y llene la siguiente tabla:</v>
      </c>
      <c r="D25" s="63"/>
      <c r="E25" s="6"/>
      <c r="F25" s="124" t="s">
        <v>162</v>
      </c>
      <c r="G25" s="124"/>
      <c r="H25" s="124"/>
      <c r="I25" s="16"/>
    </row>
    <row r="26" spans="2:9" ht="15.75" thickBot="1" x14ac:dyDescent="0.3">
      <c r="B26" s="14"/>
      <c r="C26" s="64"/>
      <c r="D26" s="65"/>
      <c r="E26" s="6"/>
      <c r="F26" s="61"/>
      <c r="G26" s="15"/>
      <c r="H26" s="15"/>
      <c r="I26" s="16"/>
    </row>
    <row r="27" spans="2:9" x14ac:dyDescent="0.25">
      <c r="B27" s="14"/>
      <c r="C27" s="50" t="s">
        <v>93</v>
      </c>
      <c r="D27" s="50" t="s">
        <v>23</v>
      </c>
      <c r="E27" s="6"/>
      <c r="F27" s="119" t="s">
        <v>92</v>
      </c>
      <c r="G27" s="120"/>
      <c r="H27" s="121"/>
      <c r="I27" s="16"/>
    </row>
    <row r="28" spans="2:9" x14ac:dyDescent="0.25">
      <c r="B28" s="14"/>
      <c r="C28" s="20" t="s">
        <v>85</v>
      </c>
      <c r="D28" s="78">
        <v>10</v>
      </c>
      <c r="E28" s="6"/>
      <c r="F28" s="122" t="s">
        <v>196</v>
      </c>
      <c r="G28" s="122"/>
      <c r="H28" s="122"/>
      <c r="I28" s="16"/>
    </row>
    <row r="29" spans="2:9" x14ac:dyDescent="0.25">
      <c r="B29" s="14"/>
      <c r="C29" s="20" t="s">
        <v>86</v>
      </c>
      <c r="D29" s="78">
        <v>5</v>
      </c>
      <c r="E29" s="6"/>
      <c r="F29" s="122"/>
      <c r="G29" s="122"/>
      <c r="H29" s="122"/>
      <c r="I29" s="16"/>
    </row>
    <row r="30" spans="2:9" x14ac:dyDescent="0.25">
      <c r="B30" s="14"/>
      <c r="C30" s="20" t="s">
        <v>87</v>
      </c>
      <c r="D30" s="78">
        <v>2</v>
      </c>
      <c r="E30" s="6"/>
      <c r="F30" s="122"/>
      <c r="G30" s="122"/>
      <c r="H30" s="122"/>
      <c r="I30" s="16"/>
    </row>
    <row r="31" spans="2:9" x14ac:dyDescent="0.25">
      <c r="B31" s="14"/>
      <c r="C31" s="20" t="s">
        <v>88</v>
      </c>
      <c r="D31" s="78">
        <v>2</v>
      </c>
      <c r="E31" s="6"/>
      <c r="F31" s="122"/>
      <c r="G31" s="122"/>
      <c r="H31" s="122"/>
      <c r="I31" s="16"/>
    </row>
    <row r="32" spans="2:9" x14ac:dyDescent="0.25">
      <c r="B32" s="14"/>
      <c r="C32" s="20" t="s">
        <v>89</v>
      </c>
      <c r="D32" s="78">
        <v>2</v>
      </c>
      <c r="E32" s="6"/>
      <c r="F32" s="122"/>
      <c r="G32" s="122"/>
      <c r="H32" s="122"/>
      <c r="I32" s="16"/>
    </row>
    <row r="33" spans="2:9" x14ac:dyDescent="0.25">
      <c r="B33" s="14"/>
      <c r="C33" s="15"/>
      <c r="E33" s="6"/>
      <c r="F33" s="122"/>
      <c r="G33" s="122"/>
      <c r="H33" s="122"/>
      <c r="I33" s="16"/>
    </row>
    <row r="34" spans="2:9" ht="15.75" thickBot="1" x14ac:dyDescent="0.3">
      <c r="B34" s="17"/>
      <c r="C34" s="18"/>
      <c r="D34" s="18"/>
      <c r="E34" s="18"/>
      <c r="F34" s="18"/>
      <c r="G34" s="18"/>
      <c r="H34" s="18"/>
      <c r="I34" s="19"/>
    </row>
  </sheetData>
  <sheetProtection algorithmName="SHA-512" hashValue="XBF41nNb+oM9W4bsjhJQYEs62RY6vNKkdxY+QBvLebA6UVCX8pT0VcHFlVGR/BBGTTD/NcRUs/vA7RtnYQti/A==" saltValue="pMXht+w1d5Ih1rsoRXgsFQ==" spinCount="100000" sheet="1" objects="1" scenarios="1"/>
  <mergeCells count="4">
    <mergeCell ref="F27:H27"/>
    <mergeCell ref="F28:H33"/>
    <mergeCell ref="C6:H6"/>
    <mergeCell ref="F25:H25"/>
  </mergeCells>
  <conditionalFormatting sqref="D8">
    <cfRule type="containsBlanks" dxfId="23" priority="11">
      <formula>LEN(TRIM(D8))=0</formula>
    </cfRule>
  </conditionalFormatting>
  <conditionalFormatting sqref="D11">
    <cfRule type="containsBlanks" dxfId="22" priority="10">
      <formula>LEN(TRIM(D11))=0</formula>
    </cfRule>
  </conditionalFormatting>
  <conditionalFormatting sqref="D12:D13">
    <cfRule type="containsBlanks" dxfId="21" priority="9">
      <formula>LEN(TRIM(D12))=0</formula>
    </cfRule>
  </conditionalFormatting>
  <conditionalFormatting sqref="D16:D17">
    <cfRule type="containsBlanks" dxfId="20" priority="8">
      <formula>LEN(TRIM(D16))=0</formula>
    </cfRule>
  </conditionalFormatting>
  <conditionalFormatting sqref="D21:D22">
    <cfRule type="containsBlanks" dxfId="19" priority="7">
      <formula>LEN(TRIM(D21))=0</formula>
    </cfRule>
  </conditionalFormatting>
  <conditionalFormatting sqref="D28:D32">
    <cfRule type="containsBlanks" dxfId="18" priority="6">
      <formula>LEN(TRIM(D28))=0</formula>
    </cfRule>
  </conditionalFormatting>
  <conditionalFormatting sqref="G9">
    <cfRule type="containsBlanks" dxfId="17" priority="5">
      <formula>LEN(TRIM(G9))=0</formula>
    </cfRule>
  </conditionalFormatting>
  <conditionalFormatting sqref="G10:G11">
    <cfRule type="containsBlanks" dxfId="16" priority="4">
      <formula>LEN(TRIM(G10))=0</formula>
    </cfRule>
  </conditionalFormatting>
  <conditionalFormatting sqref="G15:G18">
    <cfRule type="containsBlanks" dxfId="15" priority="3">
      <formula>LEN(TRIM(G15))=0</formula>
    </cfRule>
  </conditionalFormatting>
  <conditionalFormatting sqref="G21:H24">
    <cfRule type="containsBlanks" dxfId="14" priority="2">
      <formula>LEN(TRIM(G21))=0</formula>
    </cfRule>
  </conditionalFormatting>
  <conditionalFormatting sqref="F28">
    <cfRule type="containsBlanks" dxfId="13" priority="1">
      <formula>LEN(TRIM(F28))=0</formula>
    </cfRule>
  </conditionalFormatting>
  <dataValidations count="2">
    <dataValidation type="date" showInputMessage="1" showErrorMessage="1" errorTitle="FECHA INVALIDA" promptTitle="Fecha de Generacion del Reporte " prompt="Diligenciar la fecha de Generacion de este Reporte de Procesos Judiciales Formato (DD/MM/AAAA)" sqref="D8" xr:uid="{00000000-0002-0000-0300-000000000000}">
      <formula1>44580</formula1>
      <formula2>44642</formula2>
    </dataValidation>
    <dataValidation type="whole" operator="greaterThanOrEqual" showInputMessage="1" showErrorMessage="1" errorTitle="Numero Invalido" promptTitle="Ingrese la cantidad Solicitada" prompt="Ingrese la cantidad Solicitada" sqref="D11:D13 D16:D17 D21:D22 D28:D32 G9:G11 G15:G18 G21:H24" xr:uid="{00000000-0002-0000-0300-000001000000}">
      <formula1>0</formula1>
    </dataValidation>
  </dataValidations>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B1:V23"/>
  <sheetViews>
    <sheetView showGridLines="0" topLeftCell="A4" workbookViewId="0">
      <selection activeCell="F17" sqref="F17:G22"/>
    </sheetView>
  </sheetViews>
  <sheetFormatPr baseColWidth="10" defaultRowHeight="15" x14ac:dyDescent="0.25"/>
  <cols>
    <col min="1" max="1" width="3.85546875" style="1" customWidth="1"/>
    <col min="2" max="2" width="11.42578125" style="1"/>
    <col min="3" max="3" width="50.85546875" style="1" bestFit="1" customWidth="1"/>
    <col min="4" max="4" width="20.85546875" style="1" customWidth="1"/>
    <col min="5" max="5" width="6.28515625" style="1" customWidth="1"/>
    <col min="6" max="6" width="47.85546875" style="1" bestFit="1" customWidth="1"/>
    <col min="7" max="7" width="24.140625" style="1" customWidth="1"/>
    <col min="8" max="8" width="7.28515625" style="1" customWidth="1"/>
    <col min="9" max="16384" width="11.42578125" style="1"/>
  </cols>
  <sheetData>
    <row r="1" spans="2:22" ht="15.75" thickBot="1" x14ac:dyDescent="0.3"/>
    <row r="2" spans="2:22" x14ac:dyDescent="0.25">
      <c r="B2" s="29"/>
      <c r="C2" s="30"/>
      <c r="D2" s="30"/>
      <c r="E2" s="30"/>
      <c r="F2" s="30"/>
      <c r="G2" s="30"/>
      <c r="H2" s="31"/>
      <c r="V2" s="1">
        <f>+D13+D14</f>
        <v>125</v>
      </c>
    </row>
    <row r="3" spans="2:22" x14ac:dyDescent="0.25">
      <c r="B3" s="14"/>
      <c r="C3" s="15"/>
      <c r="D3" s="15"/>
      <c r="E3" s="15"/>
      <c r="F3" s="15"/>
      <c r="G3" s="15"/>
      <c r="H3" s="16"/>
      <c r="V3" s="28">
        <f>+IF(V2&lt;=20,V2,IF(ROUNDDOWN(V2*10%,0)&lt;20,20,ROUNDDOWN(V2*10%,0)))</f>
        <v>20</v>
      </c>
    </row>
    <row r="4" spans="2:22" x14ac:dyDescent="0.25">
      <c r="B4" s="14"/>
      <c r="C4" s="15"/>
      <c r="D4" s="15"/>
      <c r="E4" s="15"/>
      <c r="F4" s="15"/>
      <c r="G4" s="15"/>
      <c r="H4" s="16"/>
    </row>
    <row r="5" spans="2:22" x14ac:dyDescent="0.25">
      <c r="B5" s="14"/>
      <c r="C5" s="15"/>
      <c r="D5" s="15"/>
      <c r="E5" s="15"/>
      <c r="F5" s="15"/>
      <c r="G5" s="15"/>
      <c r="H5" s="16"/>
    </row>
    <row r="6" spans="2:22" ht="15" customHeight="1" x14ac:dyDescent="0.25">
      <c r="B6" s="14"/>
      <c r="C6" s="27"/>
      <c r="D6" s="27"/>
      <c r="E6" s="27"/>
      <c r="G6" s="32"/>
      <c r="H6" s="33"/>
    </row>
    <row r="7" spans="2:22" ht="23.25" x14ac:dyDescent="0.25">
      <c r="B7" s="14"/>
      <c r="C7" s="123" t="s">
        <v>177</v>
      </c>
      <c r="D7" s="123"/>
      <c r="E7" s="123"/>
      <c r="F7" s="123"/>
      <c r="G7" s="123"/>
      <c r="H7" s="33"/>
    </row>
    <row r="8" spans="2:22" x14ac:dyDescent="0.25">
      <c r="B8" s="14"/>
      <c r="C8" s="15"/>
      <c r="D8" s="15"/>
      <c r="E8" s="89" t="s">
        <v>148</v>
      </c>
      <c r="H8" s="16"/>
      <c r="T8" s="1" t="s">
        <v>13</v>
      </c>
    </row>
    <row r="9" spans="2:22" ht="15" customHeight="1" x14ac:dyDescent="0.25">
      <c r="B9" s="14"/>
      <c r="C9" s="23" t="s">
        <v>178</v>
      </c>
      <c r="D9" s="23" t="s">
        <v>23</v>
      </c>
      <c r="E9" s="6"/>
      <c r="F9" s="106" t="str">
        <f>"Seleccione una muestra de "&amp;V3&amp;" prejudiciales activos registrados antes de 1 de julio de 2021 y complete la siguiente tabla"</f>
        <v>Seleccione una muestra de 20 prejudiciales activos registrados antes de 1 de julio de 2021 y complete la siguiente tabla</v>
      </c>
      <c r="G9" s="107"/>
      <c r="H9" s="16"/>
      <c r="T9" s="1" t="s">
        <v>14</v>
      </c>
    </row>
    <row r="10" spans="2:22" x14ac:dyDescent="0.25">
      <c r="B10" s="14"/>
      <c r="C10" s="20" t="s">
        <v>54</v>
      </c>
      <c r="D10" s="78">
        <v>278</v>
      </c>
      <c r="E10" s="6"/>
      <c r="F10" s="108"/>
      <c r="G10" s="109"/>
      <c r="H10" s="16"/>
    </row>
    <row r="11" spans="2:22" x14ac:dyDescent="0.25">
      <c r="B11" s="14"/>
      <c r="C11" s="20" t="s">
        <v>55</v>
      </c>
      <c r="D11" s="78">
        <v>278</v>
      </c>
      <c r="E11" s="6"/>
      <c r="F11" s="24" t="s">
        <v>32</v>
      </c>
      <c r="G11" s="24" t="s">
        <v>57</v>
      </c>
      <c r="H11" s="16"/>
    </row>
    <row r="12" spans="2:22" x14ac:dyDescent="0.25">
      <c r="B12" s="14"/>
      <c r="C12" s="20" t="s">
        <v>164</v>
      </c>
      <c r="D12" s="78">
        <v>32</v>
      </c>
      <c r="E12" s="6"/>
      <c r="F12" s="36" t="s">
        <v>58</v>
      </c>
      <c r="G12" s="78">
        <v>20</v>
      </c>
      <c r="H12" s="16"/>
    </row>
    <row r="13" spans="2:22" x14ac:dyDescent="0.25">
      <c r="B13" s="14"/>
      <c r="C13" s="20" t="s">
        <v>181</v>
      </c>
      <c r="D13" s="78">
        <v>32</v>
      </c>
      <c r="E13" s="6"/>
      <c r="F13" s="20" t="s">
        <v>180</v>
      </c>
      <c r="G13" s="78">
        <v>0</v>
      </c>
      <c r="H13" s="16"/>
    </row>
    <row r="14" spans="2:22" x14ac:dyDescent="0.25">
      <c r="B14" s="14"/>
      <c r="C14" s="20" t="s">
        <v>165</v>
      </c>
      <c r="D14" s="78">
        <v>93</v>
      </c>
      <c r="E14" s="6"/>
      <c r="F14"/>
      <c r="G14"/>
      <c r="H14" s="16"/>
    </row>
    <row r="15" spans="2:22" x14ac:dyDescent="0.25">
      <c r="B15" s="14"/>
      <c r="E15" s="6"/>
      <c r="F15"/>
      <c r="G15"/>
      <c r="H15" s="16"/>
    </row>
    <row r="16" spans="2:22" x14ac:dyDescent="0.25">
      <c r="B16" s="14"/>
      <c r="C16" s="23" t="s">
        <v>179</v>
      </c>
      <c r="D16" s="23" t="s">
        <v>23</v>
      </c>
      <c r="E16" s="6"/>
      <c r="F16" s="125" t="s">
        <v>92</v>
      </c>
      <c r="G16" s="125"/>
      <c r="H16" s="16"/>
    </row>
    <row r="17" spans="2:8" x14ac:dyDescent="0.25">
      <c r="B17" s="14"/>
      <c r="C17" s="20" t="s">
        <v>166</v>
      </c>
      <c r="D17" s="78">
        <v>37</v>
      </c>
      <c r="E17" s="6"/>
      <c r="F17" s="122"/>
      <c r="G17" s="122"/>
      <c r="H17" s="16"/>
    </row>
    <row r="18" spans="2:8" x14ac:dyDescent="0.25">
      <c r="B18" s="14"/>
      <c r="C18" s="20" t="s">
        <v>167</v>
      </c>
      <c r="D18" s="78">
        <v>37</v>
      </c>
      <c r="E18" s="6"/>
      <c r="F18" s="122"/>
      <c r="G18" s="122"/>
      <c r="H18" s="16"/>
    </row>
    <row r="19" spans="2:8" x14ac:dyDescent="0.25">
      <c r="B19" s="14"/>
      <c r="C19"/>
      <c r="D19"/>
      <c r="E19" s="6"/>
      <c r="F19" s="122"/>
      <c r="G19" s="122"/>
      <c r="H19" s="16"/>
    </row>
    <row r="20" spans="2:8" x14ac:dyDescent="0.25">
      <c r="B20" s="14"/>
      <c r="C20"/>
      <c r="D20"/>
      <c r="E20" s="6"/>
      <c r="F20" s="122"/>
      <c r="G20" s="122"/>
      <c r="H20" s="16"/>
    </row>
    <row r="21" spans="2:8" x14ac:dyDescent="0.25">
      <c r="B21" s="14"/>
      <c r="E21" s="6"/>
      <c r="F21" s="122"/>
      <c r="G21" s="122"/>
      <c r="H21" s="16"/>
    </row>
    <row r="22" spans="2:8" x14ac:dyDescent="0.25">
      <c r="B22" s="14"/>
      <c r="C22" s="15"/>
      <c r="D22" s="15"/>
      <c r="E22" s="6"/>
      <c r="F22" s="122"/>
      <c r="G22" s="122"/>
      <c r="H22" s="16"/>
    </row>
    <row r="23" spans="2:8" ht="15.75" thickBot="1" x14ac:dyDescent="0.3">
      <c r="B23" s="17"/>
      <c r="C23" s="18"/>
      <c r="D23" s="18"/>
      <c r="E23" s="18"/>
      <c r="F23" s="18"/>
      <c r="G23" s="18"/>
      <c r="H23" s="19"/>
    </row>
  </sheetData>
  <sheetProtection algorithmName="SHA-512" hashValue="RTxvkA/X6xl2+KfdbiHdJ6sbvecern8CNICPPfFAOQJxypM+eH9yXKnnLB3GHhoPJhALHrzKXVh8l3sCPJ2Idw==" saltValue="3APmjS7xF8RN9CH5Y9wtNw==" spinCount="100000" sheet="1" objects="1" scenarios="1"/>
  <mergeCells count="4">
    <mergeCell ref="F9:G10"/>
    <mergeCell ref="C7:G7"/>
    <mergeCell ref="F16:G16"/>
    <mergeCell ref="F17:G22"/>
  </mergeCells>
  <conditionalFormatting sqref="D10:D14">
    <cfRule type="containsBlanks" dxfId="12" priority="4">
      <formula>LEN(TRIM(D10))=0</formula>
    </cfRule>
  </conditionalFormatting>
  <conditionalFormatting sqref="D17:D18">
    <cfRule type="containsBlanks" dxfId="11" priority="3">
      <formula>LEN(TRIM(D17))=0</formula>
    </cfRule>
  </conditionalFormatting>
  <conditionalFormatting sqref="G12:G13">
    <cfRule type="containsBlanks" dxfId="10" priority="2">
      <formula>LEN(TRIM(G12))=0</formula>
    </cfRule>
  </conditionalFormatting>
  <conditionalFormatting sqref="F17">
    <cfRule type="containsBlanks" dxfId="9" priority="1">
      <formula>LEN(TRIM(F17))=0</formula>
    </cfRule>
  </conditionalFormatting>
  <dataValidations count="1">
    <dataValidation type="whole" operator="greaterThanOrEqual" showInputMessage="1" showErrorMessage="1" errorTitle="Numero Invalido" promptTitle="Ingrese la cantidad Solicitada" prompt="Ingrese la cantidad Solicitada" sqref="D10:D14 D17:D18 G12:G13" xr:uid="{00000000-0002-0000-0400-000000000000}">
      <formula1>0</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7"/>
  <dimension ref="B1:V17"/>
  <sheetViews>
    <sheetView showGridLines="0" workbookViewId="0">
      <selection activeCell="C13" sqref="C13:G16"/>
    </sheetView>
  </sheetViews>
  <sheetFormatPr baseColWidth="10" defaultRowHeight="15" x14ac:dyDescent="0.25"/>
  <cols>
    <col min="1" max="1" width="3.85546875" style="1" customWidth="1"/>
    <col min="2" max="2" width="11.42578125" style="1"/>
    <col min="3" max="3" width="38.7109375" style="1" bestFit="1" customWidth="1"/>
    <col min="4" max="4" width="20.85546875" style="1" customWidth="1"/>
    <col min="5" max="5" width="6.28515625" style="1" customWidth="1"/>
    <col min="6" max="6" width="48.28515625" style="1" bestFit="1" customWidth="1"/>
    <col min="7" max="7" width="21.7109375" style="1" customWidth="1"/>
    <col min="8" max="8" width="7.28515625" style="1" customWidth="1"/>
    <col min="9" max="16384" width="11.42578125" style="1"/>
  </cols>
  <sheetData>
    <row r="1" spans="2:22" ht="15.75" thickBot="1" x14ac:dyDescent="0.3"/>
    <row r="2" spans="2:22" x14ac:dyDescent="0.25">
      <c r="B2" s="29"/>
      <c r="C2" s="30"/>
      <c r="D2" s="30"/>
      <c r="E2" s="30"/>
      <c r="F2" s="30"/>
      <c r="G2" s="30"/>
      <c r="H2" s="31"/>
    </row>
    <row r="3" spans="2:22" x14ac:dyDescent="0.25">
      <c r="B3" s="14"/>
      <c r="C3" s="15"/>
      <c r="D3" s="15"/>
      <c r="E3" s="15"/>
      <c r="F3" s="15"/>
      <c r="G3" s="15"/>
      <c r="H3" s="16"/>
      <c r="V3" s="28">
        <f>+IF(D10&lt;=10,D10,IF(ROUNDDOWN(D10*10%,0)&gt;10,10,ROUNDDOWN(D10*10%,0)))</f>
        <v>0</v>
      </c>
    </row>
    <row r="4" spans="2:22" x14ac:dyDescent="0.25">
      <c r="B4" s="14"/>
      <c r="C4" s="15"/>
      <c r="D4" s="15"/>
      <c r="E4" s="15"/>
      <c r="F4" s="15"/>
      <c r="G4" s="15"/>
      <c r="H4" s="16"/>
    </row>
    <row r="5" spans="2:22" x14ac:dyDescent="0.25">
      <c r="B5" s="14"/>
      <c r="C5" s="15"/>
      <c r="D5" s="15"/>
      <c r="E5" s="15"/>
      <c r="F5" s="15"/>
      <c r="G5" s="15"/>
      <c r="H5" s="16"/>
    </row>
    <row r="6" spans="2:22" ht="36.75" customHeight="1" x14ac:dyDescent="0.35">
      <c r="B6" s="14"/>
      <c r="C6" s="34" t="s">
        <v>70</v>
      </c>
      <c r="D6" s="35"/>
      <c r="E6" s="26"/>
      <c r="F6"/>
      <c r="G6"/>
      <c r="H6" s="33"/>
    </row>
    <row r="7" spans="2:22" x14ac:dyDescent="0.25">
      <c r="B7" s="14"/>
      <c r="C7" s="15" t="s">
        <v>148</v>
      </c>
      <c r="D7" s="15"/>
      <c r="E7" s="15"/>
      <c r="F7"/>
      <c r="G7"/>
      <c r="H7" s="16"/>
      <c r="T7" s="1" t="s">
        <v>13</v>
      </c>
    </row>
    <row r="8" spans="2:22" x14ac:dyDescent="0.25">
      <c r="B8" s="14"/>
      <c r="C8" s="23" t="s">
        <v>70</v>
      </c>
      <c r="D8" s="23" t="s">
        <v>23</v>
      </c>
      <c r="E8" s="6"/>
      <c r="F8" s="23" t="s">
        <v>70</v>
      </c>
      <c r="G8" s="23" t="s">
        <v>23</v>
      </c>
      <c r="H8" s="16"/>
      <c r="T8" s="1" t="s">
        <v>14</v>
      </c>
    </row>
    <row r="9" spans="2:22" x14ac:dyDescent="0.25">
      <c r="B9" s="14"/>
      <c r="C9" s="20" t="s">
        <v>168</v>
      </c>
      <c r="D9" s="78">
        <v>0</v>
      </c>
      <c r="E9" s="6"/>
      <c r="F9" s="20" t="s">
        <v>169</v>
      </c>
      <c r="G9" s="78">
        <v>0</v>
      </c>
      <c r="H9" s="16"/>
    </row>
    <row r="10" spans="2:22" x14ac:dyDescent="0.25">
      <c r="B10" s="14"/>
      <c r="C10" s="20" t="s">
        <v>72</v>
      </c>
      <c r="D10" s="78">
        <v>0</v>
      </c>
      <c r="E10" s="6"/>
      <c r="F10" s="20" t="s">
        <v>90</v>
      </c>
      <c r="G10" s="78">
        <v>0</v>
      </c>
      <c r="H10" s="16"/>
    </row>
    <row r="11" spans="2:22" x14ac:dyDescent="0.25">
      <c r="B11" s="14"/>
      <c r="C11" s="15"/>
      <c r="D11" s="55"/>
      <c r="E11" s="6"/>
      <c r="F11" s="15"/>
      <c r="G11" s="56"/>
      <c r="H11" s="16"/>
    </row>
    <row r="12" spans="2:22" x14ac:dyDescent="0.25">
      <c r="B12" s="14"/>
      <c r="C12" s="57" t="s">
        <v>94</v>
      </c>
      <c r="D12" s="55"/>
      <c r="E12" s="6"/>
      <c r="F12" s="15"/>
      <c r="G12" s="56"/>
      <c r="H12" s="16"/>
      <c r="T12" s="1">
        <f>IF(D9="",0,1)</f>
        <v>1</v>
      </c>
    </row>
    <row r="13" spans="2:22" x14ac:dyDescent="0.25">
      <c r="B13" s="14"/>
      <c r="C13" s="126" t="s">
        <v>189</v>
      </c>
      <c r="D13" s="111"/>
      <c r="E13" s="111"/>
      <c r="F13" s="111"/>
      <c r="G13" s="112"/>
      <c r="H13" s="16"/>
    </row>
    <row r="14" spans="2:22" x14ac:dyDescent="0.25">
      <c r="B14" s="14"/>
      <c r="C14" s="113"/>
      <c r="D14" s="114"/>
      <c r="E14" s="114"/>
      <c r="F14" s="114"/>
      <c r="G14" s="115"/>
      <c r="H14" s="16"/>
    </row>
    <row r="15" spans="2:22" x14ac:dyDescent="0.25">
      <c r="B15" s="14"/>
      <c r="C15" s="113"/>
      <c r="D15" s="114"/>
      <c r="E15" s="114"/>
      <c r="F15" s="114"/>
      <c r="G15" s="115"/>
      <c r="H15" s="16"/>
    </row>
    <row r="16" spans="2:22" x14ac:dyDescent="0.25">
      <c r="B16" s="14"/>
      <c r="C16" s="116"/>
      <c r="D16" s="117"/>
      <c r="E16" s="117"/>
      <c r="F16" s="117"/>
      <c r="G16" s="118"/>
      <c r="H16" s="16"/>
      <c r="T16" s="1">
        <f>IF(G9="",0,1)</f>
        <v>1</v>
      </c>
    </row>
    <row r="17" spans="2:20" ht="15.75" thickBot="1" x14ac:dyDescent="0.3">
      <c r="B17" s="17"/>
      <c r="C17" s="18"/>
      <c r="D17" s="18"/>
      <c r="E17" s="18"/>
      <c r="F17" s="18"/>
      <c r="G17" s="18"/>
      <c r="H17" s="19"/>
      <c r="T17" s="1">
        <f>+T12+T16</f>
        <v>2</v>
      </c>
    </row>
  </sheetData>
  <sheetProtection algorithmName="SHA-512" hashValue="6ZcsWdIGr0G8GN+aSGf97CECkSNgVAzqC6t9ixF98PlLneYYyrSdMnHt56kYG6UzNYLxxm5cHQZZfeu+4m80kQ==" saltValue="3tqLDwW1B4WLnP5vNc8k0w==" spinCount="100000" sheet="1"/>
  <mergeCells count="1">
    <mergeCell ref="C13:G16"/>
  </mergeCells>
  <conditionalFormatting sqref="C13">
    <cfRule type="containsBlanks" dxfId="8" priority="3">
      <formula>LEN(TRIM(C13))=0</formula>
    </cfRule>
  </conditionalFormatting>
  <conditionalFormatting sqref="D9:D10">
    <cfRule type="containsBlanks" dxfId="7" priority="2">
      <formula>LEN(TRIM(D9))=0</formula>
    </cfRule>
  </conditionalFormatting>
  <conditionalFormatting sqref="G9:G10">
    <cfRule type="containsBlanks" dxfId="6" priority="1">
      <formula>LEN(TRIM(G9))=0</formula>
    </cfRule>
  </conditionalFormatting>
  <dataValidations count="1">
    <dataValidation type="whole" operator="greaterThanOrEqual" showInputMessage="1" showErrorMessage="1" errorTitle="Numero Invalido" promptTitle="Ingrese la cantidad Solicitada" prompt="Ingrese la cantidad Solicitada" sqref="D9:D10 G9:G10" xr:uid="{00000000-0002-0000-0500-000000000000}">
      <formula1>0</formula1>
    </dataValidation>
  </dataValidation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8"/>
  <dimension ref="B1:V11"/>
  <sheetViews>
    <sheetView showGridLines="0" workbookViewId="0">
      <selection activeCell="G15" sqref="G15"/>
    </sheetView>
  </sheetViews>
  <sheetFormatPr baseColWidth="10" defaultRowHeight="15" x14ac:dyDescent="0.25"/>
  <cols>
    <col min="1" max="1" width="3.85546875" style="1" customWidth="1"/>
    <col min="2" max="2" width="11.42578125" style="1"/>
    <col min="3" max="3" width="38.7109375" style="1" bestFit="1" customWidth="1"/>
    <col min="4" max="4" width="20.85546875" style="1" customWidth="1"/>
    <col min="5" max="5" width="6.28515625" style="1" customWidth="1"/>
    <col min="6" max="6" width="36.42578125" style="1" customWidth="1"/>
    <col min="7" max="7" width="24.140625" style="1" customWidth="1"/>
    <col min="8" max="8" width="7.28515625" style="1" customWidth="1"/>
    <col min="9" max="16384" width="11.42578125" style="1"/>
  </cols>
  <sheetData>
    <row r="1" spans="2:22" ht="15.75" thickBot="1" x14ac:dyDescent="0.3"/>
    <row r="2" spans="2:22" x14ac:dyDescent="0.25">
      <c r="B2" s="29"/>
      <c r="C2" s="30"/>
      <c r="D2" s="30"/>
      <c r="E2" s="30"/>
      <c r="F2" s="30"/>
      <c r="G2" s="30"/>
      <c r="H2" s="31"/>
    </row>
    <row r="3" spans="2:22" x14ac:dyDescent="0.25">
      <c r="B3" s="14"/>
      <c r="C3" s="15"/>
      <c r="D3" s="15"/>
      <c r="E3" s="15"/>
      <c r="F3" s="15"/>
      <c r="G3" s="15"/>
      <c r="H3" s="16"/>
      <c r="V3" s="28">
        <f>+IF(D10&lt;=10,D10,IF(ROUNDDOWN(D10*10%,0)&gt;10,10,ROUNDDOWN(D10*10%,0)))</f>
        <v>0</v>
      </c>
    </row>
    <row r="4" spans="2:22" x14ac:dyDescent="0.25">
      <c r="B4" s="14"/>
      <c r="C4" s="15"/>
      <c r="D4" s="15"/>
      <c r="E4" s="15"/>
      <c r="F4" s="15"/>
      <c r="G4" s="15"/>
      <c r="H4" s="16"/>
    </row>
    <row r="5" spans="2:22" x14ac:dyDescent="0.25">
      <c r="B5" s="14"/>
      <c r="C5" s="15"/>
      <c r="D5" s="15"/>
      <c r="E5" s="15"/>
      <c r="F5" s="15"/>
      <c r="G5" s="15"/>
      <c r="H5" s="16"/>
    </row>
    <row r="6" spans="2:22" ht="21.75" customHeight="1" x14ac:dyDescent="0.35">
      <c r="B6" s="14"/>
      <c r="C6" s="123" t="s">
        <v>8</v>
      </c>
      <c r="D6" s="123"/>
      <c r="E6" s="26"/>
      <c r="F6"/>
      <c r="G6"/>
      <c r="H6" s="33"/>
      <c r="T6" s="1" t="s">
        <v>12</v>
      </c>
    </row>
    <row r="7" spans="2:22" x14ac:dyDescent="0.25">
      <c r="B7" s="14"/>
      <c r="C7" s="15" t="s">
        <v>148</v>
      </c>
      <c r="D7" s="15"/>
      <c r="E7" s="15"/>
      <c r="F7" s="58" t="s">
        <v>94</v>
      </c>
      <c r="G7"/>
      <c r="H7" s="16"/>
      <c r="T7" s="1" t="s">
        <v>13</v>
      </c>
    </row>
    <row r="8" spans="2:22" x14ac:dyDescent="0.25">
      <c r="B8" s="14"/>
      <c r="C8" s="23" t="s">
        <v>31</v>
      </c>
      <c r="D8" s="23" t="s">
        <v>23</v>
      </c>
      <c r="E8" s="6"/>
      <c r="F8" s="126" t="s">
        <v>190</v>
      </c>
      <c r="G8" s="112"/>
      <c r="H8" s="16"/>
      <c r="T8" s="1" t="s">
        <v>14</v>
      </c>
    </row>
    <row r="9" spans="2:22" x14ac:dyDescent="0.25">
      <c r="B9" s="14"/>
      <c r="C9" s="20" t="s">
        <v>74</v>
      </c>
      <c r="D9" s="78" t="s">
        <v>13</v>
      </c>
      <c r="E9" s="6"/>
      <c r="F9" s="113"/>
      <c r="G9" s="115"/>
      <c r="H9" s="16"/>
    </row>
    <row r="10" spans="2:22" x14ac:dyDescent="0.25">
      <c r="B10" s="14"/>
      <c r="C10" s="20" t="s">
        <v>173</v>
      </c>
      <c r="D10" s="78">
        <v>0</v>
      </c>
      <c r="E10" s="6"/>
      <c r="F10" s="116"/>
      <c r="G10" s="118"/>
      <c r="H10" s="16"/>
    </row>
    <row r="11" spans="2:22" ht="15.75" thickBot="1" x14ac:dyDescent="0.3">
      <c r="B11" s="17"/>
      <c r="C11" s="18"/>
      <c r="D11" s="18"/>
      <c r="E11" s="18"/>
      <c r="F11" s="18"/>
      <c r="G11" s="18"/>
      <c r="H11" s="19"/>
    </row>
  </sheetData>
  <sheetProtection algorithmName="SHA-512" hashValue="f23xZ8ZGez4/ugrRSeNHNSFC5P6zK3PlnV1v5jm/nMY208v20MkKx1TkUjozEjkoZyWA5UKJDdR01qKLB0dGmA==" saltValue="OkVslLPAPPXMYR5Z1l05zA==" spinCount="100000" sheet="1"/>
  <mergeCells count="2">
    <mergeCell ref="C6:D6"/>
    <mergeCell ref="F8:G10"/>
  </mergeCells>
  <conditionalFormatting sqref="D10">
    <cfRule type="containsBlanks" dxfId="5" priority="3">
      <formula>LEN(TRIM(D10))=0</formula>
    </cfRule>
  </conditionalFormatting>
  <conditionalFormatting sqref="D9">
    <cfRule type="containsBlanks" dxfId="4" priority="2">
      <formula>LEN(TRIM(D9))=0</formula>
    </cfRule>
  </conditionalFormatting>
  <conditionalFormatting sqref="F8">
    <cfRule type="containsBlanks" dxfId="3" priority="1">
      <formula>LEN(TRIM(F8))=0</formula>
    </cfRule>
  </conditionalFormatting>
  <dataValidations count="2">
    <dataValidation type="list" showInputMessage="1" showErrorMessage="1" promptTitle="Gestiona o No Pagos" prompt="Indique si su entidad Gestiona o No pagos o reliza Informes a traves de SIIF" sqref="D9" xr:uid="{00000000-0002-0000-0600-000000000000}">
      <formula1>$T$6:$T$7</formula1>
    </dataValidation>
    <dataValidation type="whole" operator="greaterThanOrEqual" showInputMessage="1" showErrorMessage="1" errorTitle="Numero Invalido" promptTitle="Ingrese la cantidad Solicitada" prompt="Ingrese la cantidad Solicitada" sqref="D10" xr:uid="{00000000-0002-0000-0600-000001000000}">
      <formula1>0</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9"/>
  <dimension ref="B2:M26"/>
  <sheetViews>
    <sheetView showGridLines="0" tabSelected="1" workbookViewId="0">
      <selection activeCell="G11" sqref="G11"/>
    </sheetView>
  </sheetViews>
  <sheetFormatPr baseColWidth="10" defaultRowHeight="15" x14ac:dyDescent="0.25"/>
  <cols>
    <col min="2" max="2" width="42.7109375" customWidth="1"/>
    <col min="3" max="3" width="14.5703125" bestFit="1" customWidth="1"/>
    <col min="5" max="5" width="33" bestFit="1" customWidth="1"/>
    <col min="6" max="6" width="14.5703125" bestFit="1" customWidth="1"/>
  </cols>
  <sheetData>
    <row r="2" spans="2:13" ht="18.75" x14ac:dyDescent="0.3">
      <c r="B2" s="128" t="s">
        <v>10</v>
      </c>
      <c r="C2" s="128"/>
      <c r="D2" s="128"/>
      <c r="E2" s="128"/>
      <c r="F2" s="128"/>
      <c r="G2" s="128"/>
      <c r="H2" s="46"/>
      <c r="I2" s="46"/>
      <c r="J2" s="46"/>
      <c r="K2" s="46"/>
      <c r="L2" s="46"/>
      <c r="M2" s="47"/>
    </row>
    <row r="3" spans="2:13" ht="18.75" x14ac:dyDescent="0.3">
      <c r="B3" s="128" t="s">
        <v>11</v>
      </c>
      <c r="C3" s="128"/>
      <c r="D3" s="128"/>
      <c r="E3" s="128"/>
      <c r="F3" s="128"/>
      <c r="G3" s="128"/>
      <c r="H3" s="46"/>
      <c r="I3" s="46"/>
      <c r="J3" s="46"/>
      <c r="K3" s="46"/>
      <c r="L3" s="46"/>
      <c r="M3" s="47"/>
    </row>
    <row r="4" spans="2:13" ht="23.25" x14ac:dyDescent="0.35">
      <c r="B4" s="41"/>
      <c r="C4" s="90"/>
      <c r="D4" s="90" t="s">
        <v>172</v>
      </c>
      <c r="E4" s="41"/>
      <c r="F4" s="41"/>
      <c r="G4" s="41"/>
      <c r="H4" s="41"/>
      <c r="I4" s="41"/>
      <c r="J4" s="41"/>
      <c r="K4" s="41"/>
      <c r="L4" s="41"/>
      <c r="M4" s="41"/>
    </row>
    <row r="5" spans="2:13" ht="15.75" thickBot="1" x14ac:dyDescent="0.3">
      <c r="B5" t="s">
        <v>170</v>
      </c>
      <c r="C5" s="127" t="s">
        <v>191</v>
      </c>
      <c r="D5" s="127"/>
      <c r="E5" s="127"/>
      <c r="F5" s="127"/>
      <c r="G5" s="127"/>
      <c r="H5" s="6"/>
      <c r="I5" s="6"/>
      <c r="J5" s="6"/>
    </row>
    <row r="6" spans="2:13" ht="15.75" thickBot="1" x14ac:dyDescent="0.3">
      <c r="B6" t="s">
        <v>171</v>
      </c>
      <c r="C6" s="127" t="s">
        <v>192</v>
      </c>
      <c r="D6" s="127"/>
      <c r="E6" s="127"/>
      <c r="F6" s="127"/>
      <c r="G6" s="127"/>
      <c r="H6" s="45"/>
      <c r="I6" s="45"/>
      <c r="J6" s="45"/>
    </row>
    <row r="7" spans="2:13" x14ac:dyDescent="0.25">
      <c r="H7" s="6"/>
      <c r="I7" s="6"/>
      <c r="J7" s="6"/>
    </row>
    <row r="8" spans="2:13" x14ac:dyDescent="0.25">
      <c r="B8" t="s">
        <v>38</v>
      </c>
      <c r="C8" s="44" t="str">
        <f>+IF(SUM(USUARIOS!I12:J17)=0,"Falta diligenciar","")</f>
        <v/>
      </c>
      <c r="E8" t="s">
        <v>77</v>
      </c>
      <c r="F8" s="44" t="str">
        <f>+IF(PREJUDICIALES!$D$10="","Falta  actualizar","")</f>
        <v/>
      </c>
    </row>
    <row r="9" spans="2:13" x14ac:dyDescent="0.25">
      <c r="B9" s="43" t="s">
        <v>41</v>
      </c>
      <c r="C9" s="88">
        <f>+SUM(USUARIOS!I12:I17)/(6-SUM(USUARIOS!H12:H17))</f>
        <v>0.66666666666666663</v>
      </c>
      <c r="E9" s="43" t="s">
        <v>46</v>
      </c>
      <c r="F9" s="87">
        <f>+PREJUDICIALES!$D$11</f>
        <v>278</v>
      </c>
    </row>
    <row r="10" spans="2:13" x14ac:dyDescent="0.25">
      <c r="B10" s="43" t="s">
        <v>39</v>
      </c>
      <c r="C10" s="87">
        <f>+ABOGADOS!$D$12+SUM(USUARIOS!I12:I17)</f>
        <v>45</v>
      </c>
      <c r="E10" s="43" t="s">
        <v>44</v>
      </c>
      <c r="F10" s="88">
        <f>IFERROR(PREJUDICIALES!$D$11/PREJUDICIALES!$D$10,"")</f>
        <v>1</v>
      </c>
    </row>
    <row r="11" spans="2:13" x14ac:dyDescent="0.25">
      <c r="B11" s="43" t="s">
        <v>9</v>
      </c>
      <c r="C11" s="87" t="s">
        <v>108</v>
      </c>
      <c r="E11" s="43" t="s">
        <v>47</v>
      </c>
      <c r="F11" s="88">
        <f>IFERROR(PREJUDICIALES!$G$13/PREJUDICIALES!$V$3,"")</f>
        <v>0</v>
      </c>
    </row>
    <row r="12" spans="2:13" x14ac:dyDescent="0.25">
      <c r="B12" s="43" t="s">
        <v>40</v>
      </c>
      <c r="C12" s="88">
        <f>IFERROR((ABOGADOS!$G$17+ABOGADOS!$G$18+ABOGADOS!$G$19*0.5)/ABOGADOS!D12,"")</f>
        <v>0.70731707317073167</v>
      </c>
    </row>
    <row r="13" spans="2:13" x14ac:dyDescent="0.25">
      <c r="E13" t="s">
        <v>70</v>
      </c>
      <c r="F13" s="44" t="str">
        <f>+IF(ARBITRAMENTOS!T17=0,"Falta  actualizar","")</f>
        <v/>
      </c>
    </row>
    <row r="14" spans="2:13" x14ac:dyDescent="0.25">
      <c r="B14" t="s">
        <v>76</v>
      </c>
      <c r="C14" s="44" t="str">
        <f>+IF(JUDICIALES!$D$11="","Falta  actualizar","")</f>
        <v/>
      </c>
      <c r="E14" s="43" t="s">
        <v>45</v>
      </c>
      <c r="F14" s="87">
        <f>+ARBITRAMENTOS!D10</f>
        <v>0</v>
      </c>
    </row>
    <row r="15" spans="2:13" x14ac:dyDescent="0.25">
      <c r="B15" s="43" t="s">
        <v>42</v>
      </c>
      <c r="C15" s="87">
        <f>+JUDICIALES!$D$12</f>
        <v>2823</v>
      </c>
      <c r="E15" s="43" t="s">
        <v>44</v>
      </c>
      <c r="F15" s="88" t="str">
        <f>IFERROR(ARBITRAMENTOS!D10/ARBITRAMENTOS!D9,"")</f>
        <v/>
      </c>
    </row>
    <row r="16" spans="2:13" x14ac:dyDescent="0.25">
      <c r="B16" s="43" t="s">
        <v>44</v>
      </c>
      <c r="C16" s="88">
        <f>IFERROR(JUDICIALES!$D$12/JUDICIALES!$D$11,"")</f>
        <v>0.95082519366790164</v>
      </c>
    </row>
    <row r="17" spans="2:6" x14ac:dyDescent="0.25">
      <c r="B17" s="43" t="s">
        <v>50</v>
      </c>
      <c r="C17" s="88">
        <f>IFERROR(JUDICIALES!$G$11/JUDICIALES!$G$10,"")</f>
        <v>1</v>
      </c>
      <c r="E17" t="s">
        <v>73</v>
      </c>
      <c r="F17" s="44" t="str">
        <f>+IF(PAGOS!D9="","Falta  actualizar","")</f>
        <v/>
      </c>
    </row>
    <row r="18" spans="2:6" x14ac:dyDescent="0.25">
      <c r="B18" s="43" t="s">
        <v>43</v>
      </c>
      <c r="C18" s="87">
        <f>IFERROR(C15/ABOGADOS!$D$12,"")</f>
        <v>68.853658536585371</v>
      </c>
      <c r="E18" s="43" t="s">
        <v>48</v>
      </c>
      <c r="F18" s="87">
        <f>+PAGOS!D10</f>
        <v>0</v>
      </c>
    </row>
    <row r="19" spans="2:6" x14ac:dyDescent="0.25">
      <c r="B19" s="43" t="s">
        <v>75</v>
      </c>
      <c r="C19" s="88">
        <f>IFERROR(1-(JUDICIALES!$H$22+JUDICIALES!$H$23+JUDICIALES!$H$24)/(JUDICIALES!$G$22+JUDICIALES!$G$23+JUDICIALES!$G$24),"")</f>
        <v>4.3630017452012115E-4</v>
      </c>
      <c r="E19" s="43" t="s">
        <v>49</v>
      </c>
      <c r="F19" s="87" t="str">
        <f>+IF(PAGOS!D9="No","No aplica","si")</f>
        <v>No aplica</v>
      </c>
    </row>
    <row r="21" spans="2:6" ht="15.75" thickBot="1" x14ac:dyDescent="0.3"/>
    <row r="22" spans="2:6" x14ac:dyDescent="0.25">
      <c r="B22" s="2" t="s">
        <v>94</v>
      </c>
      <c r="C22" s="3"/>
      <c r="D22" s="3"/>
      <c r="E22" s="3"/>
      <c r="F22" s="4"/>
    </row>
    <row r="23" spans="2:6" x14ac:dyDescent="0.25">
      <c r="B23" s="126"/>
      <c r="C23" s="111"/>
      <c r="D23" s="111"/>
      <c r="E23" s="111"/>
      <c r="F23" s="112"/>
    </row>
    <row r="24" spans="2:6" x14ac:dyDescent="0.25">
      <c r="B24" s="113"/>
      <c r="C24" s="114"/>
      <c r="D24" s="114"/>
      <c r="E24" s="114"/>
      <c r="F24" s="115"/>
    </row>
    <row r="25" spans="2:6" x14ac:dyDescent="0.25">
      <c r="B25" s="113"/>
      <c r="C25" s="114"/>
      <c r="D25" s="114"/>
      <c r="E25" s="114"/>
      <c r="F25" s="115"/>
    </row>
    <row r="26" spans="2:6" x14ac:dyDescent="0.25">
      <c r="B26" s="116"/>
      <c r="C26" s="117"/>
      <c r="D26" s="117"/>
      <c r="E26" s="117"/>
      <c r="F26" s="118"/>
    </row>
  </sheetData>
  <sheetProtection algorithmName="SHA-512" hashValue="xLp+iVXktoCHjSyisMzeUqB3TFHZ3ECZVWfGHLrfjAZjidIlu5D3CLoewvx3qakIhGiDVMcS9XCeM/RFc9I93g==" saltValue="sgud4LPzkaR+TgKL0MQL3A==" spinCount="100000" sheet="1" objects="1" scenarios="1"/>
  <mergeCells count="5">
    <mergeCell ref="C5:G5"/>
    <mergeCell ref="C6:G6"/>
    <mergeCell ref="B2:G2"/>
    <mergeCell ref="B3:G3"/>
    <mergeCell ref="B23:F26"/>
  </mergeCells>
  <conditionalFormatting sqref="B23">
    <cfRule type="containsBlanks" dxfId="2" priority="3">
      <formula>LEN(TRIM(B23))=0</formula>
    </cfRule>
  </conditionalFormatting>
  <conditionalFormatting sqref="C5">
    <cfRule type="containsBlanks" dxfId="1" priority="2">
      <formula>LEN(TRIM(C5))=0</formula>
    </cfRule>
  </conditionalFormatting>
  <conditionalFormatting sqref="C6">
    <cfRule type="containsBlanks" dxfId="0" priority="1">
      <formula>LEN(TRIM(C6))=0</formula>
    </cfRule>
  </conditionalFormatting>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0"/>
  <dimension ref="A2:BO18"/>
  <sheetViews>
    <sheetView topLeftCell="AW1" zoomScaleNormal="100" workbookViewId="0">
      <selection activeCell="BI3" sqref="BI3"/>
    </sheetView>
  </sheetViews>
  <sheetFormatPr baseColWidth="10" defaultColWidth="10.7109375" defaultRowHeight="15" x14ac:dyDescent="0.25"/>
  <cols>
    <col min="1" max="1" width="34.5703125" style="69" customWidth="1"/>
    <col min="2" max="2" width="29.5703125" style="69" customWidth="1"/>
    <col min="3" max="16384" width="10.7109375" style="69"/>
  </cols>
  <sheetData>
    <row r="2" spans="1:67" x14ac:dyDescent="0.25">
      <c r="A2" s="72" t="s">
        <v>37</v>
      </c>
      <c r="B2" s="72" t="s">
        <v>112</v>
      </c>
      <c r="C2" s="72" t="s">
        <v>21</v>
      </c>
      <c r="D2" s="72" t="s">
        <v>22</v>
      </c>
      <c r="E2" s="72" t="s">
        <v>26</v>
      </c>
      <c r="F2" s="72" t="s">
        <v>20</v>
      </c>
      <c r="G2" s="72" t="s">
        <v>101</v>
      </c>
      <c r="H2" s="73" t="s">
        <v>102</v>
      </c>
      <c r="I2" s="74" t="s">
        <v>114</v>
      </c>
      <c r="J2" s="74" t="s">
        <v>115</v>
      </c>
      <c r="K2" s="74" t="s">
        <v>116</v>
      </c>
      <c r="L2" s="74" t="s">
        <v>117</v>
      </c>
      <c r="M2" s="74" t="s">
        <v>118</v>
      </c>
      <c r="N2" s="74" t="s">
        <v>119</v>
      </c>
      <c r="O2" s="74" t="s">
        <v>120</v>
      </c>
      <c r="P2" s="72" t="s">
        <v>28</v>
      </c>
      <c r="Q2" s="72" t="s">
        <v>29</v>
      </c>
      <c r="R2" s="72" t="s">
        <v>30</v>
      </c>
      <c r="S2" s="72" t="s">
        <v>121</v>
      </c>
      <c r="T2" s="72" t="s">
        <v>122</v>
      </c>
      <c r="U2" s="72" t="s">
        <v>36</v>
      </c>
      <c r="V2" s="72" t="s">
        <v>123</v>
      </c>
      <c r="W2" s="72" t="s">
        <v>85</v>
      </c>
      <c r="X2" s="72" t="s">
        <v>86</v>
      </c>
      <c r="Y2" s="72" t="s">
        <v>87</v>
      </c>
      <c r="Z2" s="72" t="s">
        <v>88</v>
      </c>
      <c r="AA2" s="72" t="s">
        <v>89</v>
      </c>
      <c r="AB2" s="74" t="s">
        <v>124</v>
      </c>
      <c r="AC2" s="74" t="s">
        <v>125</v>
      </c>
      <c r="AD2" s="74" t="s">
        <v>126</v>
      </c>
      <c r="AE2" s="72" t="s">
        <v>34</v>
      </c>
      <c r="AF2" s="72" t="s">
        <v>61</v>
      </c>
      <c r="AG2" s="72" t="s">
        <v>62</v>
      </c>
      <c r="AH2" s="72" t="s">
        <v>35</v>
      </c>
      <c r="AI2" s="72" t="s">
        <v>127</v>
      </c>
      <c r="AJ2" s="72" t="s">
        <v>128</v>
      </c>
      <c r="AK2" s="72" t="s">
        <v>129</v>
      </c>
      <c r="AL2" s="72" t="s">
        <v>130</v>
      </c>
      <c r="AM2" s="72" t="s">
        <v>131</v>
      </c>
      <c r="AN2" s="72" t="s">
        <v>132</v>
      </c>
      <c r="AO2" s="72" t="s">
        <v>133</v>
      </c>
      <c r="AP2" s="72" t="s">
        <v>134</v>
      </c>
      <c r="AQ2" s="75" t="s">
        <v>54</v>
      </c>
      <c r="AR2" s="75" t="s">
        <v>55</v>
      </c>
      <c r="AS2" s="75" t="s">
        <v>51</v>
      </c>
      <c r="AT2" s="75" t="s">
        <v>52</v>
      </c>
      <c r="AU2" s="75" t="s">
        <v>53</v>
      </c>
      <c r="AV2" s="75" t="s">
        <v>56</v>
      </c>
      <c r="AW2" s="75" t="s">
        <v>69</v>
      </c>
      <c r="AX2" s="75" t="s">
        <v>58</v>
      </c>
      <c r="AY2" s="75" t="s">
        <v>59</v>
      </c>
      <c r="AZ2" s="75" t="s">
        <v>71</v>
      </c>
      <c r="BA2" s="75" t="s">
        <v>72</v>
      </c>
      <c r="BB2" s="76" t="s">
        <v>135</v>
      </c>
      <c r="BC2" s="76" t="s">
        <v>90</v>
      </c>
      <c r="BD2" s="77" t="s">
        <v>136</v>
      </c>
      <c r="BE2" s="77" t="s">
        <v>137</v>
      </c>
      <c r="BF2" s="77" t="s">
        <v>138</v>
      </c>
      <c r="BG2" s="77" t="s">
        <v>139</v>
      </c>
      <c r="BH2" s="77" t="s">
        <v>140</v>
      </c>
      <c r="BI2" s="77" t="s">
        <v>141</v>
      </c>
      <c r="BJ2" s="77" t="s">
        <v>142</v>
      </c>
      <c r="BK2" s="77" t="s">
        <v>143</v>
      </c>
      <c r="BL2" s="77" t="s">
        <v>144</v>
      </c>
      <c r="BM2" s="77" t="s">
        <v>145</v>
      </c>
      <c r="BN2" s="77" t="s">
        <v>146</v>
      </c>
      <c r="BO2" s="77" t="s">
        <v>147</v>
      </c>
    </row>
    <row r="3" spans="1:67" x14ac:dyDescent="0.25">
      <c r="A3" s="69" t="str">
        <f>'Resumen General'!C5</f>
        <v>Administradora de los Recursos del Sistema General de Seguridad Social en Salud</v>
      </c>
      <c r="B3" s="69" t="str">
        <f>'Resumen General'!C6</f>
        <v>Diego Herrnando Santacruz Santacruz</v>
      </c>
      <c r="C3" s="69">
        <f>+ABOGADOS!D11</f>
        <v>29</v>
      </c>
      <c r="D3" s="69">
        <f>+ABOGADOS!D12</f>
        <v>41</v>
      </c>
      <c r="E3" s="69">
        <f>+ABOGADOS!D13</f>
        <v>41</v>
      </c>
      <c r="F3" s="69">
        <f>+ABOGADOS!D14</f>
        <v>0</v>
      </c>
      <c r="G3" s="69">
        <f>+ABOGADOS!D17</f>
        <v>13</v>
      </c>
      <c r="H3" s="69">
        <f>+ABOGADOS!D18</f>
        <v>13</v>
      </c>
      <c r="I3" s="69">
        <f>+ABOGADOS!G10</f>
        <v>10</v>
      </c>
      <c r="J3" s="69">
        <f>+ABOGADOS!G11</f>
        <v>10</v>
      </c>
      <c r="K3" s="69">
        <f>+ABOGADOS!G12</f>
        <v>10</v>
      </c>
      <c r="L3" s="69">
        <f>+ABOGADOS!G17</f>
        <v>29</v>
      </c>
      <c r="M3" s="69">
        <f>+ABOGADOS!G18</f>
        <v>0</v>
      </c>
      <c r="N3" s="69">
        <f>+ABOGADOS!G19</f>
        <v>0</v>
      </c>
      <c r="O3" s="69">
        <f>+ABOGADOS!G21</f>
        <v>0</v>
      </c>
      <c r="P3" s="69">
        <f>+JUDICIALES!D11</f>
        <v>2969</v>
      </c>
      <c r="Q3" s="69">
        <f>+JUDICIALES!D12</f>
        <v>2823</v>
      </c>
      <c r="R3" s="69">
        <f>+JUDICIALES!D13</f>
        <v>16</v>
      </c>
      <c r="S3" s="69">
        <f>+JUDICIALES!D16</f>
        <v>25</v>
      </c>
      <c r="T3" s="69">
        <f>+JUDICIALES!D17</f>
        <v>25</v>
      </c>
      <c r="U3" s="69">
        <f>+JUDICIALES!D21</f>
        <v>459</v>
      </c>
      <c r="V3" s="69">
        <f>+JUDICIALES!D22</f>
        <v>27</v>
      </c>
      <c r="W3" s="69">
        <f>JUDICIALES!D28</f>
        <v>10</v>
      </c>
      <c r="X3" s="69">
        <f>JUDICIALES!D29</f>
        <v>5</v>
      </c>
      <c r="Y3" s="69">
        <f>JUDICIALES!D30</f>
        <v>2</v>
      </c>
      <c r="Z3" s="69">
        <f>JUDICIALES!D31</f>
        <v>2</v>
      </c>
      <c r="AA3" s="69">
        <f>JUDICIALES!D32</f>
        <v>2</v>
      </c>
      <c r="AB3" s="69">
        <f>+JUDICIALES!G9</f>
        <v>29</v>
      </c>
      <c r="AC3" s="69">
        <f>+JUDICIALES!G10</f>
        <v>29</v>
      </c>
      <c r="AD3" s="69">
        <f>+JUDICIALES!G11</f>
        <v>29</v>
      </c>
      <c r="AE3" s="69">
        <f>+JUDICIALES!G15</f>
        <v>2644</v>
      </c>
      <c r="AF3" s="69">
        <f>+JUDICIALES!G16</f>
        <v>2627</v>
      </c>
      <c r="AG3" s="69">
        <f>+JUDICIALES!G17</f>
        <v>1</v>
      </c>
      <c r="AH3" s="69">
        <f>+JUDICIALES!G18</f>
        <v>16</v>
      </c>
      <c r="AI3" s="69">
        <f>+JUDICIALES!G21</f>
        <v>350</v>
      </c>
      <c r="AJ3" s="69">
        <f>+JUDICIALES!G22</f>
        <v>598</v>
      </c>
      <c r="AK3" s="69">
        <f>+JUDICIALES!G23</f>
        <v>1186</v>
      </c>
      <c r="AL3" s="69">
        <f>+JUDICIALES!G24</f>
        <v>508</v>
      </c>
      <c r="AM3" s="69">
        <f>+JUDICIALES!H21</f>
        <v>0</v>
      </c>
      <c r="AN3" s="69">
        <f>+JUDICIALES!H22</f>
        <v>597</v>
      </c>
      <c r="AO3" s="69">
        <f>+JUDICIALES!H23</f>
        <v>1186</v>
      </c>
      <c r="AP3" s="69">
        <f>+JUDICIALES!H24</f>
        <v>508</v>
      </c>
      <c r="AQ3" s="69">
        <f>+PREJUDICIALES!D10</f>
        <v>278</v>
      </c>
      <c r="AR3" s="69">
        <f>+PREJUDICIALES!D11</f>
        <v>278</v>
      </c>
      <c r="AS3" s="69">
        <f>+PREJUDICIALES!D12</f>
        <v>32</v>
      </c>
      <c r="AT3" s="69">
        <f>+PREJUDICIALES!D13</f>
        <v>32</v>
      </c>
      <c r="AU3" s="69">
        <f>+PREJUDICIALES!D14</f>
        <v>93</v>
      </c>
      <c r="AV3" s="69">
        <f>+PREJUDICIALES!D17</f>
        <v>37</v>
      </c>
      <c r="AW3" s="69">
        <f>+PREJUDICIALES!D18</f>
        <v>37</v>
      </c>
      <c r="AX3" s="69">
        <f>+PREJUDICIALES!G12</f>
        <v>20</v>
      </c>
      <c r="AY3" s="69">
        <f>+PREJUDICIALES!G13</f>
        <v>0</v>
      </c>
      <c r="AZ3" s="69">
        <f>+ARBITRAMENTOS!D9</f>
        <v>0</v>
      </c>
      <c r="BA3" s="69">
        <f>+ARBITRAMENTOS!D10</f>
        <v>0</v>
      </c>
      <c r="BB3" s="69">
        <f>ARBITRAMENTOS!G9</f>
        <v>0</v>
      </c>
      <c r="BC3" s="69">
        <f>ARBITRAMENTOS!G10</f>
        <v>0</v>
      </c>
      <c r="BD3" s="69" t="str">
        <f>+PAGOS!D9</f>
        <v>No</v>
      </c>
      <c r="BE3" s="69">
        <f>+PAGOS!D10</f>
        <v>0</v>
      </c>
      <c r="BF3" s="70">
        <f>USUARIOS!D9</f>
        <v>44627</v>
      </c>
      <c r="BG3" s="70">
        <f>ABOGADOS!D7</f>
        <v>44627</v>
      </c>
      <c r="BH3" s="70">
        <f>JUDICIALES!D8</f>
        <v>44627</v>
      </c>
      <c r="BI3" s="69" t="str">
        <f>+USUARIOS!C19</f>
        <v>SE ENCUENTRA VINCULADO EL JEFE JURIDICO DESDE EL MES DE FEBRERO DE 2022.</v>
      </c>
      <c r="BJ3" s="69" t="str">
        <f>+ABOGADOS!C22</f>
        <v>Hay 12 abogados con actividades administrativas o sin representacion judicial para la entidad.
El Jefe Juridico esta posesionado desde el mes de febrero de 2022, por lo que aún no ha recibido capacitacion como jefe juridico para la ADRES , pese a lo anterior cuenta con capacitacion en el 2020 por otra entidad.</v>
      </c>
      <c r="BK3" s="69" t="str">
        <f>+JUDICIALES!F28</f>
        <v>Se observo 1  proceso con provisión mayor a cero con calificacion media.</v>
      </c>
      <c r="BL3" s="69">
        <f>+PREJUDICIALES!F17</f>
        <v>0</v>
      </c>
      <c r="BM3" s="69" t="str">
        <f>+ARBITRAMENTOS!C13</f>
        <v>La entidad no cuenta con procesos arbitrales</v>
      </c>
      <c r="BN3" s="69" t="str">
        <f>+PAGOS!F8</f>
        <v>La ADRES no hace pagos por SIIF NACION de Min Hacienda</v>
      </c>
      <c r="BO3" s="69">
        <f>'Resumen General'!B23</f>
        <v>0</v>
      </c>
    </row>
    <row r="12" spans="1:67" x14ac:dyDescent="0.25">
      <c r="A12" s="69" t="s">
        <v>37</v>
      </c>
      <c r="B12" s="69" t="s">
        <v>15</v>
      </c>
      <c r="C12" s="72" t="s">
        <v>16</v>
      </c>
      <c r="D12" s="72" t="s">
        <v>6</v>
      </c>
      <c r="E12" s="72" t="s">
        <v>7</v>
      </c>
      <c r="F12" s="72" t="s">
        <v>17</v>
      </c>
      <c r="G12" s="72" t="s">
        <v>79</v>
      </c>
    </row>
    <row r="13" spans="1:67" x14ac:dyDescent="0.25">
      <c r="A13" s="69" t="str">
        <f t="shared" ref="A13:A18" si="0">$A$3</f>
        <v>Administradora de los Recursos del Sistema General de Seguridad Social en Salud</v>
      </c>
      <c r="B13" s="69" t="s">
        <v>0</v>
      </c>
      <c r="C13" s="69" t="str">
        <f>USUARIOS!C12</f>
        <v>No</v>
      </c>
      <c r="D13" s="71">
        <f>USUARIOS!D12</f>
        <v>0</v>
      </c>
      <c r="E13" s="69">
        <f>USUARIOS!E12</f>
        <v>0</v>
      </c>
      <c r="F13" s="71">
        <f>USUARIOS!F12</f>
        <v>0</v>
      </c>
      <c r="G13" s="69" t="str">
        <f>USUARIOS!G12</f>
        <v/>
      </c>
    </row>
    <row r="14" spans="1:67" x14ac:dyDescent="0.25">
      <c r="A14" s="69" t="str">
        <f t="shared" si="0"/>
        <v>Administradora de los Recursos del Sistema General de Seguridad Social en Salud</v>
      </c>
      <c r="B14" s="69" t="s">
        <v>1</v>
      </c>
      <c r="C14" s="69" t="str">
        <f>USUARIOS!C13</f>
        <v>Si</v>
      </c>
      <c r="D14" s="71" t="str">
        <f>USUARIOS!D13</f>
        <v>2022-02-03</v>
      </c>
      <c r="E14" s="69" t="str">
        <f>USUARIOS!E13</f>
        <v>LUIS MIGUELRODRIGUEZ GARZON</v>
      </c>
      <c r="F14" s="71">
        <f>USUARIOS!F13</f>
        <v>44015</v>
      </c>
      <c r="G14" s="69" t="str">
        <f>USUARIOS!G13</f>
        <v/>
      </c>
    </row>
    <row r="15" spans="1:67" x14ac:dyDescent="0.25">
      <c r="A15" s="69" t="str">
        <f t="shared" si="0"/>
        <v>Administradora de los Recursos del Sistema General de Seguridad Social en Salud</v>
      </c>
      <c r="B15" s="69" t="s">
        <v>2</v>
      </c>
      <c r="C15" s="69" t="str">
        <f>USUARIOS!C14</f>
        <v>No</v>
      </c>
      <c r="D15" s="71">
        <f>USUARIOS!D14</f>
        <v>0</v>
      </c>
      <c r="E15" s="69">
        <f>USUARIOS!E14</f>
        <v>0</v>
      </c>
      <c r="F15" s="71">
        <f>USUARIOS!F14</f>
        <v>0</v>
      </c>
      <c r="G15" s="69" t="str">
        <f>USUARIOS!G14</f>
        <v/>
      </c>
    </row>
    <row r="16" spans="1:67" x14ac:dyDescent="0.25">
      <c r="A16" s="69" t="str">
        <f t="shared" si="0"/>
        <v>Administradora de los Recursos del Sistema General de Seguridad Social en Salud</v>
      </c>
      <c r="B16" s="69" t="s">
        <v>3</v>
      </c>
      <c r="C16" s="69" t="str">
        <f>USUARIOS!C15</f>
        <v>Si</v>
      </c>
      <c r="D16" s="71" t="str">
        <f>USUARIOS!D15</f>
        <v>2018-02-28</v>
      </c>
      <c r="E16" s="69" t="str">
        <f>USUARIOS!E15</f>
        <v>DIEGO HERNANDOSANTACRUZ  SANTACRUZ</v>
      </c>
      <c r="F16" s="71">
        <f>USUARIOS!F15</f>
        <v>44606</v>
      </c>
      <c r="G16" s="69" t="str">
        <f>USUARIOS!G15</f>
        <v/>
      </c>
    </row>
    <row r="17" spans="1:7" x14ac:dyDescent="0.25">
      <c r="A17" s="69" t="str">
        <f t="shared" si="0"/>
        <v>Administradora de los Recursos del Sistema General de Seguridad Social en Salud</v>
      </c>
      <c r="B17" s="69" t="s">
        <v>4</v>
      </c>
      <c r="C17" s="69" t="str">
        <f>USUARIOS!C16</f>
        <v>Si</v>
      </c>
      <c r="D17" s="71" t="str">
        <f>USUARIOS!D16</f>
        <v>2019-03-07</v>
      </c>
      <c r="E17" s="69" t="str">
        <f>USUARIOS!E16</f>
        <v>YEIMY JOHANA AFRICANO MARTINEZ</v>
      </c>
      <c r="F17" s="71">
        <f>USUARIOS!F16</f>
        <v>44407</v>
      </c>
      <c r="G17" s="69" t="str">
        <f>USUARIOS!G16</f>
        <v/>
      </c>
    </row>
    <row r="18" spans="1:7" x14ac:dyDescent="0.25">
      <c r="A18" s="69" t="str">
        <f t="shared" si="0"/>
        <v>Administradora de los Recursos del Sistema General de Seguridad Social en Salud</v>
      </c>
      <c r="B18" s="69" t="s">
        <v>5</v>
      </c>
      <c r="C18" s="69" t="str">
        <f>USUARIOS!C17</f>
        <v>Si</v>
      </c>
      <c r="D18" s="71" t="str">
        <f>USUARIOS!D17</f>
        <v>2019-11-06</v>
      </c>
      <c r="E18" s="69" t="str">
        <f>USUARIOS!E17</f>
        <v>RODRIGO RINCON GONZALES</v>
      </c>
      <c r="F18" s="71">
        <f>USUARIOS!F17</f>
        <v>44406</v>
      </c>
      <c r="G18" s="69" t="str">
        <f>USUARIOS!G17</f>
        <v/>
      </c>
    </row>
  </sheetData>
  <pageMargins left="0.7" right="0.7" top="0.75" bottom="0.75" header="0.3" footer="0.3"/>
  <pageSetup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F74BB9B57CB1B4DAEEF9EF559D077BD" ma:contentTypeVersion="5" ma:contentTypeDescription="Crear nuevo documento." ma:contentTypeScope="" ma:versionID="d8dd1c28dfbf56217a6fd7bf30c75d0f">
  <xsd:schema xmlns:xsd="http://www.w3.org/2001/XMLSchema" xmlns:xs="http://www.w3.org/2001/XMLSchema" xmlns:p="http://schemas.microsoft.com/office/2006/metadata/properties" xmlns:ns2="a89a2212-8ffe-4f56-88b2-5e2fabe15bb8" xmlns:ns3="5b63cd12-9a8a-4e54-be72-90651e442c90" targetNamespace="http://schemas.microsoft.com/office/2006/metadata/properties" ma:root="true" ma:fieldsID="335a07a7b8eea3b6d86aa4ce374643f6" ns2:_="" ns3:_="">
    <xsd:import namespace="a89a2212-8ffe-4f56-88b2-5e2fabe15bb8"/>
    <xsd:import namespace="5b63cd12-9a8a-4e54-be72-90651e442c90"/>
    <xsd:element name="properties">
      <xsd:complexType>
        <xsd:sequence>
          <xsd:element name="documentManagement">
            <xsd:complexType>
              <xsd:all>
                <xsd:element ref="ns2:Descripci_x00f3_n" minOccurs="0"/>
                <xsd:element ref="ns2:Fecha_x0020_de_x0020_publicaci_x00f3_n" minOccurs="0"/>
                <xsd:element ref="ns2:A_x00f1_o" minOccurs="0"/>
                <xsd:element ref="ns2:Fecha"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9a2212-8ffe-4f56-88b2-5e2fabe15bb8" elementFormDefault="qualified">
    <xsd:import namespace="http://schemas.microsoft.com/office/2006/documentManagement/types"/>
    <xsd:import namespace="http://schemas.microsoft.com/office/infopath/2007/PartnerControls"/>
    <xsd:element name="Descripci_x00f3_n" ma:index="8" nillable="true" ma:displayName="Descripción" ma:internalName="Descripci_x00f3_n">
      <xsd:simpleType>
        <xsd:restriction base="dms:Note">
          <xsd:maxLength value="255"/>
        </xsd:restriction>
      </xsd:simpleType>
    </xsd:element>
    <xsd:element name="Fecha_x0020_de_x0020_publicaci_x00f3_n" ma:index="9" nillable="true" ma:displayName="Fecha de publicación" ma:format="DateOnly" ma:internalName="Fecha_x0020_de_x0020_publicaci_x00f3_n">
      <xsd:simpleType>
        <xsd:restriction base="dms:DateTime"/>
      </xsd:simpleType>
    </xsd:element>
    <xsd:element name="A_x00f1_o" ma:index="10" nillable="true" ma:displayName="Año" ma:internalName="A_x00f1_o">
      <xsd:simpleType>
        <xsd:restriction base="dms:Number"/>
      </xsd:simpleType>
    </xsd:element>
    <xsd:element name="Fecha" ma:index="11" nillable="true" ma:displayName="Mes" ma:internalName="Fecha">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5b63cd12-9a8a-4e54-be72-90651e442c90"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escripci_x00f3_n xmlns="a89a2212-8ffe-4f56-88b2-5e2fabe15bb8" xsi:nil="true"/>
    <Fecha_x0020_de_x0020_publicaci_x00f3_n xmlns="a89a2212-8ffe-4f56-88b2-5e2fabe15bb8">2022-03-28T05:00:00+00:00</Fecha_x0020_de_x0020_publicaci_x00f3_n>
    <A_x00f1_o xmlns="a89a2212-8ffe-4f56-88b2-5e2fabe15bb8">2022</A_x00f1_o>
    <Fecha xmlns="a89a2212-8ffe-4f56-88b2-5e2fabe15bb8">12</Fecha>
  </documentManagement>
</p:properties>
</file>

<file path=customXml/itemProps1.xml><?xml version="1.0" encoding="utf-8"?>
<ds:datastoreItem xmlns:ds="http://schemas.openxmlformats.org/officeDocument/2006/customXml" ds:itemID="{5250E9D1-648E-42B6-B4A9-0FE3E66775C2}"/>
</file>

<file path=customXml/itemProps2.xml><?xml version="1.0" encoding="utf-8"?>
<ds:datastoreItem xmlns:ds="http://schemas.openxmlformats.org/officeDocument/2006/customXml" ds:itemID="{566CAF0F-3860-47D7-BAEC-D2836027033C}"/>
</file>

<file path=customXml/itemProps3.xml><?xml version="1.0" encoding="utf-8"?>
<ds:datastoreItem xmlns:ds="http://schemas.openxmlformats.org/officeDocument/2006/customXml" ds:itemID="{B845CE4D-5838-40FE-8601-4DEC0386420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Principal</vt:lpstr>
      <vt:lpstr>USUARIOS</vt:lpstr>
      <vt:lpstr>ABOGADOS</vt:lpstr>
      <vt:lpstr>JUDICIALES</vt:lpstr>
      <vt:lpstr>PREJUDICIALES</vt:lpstr>
      <vt:lpstr>ARBITRAMENTOS</vt:lpstr>
      <vt:lpstr>PAGOS</vt:lpstr>
      <vt:lpstr>Resumen General</vt:lpstr>
      <vt:lpstr>Base a pegar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Pablo Garzón Peraza</dc:creator>
  <cp:lastModifiedBy>diego santcruz</cp:lastModifiedBy>
  <dcterms:created xsi:type="dcterms:W3CDTF">2020-06-25T21:16:25Z</dcterms:created>
  <dcterms:modified xsi:type="dcterms:W3CDTF">2022-03-22T17:32:20Z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0x0101001F74BB9B57CB1B4DAEEF9EF559D077BD</vt:lpwstr>
  </property>
</Properties>
</file>