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tables/table1.xml" ContentType="application/vnd.openxmlformats-officedocument.spreadsheetml.table+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threadedComments/threadedComment2.xml" ContentType="application/vnd.ms-excel.threaded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4.xml" ContentType="application/vnd.openxmlformats-officedocument.spreadsheetml.comments+xml"/>
  <Override PartName="/xl/threadedComments/threadedComment3.xml" ContentType="application/vnd.ms-excel.threadedcomments+xml"/>
  <Override PartName="/xl/drawings/drawing9.xml" ContentType="application/vnd.openxmlformats-officedocument.drawing+xml"/>
  <Override PartName="/xl/comments5.xml" ContentType="application/vnd.openxmlformats-officedocument.spreadsheetml.comments+xml"/>
  <Override PartName="/xl/threadedComments/threadedComment4.xml" ContentType="application/vnd.ms-excel.threadedcomments+xml"/>
  <Override PartName="/xl/drawings/drawing10.xml" ContentType="application/vnd.openxmlformats-officedocument.drawing+xml"/>
  <Override PartName="/xl/comments6.xml" ContentType="application/vnd.openxmlformats-officedocument.spreadsheetml.comments+xml"/>
  <Override PartName="/xl/threadedComments/threadedComment5.xml" ContentType="application/vnd.ms-excel.threadedcomments+xml"/>
  <Override PartName="/xl/drawings/drawing1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eadres-my.sharepoint.com/personal/norela_briceno_adres_gov_co/Documents/Documents/Plan de Acción Integrado/Plan de Acción 2026/Seguimientos/"/>
    </mc:Choice>
  </mc:AlternateContent>
  <xr:revisionPtr revIDLastSave="3074" documentId="8_{82B4CA92-4F07-42E8-8A00-188114FE2D97}" xr6:coauthVersionLast="47" xr6:coauthVersionMax="47" xr10:uidLastSave="{428FD565-96B3-4A50-A7B1-AC0DD98126C3}"/>
  <bookViews>
    <workbookView xWindow="-120" yWindow="-120" windowWidth="29040" windowHeight="15720" firstSheet="2" activeTab="5" xr2:uid="{00000000-000D-0000-FFFF-FFFF00000000}"/>
  </bookViews>
  <sheets>
    <sheet name="Funciones" sheetId="6" state="hidden" r:id="rId1"/>
    <sheet name="Plan Estratégico" sheetId="21" r:id="rId2"/>
    <sheet name="Avance por actividad" sheetId="23" r:id="rId3"/>
    <sheet name="PAIA OCI" sheetId="10" state="hidden" r:id="rId4"/>
    <sheet name="Avance por planes Decreto 612" sheetId="15" r:id="rId5"/>
    <sheet name="Avance por estrategias" sheetId="16" r:id="rId6"/>
    <sheet name="Avance por objetivo" sheetId="17" r:id="rId7"/>
    <sheet name="Diccionario de datos" sheetId="2" r:id="rId8"/>
    <sheet name="Listas" sheetId="4" state="hidden" r:id="rId9"/>
    <sheet name="PAIA - GDOC" sheetId="12" state="hidden" r:id="rId10"/>
    <sheet name="PAIA - GCON" sheetId="11" state="hidden" r:id="rId11"/>
    <sheet name="PAIA OAPCR" sheetId="9" state="hidden" r:id="rId12"/>
    <sheet name="Funciones por Dependencia" sheetId="7" state="hidden" r:id="rId13"/>
  </sheets>
  <externalReferences>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xlnm._FilterDatabase" localSheetId="10" hidden="1">'PAIA - GCON'!$A$8:$AL$337</definedName>
    <definedName name="_xlnm._FilterDatabase" localSheetId="9" hidden="1">'PAIA - GDOC'!$A$8:$AL$337</definedName>
    <definedName name="_xlnm._FilterDatabase" localSheetId="11" hidden="1">'PAIA OAPCR'!$A$9:$AJ$306</definedName>
    <definedName name="_xlnm._FilterDatabase" localSheetId="3" hidden="1">'PAIA OCI'!$A$8:$AL$337</definedName>
    <definedName name="_xlnm._FilterDatabase" localSheetId="1" hidden="1">'Plan Estratégico'!$A$12:$AC$12</definedName>
    <definedName name="ComCinco">Listas!$S$3:$S$7</definedName>
    <definedName name="ComCuatro">Listas!$Q$3:$Q$7</definedName>
    <definedName name="ComDos">Listas!$M$3</definedName>
    <definedName name="Componentes" localSheetId="10">[1]Listas!$H$2:$H$8</definedName>
    <definedName name="Componentes" localSheetId="9">[1]Listas!$H$2:$H$8</definedName>
    <definedName name="Componentes" localSheetId="11">[2]Listas!$H$2:$H$8</definedName>
    <definedName name="Componentes" localSheetId="3">[3]Listas!$H$2:$H$8</definedName>
    <definedName name="Componentes">Listas!$H$2:$H$8</definedName>
    <definedName name="ComSeis">Listas!$U$3</definedName>
    <definedName name="ComTres">Listas!$O$3:$O$6</definedName>
    <definedName name="ComUno">Listas!$K$3:$K$7</definedName>
    <definedName name="DAF">Listas!$Z$7:$Z$13</definedName>
    <definedName name="Dependencia" localSheetId="5">[4]Listas!$AA$2:$AA$10</definedName>
    <definedName name="Dependencia" localSheetId="4">[4]Listas!$AA$2:$AA$10</definedName>
    <definedName name="Dependencia">Listas!$W$2:$W$10</definedName>
    <definedName name="Dependencias" localSheetId="2">[5]Listas!$B$5:$B$13</definedName>
    <definedName name="Dependencias">[6]Listas!$B$5:$B$13</definedName>
    <definedName name="DG">Listas!$Z$6</definedName>
    <definedName name="DGRFS">Listas!$Z$14:$Z$15</definedName>
    <definedName name="DGTIC">Listas!$Z$2:$Z$3</definedName>
    <definedName name="Dirección_Administrativa_y_Financiera">Funciones!$B$2:$AA$2</definedName>
    <definedName name="DLYG">Listas!$Z$16:$Z$18</definedName>
    <definedName name="DOP">Listas!$Z$16:$Z$18</definedName>
    <definedName name="HOMOLOGADOS">[7]Listas!$AX$3:$AX$17</definedName>
    <definedName name="Lideres" localSheetId="5">[4]Listas!$AE$2:$AE$10</definedName>
    <definedName name="Lideres" localSheetId="4">[4]Listas!$AE$2:$AE$10</definedName>
    <definedName name="Lideres">Listas!$AA$2:$AA$10</definedName>
    <definedName name="Map_Procesos" localSheetId="2">[5]Listas!$B$18:$B$36</definedName>
    <definedName name="Map_Procesos">[6]Listas!$B$18:$B$36</definedName>
    <definedName name="Modalidades">[5]Listas!$Y$4:$Y$15</definedName>
    <definedName name="NA">Listas!$H$8</definedName>
    <definedName name="OAJ" localSheetId="2">[5]!Tabla12[OAJ]</definedName>
    <definedName name="OAJ">Listas!$Z$19</definedName>
    <definedName name="OAPCR">Listas!$Z$4:$Z$5</definedName>
    <definedName name="ObjCinco" localSheetId="10">[1]Listas!#REF!</definedName>
    <definedName name="ObjCinco" localSheetId="9">[1]Listas!#REF!</definedName>
    <definedName name="ObjCinco" localSheetId="11">[2]Listas!#REF!</definedName>
    <definedName name="ObjCinco" localSheetId="3">[3]Listas!#REF!</definedName>
    <definedName name="ObjCinco">Listas!#REF!</definedName>
    <definedName name="ObjCuatro" localSheetId="10">[1]Listas!#REF!</definedName>
    <definedName name="ObjCuatro" localSheetId="9">[1]Listas!#REF!</definedName>
    <definedName name="ObjCuatro" localSheetId="11">[2]Listas!#REF!</definedName>
    <definedName name="ObjCuatro" localSheetId="3">[3]Listas!#REF!</definedName>
    <definedName name="ObjCuatro">Listas!#REF!</definedName>
    <definedName name="ObjDiez" localSheetId="10">[1]Listas!#REF!</definedName>
    <definedName name="ObjDiez" localSheetId="9">[1]Listas!#REF!</definedName>
    <definedName name="ObjDiez" localSheetId="11">[2]Listas!#REF!</definedName>
    <definedName name="ObjDiez" localSheetId="3">[3]Listas!#REF!</definedName>
    <definedName name="ObjDiez">Listas!#REF!</definedName>
    <definedName name="ObjDos" localSheetId="10">[1]Listas!#REF!</definedName>
    <definedName name="ObjDos" localSheetId="9">[1]Listas!#REF!</definedName>
    <definedName name="ObjDos" localSheetId="11">[2]Listas!#REF!</definedName>
    <definedName name="ObjDos" localSheetId="3">[3]Listas!#REF!</definedName>
    <definedName name="ObjDos">Listas!#REF!</definedName>
    <definedName name="ObjNueve" localSheetId="10">[1]Listas!#REF!</definedName>
    <definedName name="ObjNueve" localSheetId="9">[1]Listas!#REF!</definedName>
    <definedName name="ObjNueve" localSheetId="11">[2]Listas!#REF!</definedName>
    <definedName name="ObjNueve" localSheetId="3">[3]Listas!#REF!</definedName>
    <definedName name="ObjNueve">Listas!#REF!</definedName>
    <definedName name="ObjOcho" localSheetId="10">[1]Listas!#REF!</definedName>
    <definedName name="ObjOcho" localSheetId="9">[1]Listas!#REF!</definedName>
    <definedName name="ObjOcho" localSheetId="11">[2]Listas!#REF!</definedName>
    <definedName name="ObjOcho" localSheetId="3">[3]Listas!#REF!</definedName>
    <definedName name="ObjOcho">Listas!#REF!</definedName>
    <definedName name="ObjSeis" localSheetId="10">[1]Listas!#REF!</definedName>
    <definedName name="ObjSeis" localSheetId="9">[1]Listas!#REF!</definedName>
    <definedName name="ObjSeis" localSheetId="11">[2]Listas!#REF!</definedName>
    <definedName name="ObjSeis" localSheetId="3">[3]Listas!#REF!</definedName>
    <definedName name="ObjSeis">Listas!#REF!</definedName>
    <definedName name="ObjSiete" localSheetId="10">[1]Listas!#REF!</definedName>
    <definedName name="ObjSiete" localSheetId="9">[1]Listas!#REF!</definedName>
    <definedName name="ObjSiete" localSheetId="11">[2]Listas!#REF!</definedName>
    <definedName name="ObjSiete" localSheetId="3">[3]Listas!#REF!</definedName>
    <definedName name="ObjSiete">Listas!#REF!</definedName>
    <definedName name="ObjTres" localSheetId="10">[1]Listas!#REF!</definedName>
    <definedName name="ObjTres" localSheetId="9">[1]Listas!#REF!</definedName>
    <definedName name="ObjTres" localSheetId="11">[2]Listas!#REF!</definedName>
    <definedName name="ObjTres" localSheetId="3">[3]Listas!#REF!</definedName>
    <definedName name="ObjTres">Listas!#REF!</definedName>
    <definedName name="ObjUno" localSheetId="10">[1]Listas!#REF!</definedName>
    <definedName name="ObjUno" localSheetId="9">[1]Listas!#REF!</definedName>
    <definedName name="ObjUno" localSheetId="11">[2]Listas!#REF!</definedName>
    <definedName name="ObjUno" localSheetId="3">[3]Listas!#REF!</definedName>
    <definedName name="ObjUno">Listas!#REF!</definedName>
    <definedName name="OCI">Listas!$Z$20</definedName>
    <definedName name="PerCuatro">Listas!$E$11</definedName>
    <definedName name="PerDos">Listas!$E$5:$E$9</definedName>
    <definedName name="Perspectiva" localSheetId="5">[8]Listas!$A$2:$A$5</definedName>
    <definedName name="Perspectiva" localSheetId="4">[8]Listas!$A$2:$A$5</definedName>
    <definedName name="Perspectiva" localSheetId="10">[1]Listas!$A$2:$A$5</definedName>
    <definedName name="Perspectiva" localSheetId="9">[1]Listas!$A$2:$A$5</definedName>
    <definedName name="Perspectiva" localSheetId="11">[2]Listas!$A$2:$A$5</definedName>
    <definedName name="Perspectiva" localSheetId="3">[3]Listas!$A$2:$A$5</definedName>
    <definedName name="Perspectiva">Listas!$A$2:$A$5</definedName>
    <definedName name="PerTres">Listas!$E$10</definedName>
    <definedName name="PerUno">Listas!$E$2:$E$4</definedName>
    <definedName name="PRODUCTOS_2025" localSheetId="2">[5]Listas!$AL$4:$AL$55</definedName>
    <definedName name="PRODUCTOS_2025">[6]Listas!$AL$4:$AL$66</definedName>
    <definedName name="Tipo_Proce">[5]Listas!$E$5:$E$6</definedName>
    <definedName name="UsuariosEureka" localSheetId="10">[1]Listas!#REF!</definedName>
    <definedName name="UsuariosEureka" localSheetId="9">[1]Listas!#REF!</definedName>
    <definedName name="UsuariosEureka" localSheetId="11">[2]Listas!#REF!</definedName>
    <definedName name="UsuariosEureka" localSheetId="3">[3]Listas!#REF!</definedName>
    <definedName name="UsuariosEureka">Listas!#REF!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25" roundtripDataSignature="AMtx7mgI14nFaIvt5ZGdf03hS/jwwtbcfg=="/>
    </ext>
  </extLst>
</workbook>
</file>

<file path=xl/calcChain.xml><?xml version="1.0" encoding="utf-8"?>
<calcChain xmlns="http://schemas.openxmlformats.org/spreadsheetml/2006/main">
  <c r="M374" i="23" l="1"/>
  <c r="L374" i="23"/>
  <c r="K374" i="23"/>
  <c r="J374" i="23"/>
  <c r="M373" i="23"/>
  <c r="L373" i="23"/>
  <c r="K373" i="23"/>
  <c r="J373" i="23"/>
  <c r="M358" i="23"/>
  <c r="L358" i="23"/>
  <c r="K358" i="23"/>
  <c r="J358" i="23"/>
  <c r="M357" i="23"/>
  <c r="L357" i="23"/>
  <c r="K357" i="23"/>
  <c r="J357" i="23"/>
  <c r="M356" i="23"/>
  <c r="L356" i="23"/>
  <c r="K356" i="23"/>
  <c r="J356" i="23"/>
  <c r="M355" i="23"/>
  <c r="L355" i="23"/>
  <c r="K355" i="23"/>
  <c r="J355" i="23"/>
  <c r="M354" i="23"/>
  <c r="L354" i="23"/>
  <c r="K354" i="23"/>
  <c r="J354" i="23"/>
  <c r="E354" i="23"/>
  <c r="M353" i="23"/>
  <c r="L353" i="23"/>
  <c r="K353" i="23"/>
  <c r="J353" i="23"/>
  <c r="E353" i="23"/>
  <c r="M352" i="23"/>
  <c r="L352" i="23"/>
  <c r="K352" i="23"/>
  <c r="J352" i="23"/>
  <c r="E352" i="23"/>
  <c r="M351" i="23"/>
  <c r="L351" i="23"/>
  <c r="K351" i="23"/>
  <c r="J351" i="23"/>
  <c r="M350" i="23"/>
  <c r="L350" i="23"/>
  <c r="K350" i="23"/>
  <c r="J350" i="23"/>
  <c r="M349" i="23"/>
  <c r="L349" i="23"/>
  <c r="K349" i="23"/>
  <c r="J349" i="23"/>
  <c r="M348" i="23"/>
  <c r="L348" i="23"/>
  <c r="K348" i="23"/>
  <c r="J348" i="23"/>
  <c r="M347" i="23"/>
  <c r="L347" i="23"/>
  <c r="K347" i="23"/>
  <c r="J347" i="23"/>
  <c r="M346" i="23"/>
  <c r="L346" i="23"/>
  <c r="K346" i="23"/>
  <c r="J346" i="23"/>
  <c r="M345" i="23"/>
  <c r="L345" i="23"/>
  <c r="K345" i="23"/>
  <c r="J345" i="23"/>
  <c r="M344" i="23"/>
  <c r="L344" i="23"/>
  <c r="K344" i="23"/>
  <c r="J344" i="23"/>
  <c r="M343" i="23"/>
  <c r="L343" i="23"/>
  <c r="K343" i="23"/>
  <c r="J343" i="23"/>
  <c r="M342" i="23"/>
  <c r="L342" i="23"/>
  <c r="K342" i="23"/>
  <c r="J342" i="23"/>
  <c r="M341" i="23"/>
  <c r="L341" i="23"/>
  <c r="K341" i="23"/>
  <c r="J341" i="23"/>
  <c r="M340" i="23"/>
  <c r="L340" i="23"/>
  <c r="K340" i="23"/>
  <c r="J340" i="23"/>
  <c r="M339" i="23"/>
  <c r="L339" i="23"/>
  <c r="K339" i="23"/>
  <c r="J339" i="23"/>
  <c r="M338" i="23"/>
  <c r="L338" i="23"/>
  <c r="K338" i="23"/>
  <c r="J338" i="23"/>
  <c r="M337" i="23"/>
  <c r="L337" i="23"/>
  <c r="K337" i="23"/>
  <c r="J337" i="23"/>
  <c r="M336" i="23"/>
  <c r="L336" i="23"/>
  <c r="K336" i="23"/>
  <c r="J336" i="23"/>
  <c r="M309" i="23"/>
  <c r="L309" i="23"/>
  <c r="K309" i="23"/>
  <c r="J309" i="23"/>
  <c r="M308" i="23"/>
  <c r="L308" i="23"/>
  <c r="K308" i="23"/>
  <c r="J308" i="23"/>
  <c r="M307" i="23"/>
  <c r="L307" i="23"/>
  <c r="K307" i="23"/>
  <c r="J307" i="23"/>
  <c r="E307" i="23"/>
  <c r="M299" i="23"/>
  <c r="L299" i="23"/>
  <c r="M298" i="23"/>
  <c r="L298" i="23"/>
  <c r="E298" i="23"/>
  <c r="M297" i="23"/>
  <c r="L297" i="23"/>
  <c r="M296" i="23"/>
  <c r="L296" i="23"/>
  <c r="J296" i="23"/>
  <c r="M295" i="23"/>
  <c r="L295" i="23"/>
  <c r="J295" i="23"/>
  <c r="M294" i="23"/>
  <c r="L294" i="23"/>
  <c r="J294" i="23"/>
  <c r="M293" i="23"/>
  <c r="L293" i="23"/>
  <c r="J293" i="23"/>
  <c r="M292" i="23"/>
  <c r="L292" i="23"/>
  <c r="K292" i="23"/>
  <c r="J292" i="23"/>
  <c r="E292" i="23"/>
  <c r="M291" i="23"/>
  <c r="L291" i="23"/>
  <c r="K291" i="23"/>
  <c r="J291" i="23"/>
  <c r="E291" i="23"/>
  <c r="M290" i="23"/>
  <c r="L290" i="23"/>
  <c r="K290" i="23"/>
  <c r="J290" i="23"/>
  <c r="E290" i="23"/>
  <c r="E267" i="23"/>
  <c r="E266" i="23"/>
  <c r="M261" i="23"/>
  <c r="L261" i="23"/>
  <c r="K261" i="23"/>
  <c r="J261" i="23"/>
  <c r="E261" i="23"/>
  <c r="M260" i="23"/>
  <c r="L260" i="23"/>
  <c r="K260" i="23"/>
  <c r="J260" i="23"/>
  <c r="M259" i="23"/>
  <c r="L259" i="23"/>
  <c r="K259" i="23"/>
  <c r="J259" i="23"/>
  <c r="M258" i="23"/>
  <c r="L258" i="23"/>
  <c r="K258" i="23"/>
  <c r="J258" i="23"/>
  <c r="M257" i="23"/>
  <c r="L257" i="23"/>
  <c r="K257" i="23"/>
  <c r="J257" i="23"/>
  <c r="M256" i="23"/>
  <c r="L256" i="23"/>
  <c r="K256" i="23"/>
  <c r="J256" i="23"/>
  <c r="M255" i="23"/>
  <c r="L255" i="23"/>
  <c r="K255" i="23"/>
  <c r="J255" i="23"/>
  <c r="A255" i="23"/>
  <c r="E231" i="23"/>
  <c r="E217" i="23"/>
  <c r="E216" i="23"/>
  <c r="E215" i="23"/>
  <c r="E214" i="23"/>
  <c r="E213" i="23"/>
  <c r="E212" i="23"/>
  <c r="E211" i="23"/>
  <c r="E210" i="23"/>
  <c r="M201" i="23"/>
  <c r="L201" i="23"/>
  <c r="K201" i="23"/>
  <c r="J201" i="23"/>
  <c r="M195" i="23"/>
  <c r="L195" i="23"/>
  <c r="K195" i="23"/>
  <c r="J195" i="23"/>
  <c r="M194" i="23"/>
  <c r="L194" i="23"/>
  <c r="K194" i="23"/>
  <c r="J194" i="23"/>
  <c r="E194" i="23"/>
  <c r="M193" i="23"/>
  <c r="L193" i="23"/>
  <c r="K193" i="23"/>
  <c r="J193" i="23"/>
  <c r="E193" i="23"/>
  <c r="M192" i="23"/>
  <c r="L192" i="23"/>
  <c r="K192" i="23"/>
  <c r="J192" i="23"/>
  <c r="E192" i="23"/>
  <c r="M191" i="23"/>
  <c r="L191" i="23"/>
  <c r="K191" i="23"/>
  <c r="J191" i="23"/>
  <c r="E191" i="23"/>
  <c r="M190" i="23"/>
  <c r="L190" i="23"/>
  <c r="K190" i="23"/>
  <c r="J190" i="23"/>
  <c r="M189" i="23"/>
  <c r="L189" i="23"/>
  <c r="K189" i="23"/>
  <c r="J189" i="23"/>
  <c r="E189" i="23"/>
  <c r="M188" i="23"/>
  <c r="L188" i="23"/>
  <c r="K188" i="23"/>
  <c r="J188" i="23"/>
  <c r="E188" i="23"/>
  <c r="M187" i="23"/>
  <c r="L187" i="23"/>
  <c r="K187" i="23"/>
  <c r="J187" i="23"/>
  <c r="E187" i="23"/>
  <c r="M186" i="23"/>
  <c r="L186" i="23"/>
  <c r="K186" i="23"/>
  <c r="J186" i="23"/>
  <c r="E186" i="23"/>
  <c r="M185" i="23"/>
  <c r="L185" i="23"/>
  <c r="K185" i="23"/>
  <c r="J185" i="23"/>
  <c r="E185" i="23"/>
  <c r="E178" i="23"/>
  <c r="M169" i="23"/>
  <c r="L169" i="23"/>
  <c r="K169" i="23"/>
  <c r="J169" i="23"/>
  <c r="E169" i="23"/>
  <c r="M168" i="23"/>
  <c r="L168" i="23"/>
  <c r="K168" i="23"/>
  <c r="J168" i="23"/>
  <c r="M166" i="23"/>
  <c r="L166" i="23"/>
  <c r="K166" i="23"/>
  <c r="J166" i="23"/>
  <c r="M165" i="23"/>
  <c r="L165" i="23"/>
  <c r="K165" i="23"/>
  <c r="J165" i="23"/>
  <c r="M164" i="23"/>
  <c r="L164" i="23"/>
  <c r="K164" i="23"/>
  <c r="J164" i="23"/>
  <c r="M163" i="23"/>
  <c r="L163" i="23"/>
  <c r="K163" i="23"/>
  <c r="J163" i="23"/>
  <c r="E148" i="23"/>
  <c r="E140" i="23"/>
  <c r="E137" i="23"/>
  <c r="E135" i="23"/>
  <c r="E132" i="23"/>
  <c r="E94" i="23"/>
  <c r="E92" i="23"/>
  <c r="M26" i="23"/>
  <c r="L26" i="23"/>
  <c r="K26" i="23"/>
  <c r="J26" i="23"/>
  <c r="M25" i="23"/>
  <c r="L25" i="23"/>
  <c r="K25" i="23"/>
  <c r="J25" i="23"/>
  <c r="M24" i="23"/>
  <c r="L24" i="23"/>
  <c r="K24" i="23"/>
  <c r="J24" i="23"/>
  <c r="M23" i="23"/>
  <c r="L23" i="23"/>
  <c r="K23" i="23"/>
  <c r="J23" i="23"/>
  <c r="M21" i="23"/>
  <c r="C12" i="23"/>
  <c r="Y23" i="21"/>
  <c r="Y27" i="21"/>
  <c r="Y33" i="21"/>
  <c r="C13" i="23" l="1"/>
  <c r="C14" i="23" s="1"/>
  <c r="C15" i="23" s="1"/>
  <c r="C16" i="23" s="1"/>
  <c r="C17" i="23" s="1"/>
  <c r="C18" i="23" s="1"/>
  <c r="C19" i="23" s="1"/>
  <c r="C20" i="23" s="1"/>
  <c r="C21" i="23" s="1"/>
  <c r="T283" i="9"/>
  <c r="T282" i="9"/>
  <c r="T279" i="9"/>
  <c r="T275" i="9"/>
  <c r="T274" i="9"/>
  <c r="T273" i="9"/>
  <c r="T272" i="9"/>
  <c r="T265" i="9"/>
  <c r="T254" i="9"/>
  <c r="T253" i="9"/>
  <c r="T252" i="9"/>
  <c r="T251" i="9"/>
  <c r="T250" i="9"/>
  <c r="T249" i="9"/>
  <c r="T248" i="9"/>
  <c r="T247" i="9"/>
  <c r="T246" i="9"/>
  <c r="T245" i="9"/>
  <c r="T244" i="9"/>
  <c r="T243" i="9"/>
  <c r="T242" i="9"/>
  <c r="T241" i="9"/>
  <c r="T240" i="9"/>
  <c r="T239" i="9"/>
  <c r="T238" i="9"/>
  <c r="T237" i="9"/>
  <c r="T236" i="9"/>
  <c r="T235" i="9"/>
  <c r="T234" i="9"/>
  <c r="T231" i="9"/>
  <c r="T230" i="9"/>
  <c r="T229" i="9"/>
  <c r="T228" i="9"/>
  <c r="T227" i="9"/>
  <c r="T226" i="9"/>
  <c r="T225" i="9"/>
  <c r="T224" i="9"/>
  <c r="T223" i="9"/>
  <c r="T222" i="9"/>
  <c r="T205" i="9"/>
  <c r="T204" i="9"/>
  <c r="T203" i="9"/>
  <c r="T202" i="9"/>
  <c r="T201" i="9"/>
  <c r="T200" i="9"/>
  <c r="T199" i="9"/>
  <c r="T198" i="9"/>
  <c r="T197" i="9"/>
  <c r="T196" i="9"/>
  <c r="T195" i="9"/>
  <c r="T194" i="9"/>
  <c r="T193" i="9"/>
  <c r="T192" i="9"/>
  <c r="T191" i="9"/>
  <c r="T158" i="9"/>
  <c r="T142" i="9"/>
  <c r="T140" i="9"/>
  <c r="T137" i="9"/>
  <c r="T107" i="9"/>
  <c r="C22" i="23" l="1"/>
  <c r="C23" i="23" s="1"/>
  <c r="B21" i="23"/>
  <c r="A37" i="7"/>
  <c r="A36" i="7"/>
  <c r="A35" i="7"/>
  <c r="A34" i="7"/>
  <c r="A33" i="7"/>
  <c r="A32" i="7"/>
  <c r="A31" i="7"/>
  <c r="A30" i="7"/>
  <c r="A29" i="7"/>
  <c r="A28" i="7"/>
  <c r="A27" i="7"/>
  <c r="A25" i="7"/>
  <c r="A26" i="7"/>
  <c r="A24" i="7"/>
  <c r="A23" i="7"/>
  <c r="A22" i="7"/>
  <c r="A21" i="7"/>
  <c r="A20" i="7"/>
  <c r="A19" i="7"/>
  <c r="A18" i="7"/>
  <c r="A17" i="7"/>
  <c r="A16" i="7"/>
  <c r="A15" i="7"/>
  <c r="A14" i="7"/>
  <c r="A13" i="7"/>
  <c r="A12" i="7"/>
  <c r="D37" i="7"/>
  <c r="D36" i="7"/>
  <c r="D35" i="7"/>
  <c r="D34" i="7"/>
  <c r="D33" i="7"/>
  <c r="D32" i="7"/>
  <c r="D31" i="7"/>
  <c r="D30" i="7"/>
  <c r="D29" i="7"/>
  <c r="D28" i="7"/>
  <c r="D27" i="7"/>
  <c r="D26" i="7"/>
  <c r="D25" i="7"/>
  <c r="D24" i="7"/>
  <c r="D23" i="7"/>
  <c r="D22" i="7"/>
  <c r="D21" i="7"/>
  <c r="D20" i="7"/>
  <c r="D19" i="7"/>
  <c r="D18" i="7"/>
  <c r="D17" i="7"/>
  <c r="D16" i="7"/>
  <c r="D15" i="7"/>
  <c r="D14" i="7"/>
  <c r="D13" i="7"/>
  <c r="C24" i="23" l="1"/>
  <c r="C25" i="23" s="1"/>
  <c r="B23" i="23"/>
  <c r="C26" i="23" l="1"/>
  <c r="B25" i="23"/>
  <c r="C27" i="23" l="1"/>
  <c r="C28" i="23" s="1"/>
  <c r="C29" i="23" s="1"/>
  <c r="C30" i="23" s="1"/>
  <c r="C31" i="23" s="1"/>
  <c r="C32" i="23" s="1"/>
  <c r="C33" i="23" s="1"/>
  <c r="C34" i="23" s="1"/>
  <c r="C35" i="23" s="1"/>
  <c r="C36" i="23" s="1"/>
  <c r="C37" i="23" s="1"/>
  <c r="C38" i="23" s="1"/>
  <c r="C39" i="23" s="1"/>
  <c r="B26" i="23"/>
  <c r="C40" i="23" l="1"/>
  <c r="C41" i="23" s="1"/>
  <c r="C42" i="23" s="1"/>
  <c r="C43" i="23" s="1"/>
  <c r="C44" i="23" s="1"/>
  <c r="C45" i="23" s="1"/>
  <c r="C46" i="23" s="1"/>
  <c r="C47" i="23" s="1"/>
  <c r="C48" i="23" s="1"/>
  <c r="B39" i="23"/>
  <c r="C49" i="23" l="1"/>
  <c r="C50" i="23" s="1"/>
  <c r="C51" i="23" s="1"/>
  <c r="C52" i="23" s="1"/>
  <c r="C53" i="23" s="1"/>
  <c r="C54" i="23" s="1"/>
  <c r="C55" i="23" s="1"/>
  <c r="C56" i="23" s="1"/>
  <c r="C57" i="23" s="1"/>
  <c r="C58" i="23" s="1"/>
  <c r="C59" i="23" s="1"/>
  <c r="C60" i="23" s="1"/>
  <c r="C61" i="23" s="1"/>
  <c r="C62" i="23" s="1"/>
  <c r="C63" i="23" s="1"/>
  <c r="C64" i="23" s="1"/>
  <c r="B48" i="23"/>
  <c r="C65" i="23" l="1"/>
  <c r="C66" i="23" s="1"/>
  <c r="C67" i="23" s="1"/>
  <c r="B64" i="23"/>
  <c r="C68" i="23" l="1"/>
  <c r="B67" i="23"/>
  <c r="C69" i="23" l="1"/>
  <c r="C70" i="23" s="1"/>
  <c r="B68" i="23"/>
  <c r="C71" i="23" l="1"/>
  <c r="C72" i="23" s="1"/>
  <c r="B70" i="23"/>
  <c r="C73" i="23" l="1"/>
  <c r="B72" i="23"/>
  <c r="C74" i="23" l="1"/>
  <c r="C75" i="23" s="1"/>
  <c r="C76" i="23" s="1"/>
  <c r="B73" i="23"/>
  <c r="C77" i="23" l="1"/>
  <c r="B76" i="23"/>
  <c r="C78" i="23" l="1"/>
  <c r="C79" i="23" s="1"/>
  <c r="B77" i="23"/>
  <c r="C80" i="23" l="1"/>
  <c r="B79" i="23"/>
  <c r="C81" i="23" l="1"/>
  <c r="B80" i="23"/>
  <c r="C82" i="23" l="1"/>
  <c r="B81" i="23"/>
  <c r="C83" i="23" l="1"/>
  <c r="B82" i="23"/>
  <c r="C84" i="23" l="1"/>
  <c r="B83" i="23"/>
  <c r="C85" i="23" l="1"/>
  <c r="B84" i="23"/>
  <c r="C86" i="23" l="1"/>
  <c r="B85" i="23"/>
  <c r="C87" i="23" l="1"/>
  <c r="B86" i="23"/>
  <c r="C88" i="23" l="1"/>
  <c r="B87" i="23"/>
  <c r="C89" i="23" l="1"/>
  <c r="B88" i="23"/>
  <c r="C90" i="23" l="1"/>
  <c r="B89" i="23"/>
  <c r="C91" i="23" l="1"/>
  <c r="B90" i="23"/>
  <c r="C92" i="23" l="1"/>
  <c r="B91" i="23"/>
  <c r="C93" i="23" l="1"/>
  <c r="C94" i="23" s="1"/>
  <c r="C95" i="23" s="1"/>
  <c r="B92" i="23"/>
  <c r="C96" i="23" l="1"/>
  <c r="C97" i="23" s="1"/>
  <c r="B95" i="23"/>
  <c r="C98" i="23" l="1"/>
  <c r="B97" i="23"/>
  <c r="C99" i="23" l="1"/>
  <c r="C100" i="23" s="1"/>
  <c r="B98" i="23"/>
  <c r="C101" i="23" l="1"/>
  <c r="B100" i="23"/>
  <c r="C102" i="23" l="1"/>
  <c r="B101" i="23"/>
  <c r="C103" i="23" l="1"/>
  <c r="B102" i="23"/>
  <c r="C104" i="23" l="1"/>
  <c r="B103" i="23"/>
  <c r="C105" i="23" l="1"/>
  <c r="B104" i="23"/>
  <c r="C106" i="23" l="1"/>
  <c r="B105" i="23"/>
  <c r="C107" i="23" l="1"/>
  <c r="B106" i="23"/>
  <c r="C108" i="23" l="1"/>
  <c r="B107" i="23"/>
  <c r="C109" i="23" l="1"/>
  <c r="B108" i="23"/>
  <c r="C110" i="23" l="1"/>
  <c r="B109" i="23"/>
  <c r="C111" i="23" l="1"/>
  <c r="B110" i="23"/>
  <c r="C112" i="23" l="1"/>
  <c r="B111" i="23"/>
  <c r="C113" i="23" l="1"/>
  <c r="B112" i="23"/>
  <c r="C114" i="23" l="1"/>
  <c r="C115" i="23" s="1"/>
  <c r="C116" i="23" s="1"/>
  <c r="C117" i="23" s="1"/>
  <c r="C118" i="23" s="1"/>
  <c r="C119" i="23" s="1"/>
  <c r="C120" i="23" s="1"/>
  <c r="C121" i="23" s="1"/>
  <c r="B113" i="23"/>
  <c r="C122" i="23" l="1"/>
  <c r="C123" i="23" s="1"/>
  <c r="C124" i="23" s="1"/>
  <c r="B121" i="23"/>
  <c r="C125" i="23" l="1"/>
  <c r="B124" i="23"/>
  <c r="C126" i="23" l="1"/>
  <c r="B125" i="23"/>
  <c r="C127" i="23" l="1"/>
  <c r="C128" i="23" s="1"/>
  <c r="B126" i="23"/>
  <c r="C129" i="23" l="1"/>
  <c r="B128" i="23"/>
  <c r="C130" i="23" l="1"/>
  <c r="B129" i="23"/>
  <c r="C131" i="23" l="1"/>
  <c r="B130" i="23"/>
  <c r="C132" i="23" l="1"/>
  <c r="B131" i="23"/>
  <c r="C133" i="23" l="1"/>
  <c r="B132" i="23"/>
  <c r="C134" i="23" l="1"/>
  <c r="B133" i="23"/>
  <c r="C135" i="23" l="1"/>
  <c r="B134" i="23"/>
  <c r="C136" i="23" l="1"/>
  <c r="B135" i="23"/>
  <c r="C137" i="23" l="1"/>
  <c r="B136" i="23"/>
  <c r="C138" i="23" l="1"/>
  <c r="B137" i="23"/>
  <c r="C139" i="23" l="1"/>
  <c r="C140" i="23" s="1"/>
  <c r="B138" i="23"/>
  <c r="C141" i="23" l="1"/>
  <c r="B140" i="23"/>
  <c r="C142" i="23" l="1"/>
  <c r="B141" i="23"/>
  <c r="C143" i="23" l="1"/>
  <c r="B142" i="23"/>
  <c r="C144" i="23" l="1"/>
  <c r="B143" i="23"/>
  <c r="C145" i="23" l="1"/>
  <c r="B144" i="23"/>
  <c r="C146" i="23" l="1"/>
  <c r="B145" i="23"/>
  <c r="C147" i="23" l="1"/>
  <c r="C148" i="23" s="1"/>
  <c r="B146" i="23"/>
  <c r="C149" i="23" l="1"/>
  <c r="B148" i="23"/>
  <c r="C150" i="23" l="1"/>
  <c r="C151" i="23" s="1"/>
  <c r="C152" i="23" s="1"/>
  <c r="C153" i="23" s="1"/>
  <c r="C154" i="23" s="1"/>
  <c r="C155" i="23" s="1"/>
  <c r="C156" i="23" s="1"/>
  <c r="C157" i="23" s="1"/>
  <c r="C158" i="23" s="1"/>
  <c r="C159" i="23" s="1"/>
  <c r="C160" i="23" s="1"/>
  <c r="C161" i="23" s="1"/>
  <c r="C162" i="23" s="1"/>
  <c r="C163" i="23" s="1"/>
  <c r="B149" i="23"/>
  <c r="C164" i="23" l="1"/>
  <c r="B163" i="23"/>
  <c r="C165" i="23" l="1"/>
  <c r="B164" i="23"/>
  <c r="C166" i="23" l="1"/>
  <c r="B165" i="23"/>
  <c r="C167" i="23" l="1"/>
  <c r="C168" i="23" s="1"/>
  <c r="B166" i="23"/>
  <c r="C169" i="23" l="1"/>
  <c r="B168" i="23"/>
  <c r="C170" i="23" l="1"/>
  <c r="C171" i="23" s="1"/>
  <c r="C172" i="23" s="1"/>
  <c r="C173" i="23" s="1"/>
  <c r="C174" i="23" s="1"/>
  <c r="C175" i="23" s="1"/>
  <c r="C176" i="23" s="1"/>
  <c r="B169" i="23"/>
  <c r="C177" i="23" l="1"/>
  <c r="C178" i="23" s="1"/>
  <c r="B176" i="23"/>
  <c r="C179" i="23" l="1"/>
  <c r="B178" i="23"/>
  <c r="C180" i="23" l="1"/>
  <c r="B179" i="23"/>
  <c r="C181" i="23" l="1"/>
  <c r="B180" i="23"/>
  <c r="C182" i="23" l="1"/>
  <c r="B181" i="23"/>
  <c r="C183" i="23" l="1"/>
  <c r="B182" i="23"/>
  <c r="C184" i="23" l="1"/>
  <c r="B183" i="23"/>
  <c r="C185" i="23" l="1"/>
  <c r="B184" i="23"/>
  <c r="C186" i="23" l="1"/>
  <c r="B185" i="23"/>
  <c r="B186" i="23" l="1"/>
  <c r="C187" i="23"/>
  <c r="C188" i="23" l="1"/>
  <c r="B187" i="23"/>
  <c r="C189" i="23" l="1"/>
  <c r="B188" i="23"/>
  <c r="C190" i="23" l="1"/>
  <c r="B189" i="23"/>
  <c r="B190" i="23" l="1"/>
  <c r="C191" i="23"/>
  <c r="C192" i="23" l="1"/>
  <c r="B191" i="23"/>
  <c r="B192" i="23" l="1"/>
  <c r="C193" i="23"/>
  <c r="C194" i="23" l="1"/>
  <c r="B193" i="23"/>
  <c r="C195" i="23" l="1"/>
  <c r="B194" i="23"/>
  <c r="B195" i="23" l="1"/>
  <c r="C196" i="23"/>
  <c r="C197" i="23" s="1"/>
  <c r="C198" i="23" s="1"/>
  <c r="C199" i="23" s="1"/>
  <c r="C200" i="23" s="1"/>
  <c r="C201" i="23" s="1"/>
  <c r="B201" i="23" l="1"/>
  <c r="C202" i="23"/>
  <c r="B202" i="23" l="1"/>
  <c r="C203" i="23"/>
  <c r="C204" i="23" s="1"/>
  <c r="C205" i="23" l="1"/>
  <c r="B204" i="23"/>
  <c r="B205" i="23" l="1"/>
  <c r="C206" i="23"/>
  <c r="C207" i="23" s="1"/>
  <c r="C208" i="23" s="1"/>
  <c r="C209" i="23" s="1"/>
  <c r="C210" i="23" l="1"/>
  <c r="B209" i="23"/>
  <c r="C211" i="23" l="1"/>
  <c r="B210" i="23"/>
  <c r="C212" i="23" l="1"/>
  <c r="B211" i="23"/>
  <c r="C213" i="23" l="1"/>
  <c r="B212" i="23"/>
  <c r="C214" i="23" l="1"/>
  <c r="B213" i="23"/>
  <c r="C215" i="23" l="1"/>
  <c r="B214" i="23"/>
  <c r="C216" i="23" l="1"/>
  <c r="B215" i="23"/>
  <c r="C217" i="23" l="1"/>
  <c r="B216" i="23"/>
  <c r="C218" i="23" l="1"/>
  <c r="C219" i="23" s="1"/>
  <c r="C220" i="23" s="1"/>
  <c r="C221" i="23" s="1"/>
  <c r="C222" i="23" s="1"/>
  <c r="C223" i="23" s="1"/>
  <c r="C224" i="23" s="1"/>
  <c r="C225" i="23" s="1"/>
  <c r="C226" i="23" s="1"/>
  <c r="C227" i="23" s="1"/>
  <c r="C228" i="23" s="1"/>
  <c r="C229" i="23" s="1"/>
  <c r="C230" i="23" s="1"/>
  <c r="C231" i="23" s="1"/>
  <c r="B217" i="23"/>
  <c r="C232" i="23" l="1"/>
  <c r="C233" i="23" s="1"/>
  <c r="C234" i="23" s="1"/>
  <c r="C235" i="23" s="1"/>
  <c r="C236" i="23" s="1"/>
  <c r="C237" i="23" s="1"/>
  <c r="C238" i="23" s="1"/>
  <c r="C239" i="23" s="1"/>
  <c r="C240" i="23" s="1"/>
  <c r="C241" i="23" s="1"/>
  <c r="C242" i="23" s="1"/>
  <c r="C243" i="23" s="1"/>
  <c r="C244" i="23" s="1"/>
  <c r="C245" i="23" s="1"/>
  <c r="B231" i="23"/>
  <c r="C246" i="23" l="1"/>
  <c r="C247" i="23" s="1"/>
  <c r="C248" i="23" s="1"/>
  <c r="C249" i="23" s="1"/>
  <c r="B245" i="23"/>
  <c r="C250" i="23" l="1"/>
  <c r="C251" i="23" s="1"/>
  <c r="B249" i="23"/>
  <c r="C252" i="23" l="1"/>
  <c r="C253" i="23" s="1"/>
  <c r="C254" i="23" s="1"/>
  <c r="C255" i="23" s="1"/>
  <c r="B251" i="23"/>
  <c r="B255" i="23" l="1"/>
  <c r="C256" i="23"/>
  <c r="B256" i="23" l="1"/>
  <c r="C257" i="23"/>
  <c r="C258" i="23" l="1"/>
  <c r="B257" i="23"/>
  <c r="C259" i="23" l="1"/>
  <c r="B258" i="23"/>
  <c r="C260" i="23" l="1"/>
  <c r="B259" i="23"/>
  <c r="B260" i="23" l="1"/>
  <c r="C261" i="23"/>
  <c r="C262" i="23" l="1"/>
  <c r="B261" i="23"/>
  <c r="C263" i="23" l="1"/>
  <c r="B262" i="23"/>
  <c r="C264" i="23" l="1"/>
  <c r="B263" i="23"/>
  <c r="C265" i="23" l="1"/>
  <c r="B264" i="23"/>
  <c r="C266" i="23" l="1"/>
  <c r="B265" i="23"/>
  <c r="C267" i="23" l="1"/>
  <c r="B266" i="23"/>
  <c r="C268" i="23" l="1"/>
  <c r="B267" i="23"/>
  <c r="C269" i="23" l="1"/>
  <c r="B268" i="23"/>
  <c r="C270" i="23" l="1"/>
  <c r="B269" i="23"/>
  <c r="B270" i="23" l="1"/>
  <c r="C271" i="23"/>
  <c r="C272" i="23" l="1"/>
  <c r="B271" i="23"/>
  <c r="C273" i="23" l="1"/>
  <c r="B272" i="23"/>
  <c r="C274" i="23" l="1"/>
  <c r="B273" i="23"/>
  <c r="C275" i="23" l="1"/>
  <c r="C276" i="23" s="1"/>
  <c r="C277" i="23" s="1"/>
  <c r="C278" i="23" s="1"/>
  <c r="B274" i="23"/>
  <c r="C279" i="23" l="1"/>
  <c r="C280" i="23" s="1"/>
  <c r="C281" i="23" s="1"/>
  <c r="B278" i="23"/>
  <c r="B281" i="23" l="1"/>
  <c r="C282" i="23"/>
  <c r="C283" i="23" l="1"/>
  <c r="B282" i="23"/>
  <c r="C284" i="23" l="1"/>
  <c r="C285" i="23" s="1"/>
  <c r="B283" i="23"/>
  <c r="C286" i="23" l="1"/>
  <c r="B285" i="23"/>
  <c r="C287" i="23" l="1"/>
  <c r="C288" i="23" s="1"/>
  <c r="C289" i="23" s="1"/>
  <c r="B286" i="23"/>
  <c r="C290" i="23" l="1"/>
  <c r="B289" i="23"/>
  <c r="C291" i="23" l="1"/>
  <c r="B290" i="23"/>
  <c r="B291" i="23" l="1"/>
  <c r="C292" i="23"/>
  <c r="C293" i="23" l="1"/>
  <c r="C294" i="23" s="1"/>
  <c r="B292" i="23"/>
  <c r="B294" i="23" l="1"/>
  <c r="C295" i="23"/>
  <c r="C296" i="23" l="1"/>
  <c r="B295" i="23"/>
  <c r="C297" i="23" l="1"/>
  <c r="B296" i="23"/>
  <c r="B297" i="23" l="1"/>
  <c r="C298" i="23"/>
  <c r="C299" i="23" l="1"/>
  <c r="B298" i="23"/>
  <c r="C300" i="23" l="1"/>
  <c r="C301" i="23" s="1"/>
  <c r="C302" i="23" s="1"/>
  <c r="C303" i="23" s="1"/>
  <c r="C304" i="23" s="1"/>
  <c r="C305" i="23" s="1"/>
  <c r="C306" i="23" s="1"/>
  <c r="C307" i="23" s="1"/>
  <c r="B299" i="23"/>
  <c r="C308" i="23" l="1"/>
  <c r="B307" i="23"/>
  <c r="C309" i="23" l="1"/>
  <c r="B308" i="23"/>
  <c r="B309" i="23" l="1"/>
  <c r="C310" i="23"/>
  <c r="C311" i="23" s="1"/>
  <c r="C312" i="23" l="1"/>
  <c r="B311" i="23"/>
  <c r="C313" i="23" l="1"/>
  <c r="B312" i="23"/>
  <c r="C314" i="23" l="1"/>
  <c r="B313" i="23"/>
  <c r="C315" i="23" l="1"/>
  <c r="B314" i="23"/>
  <c r="C316" i="23" l="1"/>
  <c r="C317" i="23" s="1"/>
  <c r="C318" i="23" s="1"/>
  <c r="C319" i="23" s="1"/>
  <c r="C320" i="23" s="1"/>
  <c r="C321" i="23" s="1"/>
  <c r="C322" i="23" s="1"/>
  <c r="C323" i="23" s="1"/>
  <c r="C324" i="23" s="1"/>
  <c r="C325" i="23" s="1"/>
  <c r="C326" i="23" s="1"/>
  <c r="C327" i="23" s="1"/>
  <c r="C328" i="23" s="1"/>
  <c r="C329" i="23" s="1"/>
  <c r="C330" i="23" s="1"/>
  <c r="C331" i="23" s="1"/>
  <c r="C332" i="23" s="1"/>
  <c r="C333" i="23" s="1"/>
  <c r="C334" i="23" s="1"/>
  <c r="C335" i="23" s="1"/>
  <c r="C336" i="23" s="1"/>
  <c r="B315" i="23"/>
  <c r="B336" i="23" l="1"/>
  <c r="C337" i="23"/>
  <c r="C338" i="23" l="1"/>
  <c r="B337" i="23"/>
  <c r="B338" i="23" l="1"/>
  <c r="C339" i="23"/>
  <c r="B339" i="23" l="1"/>
  <c r="C340" i="23"/>
  <c r="B340" i="23" l="1"/>
  <c r="C341" i="23"/>
  <c r="C342" i="23" l="1"/>
  <c r="B341" i="23"/>
  <c r="B342" i="23" l="1"/>
  <c r="C343" i="23"/>
  <c r="C344" i="23" l="1"/>
  <c r="B343" i="23"/>
  <c r="B344" i="23" l="1"/>
  <c r="C345" i="23"/>
  <c r="B345" i="23" l="1"/>
  <c r="C346" i="23"/>
  <c r="B346" i="23" l="1"/>
  <c r="C347" i="23"/>
  <c r="C348" i="23" l="1"/>
  <c r="B347" i="23"/>
  <c r="C349" i="23" l="1"/>
  <c r="B348" i="23"/>
  <c r="C350" i="23" l="1"/>
  <c r="B349" i="23"/>
  <c r="B350" i="23" l="1"/>
  <c r="C351" i="23"/>
  <c r="B351" i="23" l="1"/>
  <c r="C352" i="23"/>
  <c r="C353" i="23" l="1"/>
  <c r="B352" i="23"/>
  <c r="C354" i="23" l="1"/>
  <c r="B353" i="23"/>
  <c r="C355" i="23" l="1"/>
  <c r="B354" i="23"/>
  <c r="B355" i="23" l="1"/>
  <c r="C356" i="23"/>
  <c r="B356" i="23" l="1"/>
  <c r="C357" i="23"/>
  <c r="B357" i="23" l="1"/>
  <c r="C358" i="23"/>
  <c r="C359" i="23" l="1"/>
  <c r="B358" i="23"/>
  <c r="C360" i="23" l="1"/>
  <c r="B359" i="23"/>
  <c r="C361" i="23" l="1"/>
  <c r="B360" i="23"/>
  <c r="C362" i="23" l="1"/>
  <c r="C363" i="23" s="1"/>
  <c r="C364" i="23" s="1"/>
  <c r="C365" i="23" s="1"/>
  <c r="C366" i="23" s="1"/>
  <c r="C367" i="23" s="1"/>
  <c r="C368" i="23" s="1"/>
  <c r="C369" i="23" s="1"/>
  <c r="C370" i="23" s="1"/>
  <c r="C371" i="23" s="1"/>
  <c r="C372" i="23" s="1"/>
  <c r="B361" i="23"/>
  <c r="C373" i="23" l="1"/>
  <c r="B372" i="23"/>
  <c r="C374" i="23" l="1"/>
  <c r="C375" i="23" s="1"/>
  <c r="C376" i="23" s="1"/>
  <c r="B373" i="2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tc={552F77FA-A4FE-48FC-AFFA-491BA0A94498}</author>
  </authors>
  <commentList>
    <comment ref="K90" authorId="0" shapeId="0" xr:uid="{552F77FA-A4FE-48FC-AFFA-491BA0A94498}">
      <text>
        <t>[Comentario encadenado]
Su versión de Excel le permite leer este comentario encadenado; sin embargo, las ediciones que se apliquen se quitarán si el archivo se abre en una versión más reciente de Excel. Más información: https://go.microsoft.com/fwlink/?linkid=870924
Comentario:
    Equipo de Comunicaciones y DAFP</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Diana Esperanza Torres Rodriguez</author>
    <author>Nancy Esperanza Villamil Cifuentes</author>
  </authors>
  <commentList>
    <comment ref="O10" authorId="0" shapeId="0" xr:uid="{40F52C6F-53A4-46C7-9C4F-9900C011A6A2}">
      <text>
        <r>
          <rPr>
            <sz val="11"/>
            <color rgb="FF000000"/>
            <rFont val="Calibri"/>
            <family val="2"/>
          </rPr>
          <t>En este campo " se debe elegir el producto que considere que esta alineado al objeto contractual de la Línea del Plan Anual de Adquisiciones PAA que está diligenciando. De no encontrarse un "Producto Intermedio" que se ajuste a la línea del PAA podrá diligenciarlo con N/A; sin embargo, tenga en cuenta que si esto sucede, deberá diligenciar los campos: Cod Obj Est; OBJETIVOS ESTRATEGICOS; ESTRATEGÍA y LÍDER ESTRATEGÍA.</t>
        </r>
      </text>
    </comment>
    <comment ref="R10" authorId="0" shapeId="0" xr:uid="{CA8FA113-FC99-40FA-A254-DF9D143F3BCA}">
      <text>
        <r>
          <rPr>
            <sz val="11"/>
            <color rgb="FF000000"/>
            <rFont val="Calibri"/>
            <family val="2"/>
          </rPr>
          <t xml:space="preserve">Proponga actividades macro alineados con el producto de la columna "J y K"; proponga un máximo de 5 actividades separadas por punto y coma ";". Se sugiere iniciar cada actividad con ar, er, ir, or </t>
        </r>
      </text>
    </comment>
    <comment ref="X10" authorId="0" shapeId="0" xr:uid="{BB5154E8-B217-48C0-907A-747BF6B01B3B}">
      <text>
        <r>
          <rPr>
            <sz val="11"/>
            <color rgb="FF000000"/>
            <rFont val="Calibri"/>
            <family val="2"/>
          </rPr>
          <t xml:space="preserve">Identifique un indicador que mida la generación o entrega del bien y/o servicio, cumpliendo con los atributos de calidad que sean definidos para la consecución del producto; se sugiere seguir la metodología SMART ( i) Especifico; Se debe tener un objetivo claro, que se desea alcanzar; ii) Medible ;Debe ser cuantificable las variables que se definan deben tener la capacidad de ser medidas para evaluar el progreso , iii) Alcanzable, debe ser alcanzable pero al mismo tiempo retador iv)  Relevante Debe  tener impacto en los resultados  y v) Temporal ; se deberá establecer un plazo de su ejecución.
</t>
        </r>
        <r>
          <rPr>
            <sz val="11"/>
            <color rgb="FF000000"/>
            <rFont val="Calibri"/>
            <family val="2"/>
          </rPr>
          <t>La identificación del indicador se realizará por producto estratégico definido; no por productos intermedios</t>
        </r>
      </text>
    </comment>
    <comment ref="Y10" authorId="0" shapeId="0" xr:uid="{D4B17723-1094-4E44-B2BE-A3DD5901F56D}">
      <text>
        <r>
          <rPr>
            <sz val="11"/>
            <color theme="1"/>
            <rFont val="Calibri"/>
            <family val="2"/>
            <scheme val="minor"/>
          </rPr>
          <t>Se deberá identificar la expresión matemática por el cual se calcula el indicador ; las variables que se definan deberán tener relación y ser coherentes con lo que se desea medir y lo que se a definido en el nombre del indicador, dado lo anterior se sugiere utilizar el formato GEDO-FR10 "Hoja de Vida del Indicador</t>
        </r>
      </text>
    </comment>
    <comment ref="Z10" authorId="0" shapeId="0" xr:uid="{074C617C-DC14-4CD6-B531-2E2BEFF90065}">
      <text>
        <r>
          <rPr>
            <sz val="11"/>
            <color theme="1"/>
            <rFont val="Calibri"/>
            <family val="2"/>
            <scheme val="minor"/>
          </rPr>
          <t>Es el resultado que se espera obtener a corto o mediano plazo;  es muy importante que sea alcanzable, asumible, retador y medible , estas metas deberán expresarse en unidad de medida ya sea ( porcentaje, días, promedio, entre otras)</t>
        </r>
      </text>
    </comment>
    <comment ref="T63" authorId="1" shapeId="0" xr:uid="{6DE44107-6B01-44CB-94A4-B48B7E01485D}">
      <text>
        <r>
          <rPr>
            <b/>
            <sz val="9"/>
            <color indexed="81"/>
            <rFont val="Tahoma"/>
            <family val="2"/>
          </rPr>
          <t>Nancy Esperanza Villamil Cifuentes:</t>
        </r>
        <r>
          <rPr>
            <sz val="9"/>
            <color indexed="81"/>
            <rFont val="Tahoma"/>
            <family val="2"/>
          </rPr>
          <t xml:space="preserve">
REVISAR FECHAS CON EDISON
</t>
        </r>
      </text>
    </comment>
    <comment ref="N166" authorId="1" shapeId="0" xr:uid="{CFBED925-60F5-429A-A658-C93BC47FE187}">
      <text>
        <r>
          <rPr>
            <b/>
            <sz val="9"/>
            <color indexed="81"/>
            <rFont val="Tahoma"/>
            <family val="2"/>
          </rPr>
          <t>Nancy Esperanza Villamil Cifuentes:</t>
        </r>
        <r>
          <rPr>
            <sz val="9"/>
            <color indexed="81"/>
            <rFont val="Tahoma"/>
            <family val="2"/>
          </rPr>
          <t xml:space="preserve">
EDISON</t>
        </r>
      </text>
    </comment>
    <comment ref="N210" authorId="1" shapeId="0" xr:uid="{4D4E8EFE-C359-46CA-BA70-B40E65B5B890}">
      <text>
        <r>
          <rPr>
            <b/>
            <sz val="9"/>
            <color indexed="81"/>
            <rFont val="Tahoma"/>
            <family val="2"/>
          </rPr>
          <t>Nancy Esperanza Villamil Cifuentes:</t>
        </r>
        <r>
          <rPr>
            <sz val="9"/>
            <color indexed="81"/>
            <rFont val="Tahoma"/>
            <family val="2"/>
          </rPr>
          <t xml:space="preserve">
EDISON</t>
        </r>
      </text>
    </comment>
    <comment ref="N211" authorId="1" shapeId="0" xr:uid="{4C126734-D161-4DBC-B708-ECB78501D56C}">
      <text>
        <r>
          <rPr>
            <b/>
            <sz val="9"/>
            <color indexed="81"/>
            <rFont val="Tahoma"/>
            <family val="2"/>
          </rPr>
          <t>Nancy Esperanza Villamil Cifuentes:</t>
        </r>
        <r>
          <rPr>
            <sz val="9"/>
            <color indexed="81"/>
            <rFont val="Tahoma"/>
            <family val="2"/>
          </rPr>
          <t xml:space="preserve">
EDISON</t>
        </r>
      </text>
    </comment>
    <comment ref="N212" authorId="1" shapeId="0" xr:uid="{6927FD5D-F765-48F8-B1D0-A225DE8AF24B}">
      <text>
        <r>
          <rPr>
            <b/>
            <sz val="9"/>
            <color indexed="81"/>
            <rFont val="Tahoma"/>
            <family val="2"/>
          </rPr>
          <t>Nancy Esperanza Villamil Cifuentes:</t>
        </r>
        <r>
          <rPr>
            <sz val="9"/>
            <color indexed="81"/>
            <rFont val="Tahoma"/>
            <family val="2"/>
          </rPr>
          <t xml:space="preserve">
EDISON</t>
        </r>
      </text>
    </comment>
    <comment ref="N213" authorId="1" shapeId="0" xr:uid="{9E385945-72A6-4441-B2A2-079FC397F0FB}">
      <text>
        <r>
          <rPr>
            <b/>
            <sz val="9"/>
            <color indexed="81"/>
            <rFont val="Tahoma"/>
            <family val="2"/>
          </rPr>
          <t>Nancy Esperanza Villamil Cifuentes:</t>
        </r>
        <r>
          <rPr>
            <sz val="9"/>
            <color indexed="81"/>
            <rFont val="Tahoma"/>
            <family val="2"/>
          </rPr>
          <t xml:space="preserve">
DANIEL</t>
        </r>
      </text>
    </comment>
    <comment ref="N214" authorId="1" shapeId="0" xr:uid="{F3A1B2BD-78D6-4191-A510-54D6FBF55314}">
      <text>
        <r>
          <rPr>
            <b/>
            <sz val="9"/>
            <color indexed="81"/>
            <rFont val="Tahoma"/>
            <family val="2"/>
          </rPr>
          <t>Nancy Esperanza Villamil Cifuentes:</t>
        </r>
        <r>
          <rPr>
            <sz val="9"/>
            <color indexed="81"/>
            <rFont val="Tahoma"/>
            <family val="2"/>
          </rPr>
          <t xml:space="preserve">
DANIEL</t>
        </r>
      </text>
    </comment>
    <comment ref="N344" authorId="1" shapeId="0" xr:uid="{DB143D5C-890A-458E-8ED3-1A1F40FD0126}">
      <text>
        <r>
          <rPr>
            <b/>
            <sz val="9"/>
            <color indexed="81"/>
            <rFont val="Tahoma"/>
            <family val="2"/>
          </rPr>
          <t>Nancy Esperanza Villamil Cifuentes:</t>
        </r>
        <r>
          <rPr>
            <sz val="9"/>
            <color indexed="81"/>
            <rFont val="Tahoma"/>
            <family val="2"/>
          </rPr>
          <t xml:space="preserve">
EDISON</t>
        </r>
      </text>
    </comment>
    <comment ref="N345" authorId="1" shapeId="0" xr:uid="{DBDD16A0-B112-4D04-875C-81AC4619AAC8}">
      <text>
        <r>
          <rPr>
            <b/>
            <sz val="9"/>
            <color indexed="81"/>
            <rFont val="Tahoma"/>
            <family val="2"/>
          </rPr>
          <t>Nancy Esperanza Villamil Cifuentes:</t>
        </r>
        <r>
          <rPr>
            <sz val="9"/>
            <color indexed="81"/>
            <rFont val="Tahoma"/>
            <family val="2"/>
          </rPr>
          <t xml:space="preserve">
EDISON</t>
        </r>
      </text>
    </comment>
    <comment ref="N346" authorId="1" shapeId="0" xr:uid="{9DF54AE6-FAA0-4B26-9357-CE4844A1877D}">
      <text>
        <r>
          <rPr>
            <b/>
            <sz val="9"/>
            <color indexed="81"/>
            <rFont val="Tahoma"/>
            <family val="2"/>
          </rPr>
          <t>Nancy Esperanza Villamil Cifuentes:</t>
        </r>
        <r>
          <rPr>
            <sz val="9"/>
            <color indexed="81"/>
            <rFont val="Tahoma"/>
            <family val="2"/>
          </rPr>
          <t xml:space="preserve">
EDISON</t>
        </r>
      </text>
    </comment>
    <comment ref="N347" authorId="1" shapeId="0" xr:uid="{DC400439-84AF-4D5D-9236-D54F16EFC60D}">
      <text>
        <r>
          <rPr>
            <b/>
            <sz val="9"/>
            <color indexed="81"/>
            <rFont val="Tahoma"/>
            <family val="2"/>
          </rPr>
          <t>Nancy Esperanza Villamil Cifuentes:</t>
        </r>
        <r>
          <rPr>
            <sz val="9"/>
            <color indexed="81"/>
            <rFont val="Tahoma"/>
            <family val="2"/>
          </rPr>
          <t xml:space="preserve">
EDISON</t>
        </r>
      </text>
    </comment>
    <comment ref="N348" authorId="1" shapeId="0" xr:uid="{954F17EC-E03F-44F7-B3AF-4EBC5A9B3DD1}">
      <text>
        <r>
          <rPr>
            <b/>
            <sz val="9"/>
            <color indexed="81"/>
            <rFont val="Tahoma"/>
            <family val="2"/>
          </rPr>
          <t>Nancy Esperanza Villamil Cifuentes:</t>
        </r>
        <r>
          <rPr>
            <sz val="9"/>
            <color indexed="81"/>
            <rFont val="Tahoma"/>
            <family val="2"/>
          </rPr>
          <t xml:space="preserve">
EDISON</t>
        </r>
      </text>
    </comment>
    <comment ref="N349" authorId="1" shapeId="0" xr:uid="{339DDCD7-9135-4847-88DF-4EF56CE5EE1D}">
      <text>
        <r>
          <rPr>
            <b/>
            <sz val="9"/>
            <color indexed="81"/>
            <rFont val="Tahoma"/>
            <family val="2"/>
          </rPr>
          <t>Nancy Esperanza Villamil Cifuentes:</t>
        </r>
        <r>
          <rPr>
            <sz val="9"/>
            <color indexed="81"/>
            <rFont val="Tahoma"/>
            <family val="2"/>
          </rPr>
          <t xml:space="preserve">
EDISON</t>
        </r>
      </text>
    </comment>
    <comment ref="N352" authorId="1" shapeId="0" xr:uid="{BE9B3C47-A205-4807-995D-527A289A5143}">
      <text>
        <r>
          <rPr>
            <b/>
            <sz val="9"/>
            <color indexed="81"/>
            <rFont val="Tahoma"/>
            <family val="2"/>
          </rPr>
          <t>Nancy Esperanza Villamil Cifuentes:</t>
        </r>
        <r>
          <rPr>
            <sz val="9"/>
            <color indexed="81"/>
            <rFont val="Tahoma"/>
            <family val="2"/>
          </rPr>
          <t xml:space="preserve">
EDISON</t>
        </r>
      </text>
    </comment>
    <comment ref="N353" authorId="1" shapeId="0" xr:uid="{FD9EF176-3499-476E-B630-C7446114262E}">
      <text>
        <r>
          <rPr>
            <b/>
            <sz val="9"/>
            <color indexed="81"/>
            <rFont val="Tahoma"/>
            <family val="2"/>
          </rPr>
          <t>Nancy Esperanza Villamil Cifuentes:</t>
        </r>
        <r>
          <rPr>
            <sz val="9"/>
            <color indexed="81"/>
            <rFont val="Tahoma"/>
            <family val="2"/>
          </rPr>
          <t xml:space="preserve">
EDISON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tc={549AE470-5A30-4E7C-A354-5EA780C938DC}</author>
    <author>Fernando Jose Velasquez Avila</author>
    <author>tc={B218282B-CED8-47AA-A733-02B2A67D6E9D}</author>
    <author>tc={7758A9C7-6F71-4917-8DBF-575B06CCEF4C}</author>
    <author>tc={D2953871-378C-47CD-969B-18E5B6A183AB}</author>
    <author>tc={3B6856BA-39EE-4A15-A8A5-D2F5943E4F19}</author>
  </authors>
  <commentList>
    <comment ref="M78" authorId="0" shapeId="0" xr:uid="{549AE470-5A30-4E7C-A354-5EA780C938DC}">
      <text>
        <t>[Comentario encadenado]
Su versión de Excel le permite leer este comentario encadenado; sin embargo, las ediciones que se apliquen se quitarán si el archivo se abre en una versión más reciente de Excel. Más información: https://go.microsoft.com/fwlink/?linkid=870924
Comentario:
    Se sugiere: Revisar,analizar el material propuesto por la Dirección Administrativa y Financiera del lenguaje incluyentes  para realizar la respectiva  publicación en la página web.</t>
      </text>
    </comment>
    <comment ref="X78" authorId="1" shapeId="0" xr:uid="{EBE7B4F3-426C-4BA5-A788-B1DF0A5D4623}">
      <text>
        <r>
          <rPr>
            <b/>
            <sz val="9"/>
            <color indexed="81"/>
            <rFont val="Tahoma"/>
            <family val="2"/>
          </rPr>
          <t>Fernando:
Se baja a 20% para que el equipo de atención al ciudadano sume el restante 8=% con sus actividades</t>
        </r>
      </text>
    </comment>
    <comment ref="N118" authorId="1" shapeId="0" xr:uid="{EBBC4FAC-60A1-405F-AE53-17D742B5F5BD}">
      <text>
        <r>
          <rPr>
            <b/>
            <sz val="9"/>
            <color rgb="FF000000"/>
            <rFont val="Tahoma"/>
            <family val="2"/>
          </rPr>
          <t xml:space="preserve">Fernando:
</t>
        </r>
        <r>
          <rPr>
            <b/>
            <sz val="9"/>
            <color rgb="FF000000"/>
            <rFont val="Tahoma"/>
            <family val="2"/>
          </rPr>
          <t>Se propone la actividad de la fila siguiente</t>
        </r>
      </text>
    </comment>
    <comment ref="O118" authorId="1" shapeId="0" xr:uid="{785462B6-5113-4A49-B514-D9AD00420525}">
      <text>
        <r>
          <rPr>
            <b/>
            <sz val="9"/>
            <color rgb="FF000000"/>
            <rFont val="Tahoma"/>
            <family val="2"/>
          </rPr>
          <t xml:space="preserve">Fernando 
</t>
        </r>
        <r>
          <rPr>
            <b/>
            <sz val="9"/>
            <color rgb="FF000000"/>
            <rFont val="Tahoma"/>
            <family val="2"/>
          </rPr>
          <t>Tomar ayuda los entregables de la pasada audiencia</t>
        </r>
        <r>
          <rPr>
            <sz val="9"/>
            <color rgb="FF000000"/>
            <rFont val="Tahoma"/>
            <family val="2"/>
          </rPr>
          <t xml:space="preserve">
</t>
        </r>
      </text>
    </comment>
    <comment ref="T230" authorId="2" shapeId="0" xr:uid="{B218282B-CED8-47AA-A733-02B2A67D6E9D}">
      <text>
        <t>[Comentario encadenado]
Su versión de Excel le permite leer este comentario encadenado; sin embargo, las ediciones que se apliquen se quitarán si el archivo se abre en una versión más reciente de Excel. Más información: https://go.microsoft.com/fwlink/?linkid=870924
Comentario:
    5 dh de revisión, ajustes y aprobación</t>
      </text>
    </comment>
    <comment ref="F261" authorId="3" shapeId="0" xr:uid="{7758A9C7-6F71-4917-8DBF-575B06CCEF4C}">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4.2.1. Levantamiento de los flujos de información 
Los flujos de información describen cómo la información se va moviendo a través de los procesos, sistemas de información o fuentes de almacenamiento </t>
      </text>
    </comment>
    <comment ref="N261" authorId="4" shapeId="0" xr:uid="{D2953871-378C-47CD-969B-18E5B6A183AB}">
      <text>
        <t>[Comentario encadenado]
Su versión de Excel le permite leer este comentario encadenado; sin embargo, las ediciones que se apliquen se quitarán si el archivo se abre en una versión más reciente de Excel. Más información: https://go.microsoft.com/fwlink/?linkid=870924
Comentario:
    Actividades entre dos personas y en espera lograr 3 para atender Gob Datos</t>
      </text>
    </comment>
    <comment ref="F262" authorId="5" shapeId="0" xr:uid="{3B6856BA-39EE-4A15-A8A5-D2F5943E4F19}">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4.2.1. Levantamiento de los flujos de información 
Los flujos de información describen cómo la información se va moviendo a través de los procesos, sistemas de información o fuentes de almacenamiento </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tc={4ACBA229-78DE-460F-9BB9-121366CCE776}</author>
    <author>Fernando Jose Velasquez Avila</author>
    <author>tc={AE2F0359-AFF8-4F6F-B204-FF2534B0207D}</author>
    <author>tc={3119F333-6845-41FE-89A5-52A064576FF1}</author>
    <author>tc={7BCB4155-EF61-47AC-A19B-E940DB113EC2}</author>
    <author>tc={AD4C4948-CD47-4551-87C7-29C326DBCFEA}</author>
  </authors>
  <commentList>
    <comment ref="M78" authorId="0" shapeId="0" xr:uid="{4ACBA229-78DE-460F-9BB9-121366CCE776}">
      <text>
        <t>[Comentario encadenado]
Su versión de Excel le permite leer este comentario encadenado; sin embargo, las ediciones que se apliquen se quitarán si el archivo se abre en una versión más reciente de Excel. Más información: https://go.microsoft.com/fwlink/?linkid=870924
Comentario:
    Se sugiere: Revisar,analizar el material propuesto por la Dirección Administrativa y Financiera del lenguaje incluyentes  para realizar la respectiva  publicación en la página web.</t>
      </text>
    </comment>
    <comment ref="X78" authorId="1" shapeId="0" xr:uid="{122E23CA-917E-4BEC-A76F-16D691DBC885}">
      <text>
        <r>
          <rPr>
            <b/>
            <sz val="9"/>
            <color indexed="81"/>
            <rFont val="Tahoma"/>
            <family val="2"/>
          </rPr>
          <t>Fernando:
Se baja a 20% para que el equipo de atención al ciudadano sume el restante 8=% con sus actividades</t>
        </r>
      </text>
    </comment>
    <comment ref="N118" authorId="1" shapeId="0" xr:uid="{A48B59BB-990D-4D61-A948-AE437D8A4C86}">
      <text>
        <r>
          <rPr>
            <b/>
            <sz val="9"/>
            <color rgb="FF000000"/>
            <rFont val="Tahoma"/>
            <family val="2"/>
          </rPr>
          <t xml:space="preserve">Fernando:
</t>
        </r>
        <r>
          <rPr>
            <b/>
            <sz val="9"/>
            <color rgb="FF000000"/>
            <rFont val="Tahoma"/>
            <family val="2"/>
          </rPr>
          <t>Se propone la actividad de la fila siguiente</t>
        </r>
      </text>
    </comment>
    <comment ref="O118" authorId="1" shapeId="0" xr:uid="{86BF3B93-0477-46E6-9E72-74021E267BA5}">
      <text>
        <r>
          <rPr>
            <b/>
            <sz val="9"/>
            <color rgb="FF000000"/>
            <rFont val="Tahoma"/>
            <family val="2"/>
          </rPr>
          <t xml:space="preserve">Fernando 
</t>
        </r>
        <r>
          <rPr>
            <b/>
            <sz val="9"/>
            <color rgb="FF000000"/>
            <rFont val="Tahoma"/>
            <family val="2"/>
          </rPr>
          <t>Tomar ayuda los entregables de la pasada audiencia</t>
        </r>
        <r>
          <rPr>
            <sz val="9"/>
            <color rgb="FF000000"/>
            <rFont val="Tahoma"/>
            <family val="2"/>
          </rPr>
          <t xml:space="preserve">
</t>
        </r>
      </text>
    </comment>
    <comment ref="T230" authorId="2" shapeId="0" xr:uid="{AE2F0359-AFF8-4F6F-B204-FF2534B0207D}">
      <text>
        <t>[Comentario encadenado]
Su versión de Excel le permite leer este comentario encadenado; sin embargo, las ediciones que se apliquen se quitarán si el archivo se abre en una versión más reciente de Excel. Más información: https://go.microsoft.com/fwlink/?linkid=870924
Comentario:
    5 dh de revisión, ajustes y aprobación</t>
      </text>
    </comment>
    <comment ref="F261" authorId="3" shapeId="0" xr:uid="{3119F333-6845-41FE-89A5-52A064576FF1}">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4.2.1. Levantamiento de los flujos de información 
Los flujos de información describen cómo la información se va moviendo a través de los procesos, sistemas de información o fuentes de almacenamiento </t>
      </text>
    </comment>
    <comment ref="N261" authorId="4" shapeId="0" xr:uid="{7BCB4155-EF61-47AC-A19B-E940DB113EC2}">
      <text>
        <t>[Comentario encadenado]
Su versión de Excel le permite leer este comentario encadenado; sin embargo, las ediciones que se apliquen se quitarán si el archivo se abre en una versión más reciente de Excel. Más información: https://go.microsoft.com/fwlink/?linkid=870924
Comentario:
    Actividades entre dos personas y en espera lograr 3 para atender Gob Datos</t>
      </text>
    </comment>
    <comment ref="F262" authorId="5" shapeId="0" xr:uid="{AD4C4948-CD47-4551-87C7-29C326DBCFEA}">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4.2.1. Levantamiento de los flujos de información 
Los flujos de información describen cómo la información se va moviendo a través de los procesos, sistemas de información o fuentes de almacenamiento </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tc={78A6AD6A-0AF2-4FC6-8843-8C6CB0DFF70C}</author>
    <author>Fernando Jose Velasquez Avila</author>
    <author>tc={450BE3B6-F37C-4545-B7A5-5EEEE94091F0}</author>
    <author>tc={9FBD8CCE-501F-4496-B504-CB08EDBE86C0}</author>
    <author>tc={F2109E3A-A2AB-414B-8693-582C4975F042}</author>
    <author>tc={CBCA1E0D-D54F-44E8-A3BE-60A9B1E5E639}</author>
  </authors>
  <commentList>
    <comment ref="M78" authorId="0" shapeId="0" xr:uid="{78A6AD6A-0AF2-4FC6-8843-8C6CB0DFF70C}">
      <text>
        <t>[Comentario encadenado]
Su versión de Excel le permite leer este comentario encadenado; sin embargo, las ediciones que se apliquen se quitarán si el archivo se abre en una versión más reciente de Excel. Más información: https://go.microsoft.com/fwlink/?linkid=870924
Comentario:
    Se sugiere: Revisar,analizar el material propuesto por la Dirección Administrativa y Financiera del lenguaje incluyentes  para realizar la respectiva  publicación en la página web.</t>
      </text>
    </comment>
    <comment ref="X78" authorId="1" shapeId="0" xr:uid="{F5D95A5B-AA28-4200-8D45-581CAA92275D}">
      <text>
        <r>
          <rPr>
            <b/>
            <sz val="9"/>
            <color indexed="81"/>
            <rFont val="Tahoma"/>
            <family val="2"/>
          </rPr>
          <t>Fernando:
Se baja a 20% para que el equipo de atención al ciudadano sume el restante 8=% con sus actividades</t>
        </r>
      </text>
    </comment>
    <comment ref="N118" authorId="1" shapeId="0" xr:uid="{64D078FF-7E79-4B07-A30A-358CF10182AB}">
      <text>
        <r>
          <rPr>
            <b/>
            <sz val="9"/>
            <color rgb="FF000000"/>
            <rFont val="Tahoma"/>
            <family val="2"/>
          </rPr>
          <t xml:space="preserve">Fernando:
</t>
        </r>
        <r>
          <rPr>
            <b/>
            <sz val="9"/>
            <color rgb="FF000000"/>
            <rFont val="Tahoma"/>
            <family val="2"/>
          </rPr>
          <t>Se propone la actividad de la fila siguiente</t>
        </r>
      </text>
    </comment>
    <comment ref="O118" authorId="1" shapeId="0" xr:uid="{E52EC885-9F33-4ABF-B25B-285D5B9C5EAA}">
      <text>
        <r>
          <rPr>
            <b/>
            <sz val="9"/>
            <color rgb="FF000000"/>
            <rFont val="Tahoma"/>
            <family val="2"/>
          </rPr>
          <t xml:space="preserve">Fernando 
</t>
        </r>
        <r>
          <rPr>
            <b/>
            <sz val="9"/>
            <color rgb="FF000000"/>
            <rFont val="Tahoma"/>
            <family val="2"/>
          </rPr>
          <t>Tomar ayuda los entregables de la pasada audiencia</t>
        </r>
        <r>
          <rPr>
            <sz val="9"/>
            <color rgb="FF000000"/>
            <rFont val="Tahoma"/>
            <family val="2"/>
          </rPr>
          <t xml:space="preserve">
</t>
        </r>
      </text>
    </comment>
    <comment ref="T230" authorId="2" shapeId="0" xr:uid="{450BE3B6-F37C-4545-B7A5-5EEEE94091F0}">
      <text>
        <t>[Comentario encadenado]
Su versión de Excel le permite leer este comentario encadenado; sin embargo, las ediciones que se apliquen se quitarán si el archivo se abre en una versión más reciente de Excel. Más información: https://go.microsoft.com/fwlink/?linkid=870924
Comentario:
    5 dh de revisión, ajustes y aprobación</t>
      </text>
    </comment>
    <comment ref="F261" authorId="3" shapeId="0" xr:uid="{9FBD8CCE-501F-4496-B504-CB08EDBE86C0}">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4.2.1. Levantamiento de los flujos de información 
Los flujos de información describen cómo la información se va moviendo a través de los procesos, sistemas de información o fuentes de almacenamiento </t>
      </text>
    </comment>
    <comment ref="N261" authorId="4" shapeId="0" xr:uid="{F2109E3A-A2AB-414B-8693-582C4975F042}">
      <text>
        <t>[Comentario encadenado]
Su versión de Excel le permite leer este comentario encadenado; sin embargo, las ediciones que se apliquen se quitarán si el archivo se abre en una versión más reciente de Excel. Más información: https://go.microsoft.com/fwlink/?linkid=870924
Comentario:
    Actividades entre dos personas y en espera lograr 3 para atender Gob Datos</t>
      </text>
    </comment>
    <comment ref="F262" authorId="5" shapeId="0" xr:uid="{CBCA1E0D-D54F-44E8-A3BE-60A9B1E5E639}">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4.2.1. Levantamiento de los flujos de información 
Los flujos de información describen cómo la información se va moviendo a través de los procesos, sistemas de información o fuentes de almacenamiento </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tc={8287B2ED-4D33-4121-9E94-D735DF86F374}</author>
    <author>tc={41C9617D-06A3-475E-B48C-ED0E5DD8AF82}</author>
    <author>tc={93FE8873-4ECA-4B09-BF49-1EE041738C17}</author>
    <author>Fernando Jose Velasquez Avila</author>
    <author>tc={10C91558-1155-4513-BDF1-DA9302ECF55F}</author>
    <author>tc={1F5E53F1-D5FB-4817-A90B-2D89C8C5AFA6}</author>
    <author>tc={07E54441-39F2-4C1B-97A5-B46218D0E72B}</author>
    <author>tc={F9774E54-C6BB-4428-99EA-CEEBBB53EDBB}</author>
  </authors>
  <commentList>
    <comment ref="F66" authorId="0" shapeId="0" xr:uid="{8287B2ED-4D33-4121-9E94-D735DF86F374}">
      <text>
        <t>[Comentario encadenado]
Su versión de Excel le permite leer este comentario encadenado; sin embargo, las ediciones que se apliquen se quitarán si el archivo se abre en una versión más reciente de Excel. Más información: https://go.microsoft.com/fwlink/?linkid=870924
Comentario:
    Esta es una actividad a cargo de la Dirección General pero debe ser articulada con la DAF "proceso de GSCI</t>
      </text>
    </comment>
    <comment ref="F67" authorId="1" shapeId="0" xr:uid="{41C9617D-06A3-475E-B48C-ED0E5DD8AF82}">
      <text>
        <t>[Comentario encadenado]
Su versión de Excel le permite leer este comentario encadenado; sin embargo, las ediciones que se apliquen se quitarán si el archivo se abre en una versión más reciente de Excel. Más información: https://go.microsoft.com/fwlink/?linkid=870924
Comentario:
    Esta es una actividad a cargo de la Dirección General pero debe ser articulada con la DAF "proceso de GSCI</t>
      </text>
    </comment>
    <comment ref="K68" authorId="2" shapeId="0" xr:uid="{93FE8873-4ECA-4B09-BF49-1EE041738C17}">
      <text>
        <t>[Comentario encadenado]
Su versión de Excel le permite leer este comentario encadenado; sin embargo, las ediciones que se apliquen se quitarán si el archivo se abre en una versión más reciente de Excel. Más información: https://go.microsoft.com/fwlink/?linkid=870924
Comentario:
    Se sugiere: Revisar,analizar el material propuesto por la Dirección Administrativa y Financiera del lenguaje incluyentes  para realizar la respectiva  publicación en la página web.</t>
      </text>
    </comment>
    <comment ref="L68" authorId="3" shapeId="0" xr:uid="{432F712C-ED4D-4401-AB7E-0214D926907E}">
      <text>
        <r>
          <rPr>
            <b/>
            <sz val="9"/>
            <color rgb="FF000000"/>
            <rFont val="Tahoma"/>
            <family val="2"/>
          </rPr>
          <t xml:space="preserve">Fernando:
</t>
        </r>
        <r>
          <rPr>
            <b/>
            <sz val="9"/>
            <color rgb="FF000000"/>
            <rFont val="Tahoma"/>
            <family val="2"/>
          </rPr>
          <t>Las reuniones son el medio, no el fin. Por favor replantear para que genere un valor agregado a la estrategia. "diseñar, revisar, publicar los contenidos en lenguas nativas..."</t>
        </r>
      </text>
    </comment>
    <comment ref="V68" authorId="3" shapeId="0" xr:uid="{D670A308-1210-4ABC-8838-1F114D9E0BED}">
      <text>
        <r>
          <rPr>
            <b/>
            <sz val="9"/>
            <color indexed="81"/>
            <rFont val="Tahoma"/>
            <family val="2"/>
          </rPr>
          <t>Fernando:
Se baja a 20% para que el equipo de atención al ciudadano sume el restanto 8=% con sus actividades</t>
        </r>
      </text>
    </comment>
    <comment ref="L103" authorId="3" shapeId="0" xr:uid="{DC59C631-C3E3-4EC3-B6FB-57E421F6031D}">
      <text>
        <r>
          <rPr>
            <b/>
            <sz val="9"/>
            <color rgb="FF000000"/>
            <rFont val="Tahoma"/>
            <family val="2"/>
          </rPr>
          <t xml:space="preserve">Fernando:
</t>
        </r>
        <r>
          <rPr>
            <b/>
            <sz val="9"/>
            <color rgb="FF000000"/>
            <rFont val="Tahoma"/>
            <family val="2"/>
          </rPr>
          <t>Se propone la actividad de la fila siguiente</t>
        </r>
      </text>
    </comment>
    <comment ref="M103" authorId="3" shapeId="0" xr:uid="{91BD29F6-5EB0-4F0D-81FE-EC39487A8FC4}">
      <text>
        <r>
          <rPr>
            <b/>
            <sz val="9"/>
            <color rgb="FF000000"/>
            <rFont val="Tahoma"/>
            <family val="2"/>
          </rPr>
          <t xml:space="preserve">Fernando 
</t>
        </r>
        <r>
          <rPr>
            <b/>
            <sz val="9"/>
            <color rgb="FF000000"/>
            <rFont val="Tahoma"/>
            <family val="2"/>
          </rPr>
          <t>Tomar ayuda los entregables de la pasada audiencia</t>
        </r>
        <r>
          <rPr>
            <sz val="9"/>
            <color rgb="FF000000"/>
            <rFont val="Tahoma"/>
            <family val="2"/>
          </rPr>
          <t xml:space="preserve">
</t>
        </r>
      </text>
    </comment>
    <comment ref="R193" authorId="4" shapeId="0" xr:uid="{10C91558-1155-4513-BDF1-DA9302ECF55F}">
      <text>
        <t>[Comentario encadenado]
Su versión de Excel le permite leer este comentario encadenado; sin embargo, las ediciones que se apliquen se quitarán si el archivo se abre en una versión más reciente de Excel. Más información: https://go.microsoft.com/fwlink/?linkid=870924
Comentario:
    5 dh de revisión, ajustes y aprobación</t>
      </text>
    </comment>
    <comment ref="E222" authorId="5" shapeId="0" xr:uid="{1F5E53F1-D5FB-4817-A90B-2D89C8C5AFA6}">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4.2.1. Levantamiento de los flujos de información 
Los flujos de información describen cómo la información se va moviendo a través de los procesos, sistemas de información o fuentes de almacenamiento </t>
      </text>
    </comment>
    <comment ref="L222" authorId="6" shapeId="0" xr:uid="{07E54441-39F2-4C1B-97A5-B46218D0E72B}">
      <text>
        <t>[Comentario encadenado]
Su versión de Excel le permite leer este comentario encadenado; sin embargo, las ediciones que se apliquen se quitarán si el archivo se abre en una versión más reciente de Excel. Más información: https://go.microsoft.com/fwlink/?linkid=870924
Comentario:
    Actividades entre dos personas y en espera lograr 3 para atender Gob Datos</t>
      </text>
    </comment>
    <comment ref="E223" authorId="7" shapeId="0" xr:uid="{F9774E54-C6BB-4428-99EA-CEEBBB53EDBB}">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4.2.1. Levantamiento de los flujos de información 
Los flujos de información describen cómo la información se va moviendo a través de los procesos, sistemas de información o fuentes de almacenamiento </t>
      </text>
    </comment>
  </commentList>
</comments>
</file>

<file path=xl/sharedStrings.xml><?xml version="1.0" encoding="utf-8"?>
<sst xmlns="http://schemas.openxmlformats.org/spreadsheetml/2006/main" count="61415" uniqueCount="3394">
  <si>
    <t>Dirección Administrativa y Financiera</t>
  </si>
  <si>
    <t>1. Asistir al Director General de la ADRES en la determinación de las políticas, objetivos y estrategias relacionadas con la administración de la Entidad</t>
  </si>
  <si>
    <t>2. Dirigir la ejecución de los programas y actividades relacionadas con los asuntos, financieros, contables, gestión del talento humano, contratación pública, servicios administrativos, gestión documental, correspondencia y notificaciones de la Entidad,</t>
  </si>
  <si>
    <t>3. Implementar la política de empleo público e impartir los lineamientos para la adecuada administración del talento humano de la ADRES.</t>
  </si>
  <si>
    <t>4. Dirigir, programar, coordinar y ejecutar las actividades de administración de personal, seguridad industrial y relaciones laborales del personal y realizar los programas de selección, inducción, capacitación y hacer seguimiento al desempeño laboral de tos servidores de acuerdo con las políticas de la Entidad y fas normas legales vigentes establecidas sobre la materia.</t>
  </si>
  <si>
    <t>5. Dirigir y coordinar los estudios técnicos requeridos para modificar la estructura interna y la planta de personal de la ADRES</t>
  </si>
  <si>
    <t>6. Mantener actualizado el manual de funciones, requisitos y competencias de la ADRES</t>
  </si>
  <si>
    <t>7. Preparar y presentar en coordinación con la Dirección de Gestión de los Recursos Financieros de Salud y la Oficina Asesora de Planeación y Control de Riesgos, el Anteproyecto Anual de Presupuesto de los recursos propios para el funcionamiento de la entidad, de acuerdo con las directrices que imparta el Ministerio de Hacienda y Crédito Público, el Departamento Nacional de Planeación y el Director General de la ADRES</t>
  </si>
  <si>
    <t>8. Elaborar y presentar el Programa Anual de Caja (PAC) de los recursos propios del funcionamiento de la entidad, de acuerdo con las normas legales vigentes y las políticas establecidas por el Ministerio de Hacienda y Crédito Público y solicitar el PAC mensual.</t>
  </si>
  <si>
    <t>9. Distribuir el presupuesto de funcionamiento; coordinar y controlar la elaboración y trámite de las solicitudes de adición, modificación y traslados presupuestales; controlar la ejecución del presupuesto, y efectuar los trámites presupuestales requeridos para la ejecución de los recursos de funcionamiento de la Entidad, de conformidad con la normativa vigente.</t>
  </si>
  <si>
    <t>10. Llevar la contabilidad general de acuerdo con normas legales; elaborar los estados financieros de los recursos propios del funcionamiento de la Entidad; y elaborar la rendición de la cuenta anual con destino a las entidades competentes, de acuerdo con los lineamientos impartidos por dichas entidades,</t>
  </si>
  <si>
    <t>11. Administrar y controlar el manejo de las cuentas bancarias y caja menor que se creen en la Entidad para el manejo de los recursos de funcionamiento.</t>
  </si>
  <si>
    <t>12. Responder por la presentación oportuna de las declaraciones sobre información tributaria que solicite la Dirección de impuestos y Aduanas Nacionales  DIAN sobre los recursos propios de funcionamiento de la Entidad*</t>
  </si>
  <si>
    <t>13. Elaborar los informes de ejecución presupuestal, financiera y contable requeridos por la ADRES, por la Contaduría General la Nación, por el Ministerio de Salud y Protección Social, por el Ministerio de Hacienda y Crédito Público y por los organismos de control</t>
  </si>
  <si>
    <t>14. Diseñar, proponer y desarrollar las estrategias, políticas y procedimientos que permitan la unidad de criterios para el suministro de la información y atención a los ciudadanos, así como la ejecución y control de los planes, programas, proyectos, procesos servicios y actividades en materia de atención al usuario y servicio al ciudadano.</t>
  </si>
  <si>
    <t>15. Realizar seguimiento, ejercer control y llevar registro de las peticiones, quejas, denuncias, reclamos y sugerencias que le formulen a la entidad, realizándolos requerimientos que sean necesarios para garantizar el cumplimiento que regulan la materia y el respeto de los derechos que sobre el particular le asisten a los ciudadanos.</t>
  </si>
  <si>
    <t>16. Ejecutar y supervisar los procedimientos de adquisición, almacenamiento, custodia, mantenimiento y distribución de los bienes y servicios necesarios para el buen funcionamiento de la Entidad.</t>
  </si>
  <si>
    <t>17. Dirigir, elaborar y realizar el seguimiento a la ejecución de los planes de contratación y de adquisición de bienes y servicios, así como elaborar los contratos y su correspondiente liquidación de manera articulada con los instrumentos de planeación y presupuesto.</t>
  </si>
  <si>
    <t>18. Desarrollar y administrar los servicios y operaciones administrativas de servicios generales, almacén e inventarios de la Entidad</t>
  </si>
  <si>
    <t>19. Garantizar el aseguramiento y protección los bienes patrimoniales de la Entidad,</t>
  </si>
  <si>
    <t>20. Hacer seguimiento a la ejecución del Plan Anual de Adquisiciones, informando sus resultados para el ajuste o toma de acciones requeridas.</t>
  </si>
  <si>
    <t>21. Coordinar la prestación de los servicios de apoyo logístico a las diferentes dependencias de la Entidad.</t>
  </si>
  <si>
    <t>22. Realizar el inventario de bienes inmuebles, muebles y vehículos, y mantenerlo actualizado.</t>
  </si>
  <si>
    <t>23. Definir y ejecutar el programa de gestión documental, archivo y correspondencia de acuerdo con la normatividad vigente en la materia.</t>
  </si>
  <si>
    <t>24. Coordinar la función disciplinaria y aplicar el procedimiento con sujeción a lo establecido en la Ley 734 de 2002 0 las normas que la modifiquen o sustituyan.</t>
  </si>
  <si>
    <t>25. Apoyar el desarrollo y sostenimiento del Sistema Integrado de Gestión Institucional.</t>
  </si>
  <si>
    <t>26. Las demás que se le asignen y que correspondan a la naturaleza de la dependencia.</t>
  </si>
  <si>
    <t>Dirección de Gestión de los Recursos Financieros de Salud</t>
  </si>
  <si>
    <t>1. Asistir al Director General en la determinación de las políticas, objetivos y estrategias relacionadas con la administración de los recursos financieros del SGSSS conforme a lo previsto en los artículos 66 y 67 de la Ley 1753 de 2015 y las normas que la modifiquen, adicionen o sustituyan.</t>
  </si>
  <si>
    <t>2. Planear, ejecutar y controlar las políticas, planes, programas y demás acciones relacionadas con la gestión y las operaciones presupuestales, contables y de tesorería de los recursos financieros del SGSSS, conforme a lo previsto en los artículos 66 y 67 de la Ley 1753 de 2015 y las normas que la modifiquen, adicionen o sustituyan.</t>
  </si>
  <si>
    <t>3. Elaborar y consolidar, bajo las directrices del Ministerio de Salud y Protección Social y en coordinación con las demás dependencias de la Entidad, el anteproyecto y proyecto anual de presupuesto de la Administradora de los Recursos del Sistema General de Seguridad Social en Salud  ADRES en lo relacionado con los recursos en administración, así como la programación presupuestal de los mismos para aprobación de la Junta Directiva.</t>
  </si>
  <si>
    <t>4. Elaborar y ejecutar, en coordinación con las demás dependencias de la Entidad, el Programa Anual Mensualizado de Caja PAC, de los recursos en administración.</t>
  </si>
  <si>
    <t>5. Registrar y hacer seguimiento a la ejecución del presupuesto de ingresos y gastos de los recursos en administración.</t>
  </si>
  <si>
    <t>6. Preparar la sustentación de las modificaciones presupuestales de los recursos en administración*</t>
  </si>
  <si>
    <t>7. Proponer e implementar las directrices, instrucciones, conceptos y manuales técnicos para efectuar el recaudo, pago y giro de los recursos previstos en los artículos 66 y 67 de la Ley 1753 de 2015 y las normas que la modifiquen, adicionen o sustituyan.</t>
  </si>
  <si>
    <t>8. Efectuar el recaudo y el control de las fuentes de los recursos previstos en los artículos 66 y 67 de la Ley 1753 de 2015 y las normas que la modifiquen adicionen o sustituyan, de acuerdo con las directrices, instrucciones, conceptos y mecanismos establecidos para tal fin.</t>
  </si>
  <si>
    <t>9 Administrar, directamente o a través de fiducia pública o cualquier otro mecanismo financiero de administración de recursos, el portafolio de inversiones con criterios de seguridad, liquidez y rentabilidad, de acuerdo con las políticas definidas para el efecto.</t>
  </si>
  <si>
    <t>10. Efectuar el pago y giro de los recursos en administración, resultado del proceso de liquidación y garantías y del proceso de prestaciones excepcionales, a cargo de las dependencias de la Entidad.</t>
  </si>
  <si>
    <t>11. Ejecutar las operaciones financieras relacionadas con los recursos del FONSAET de acuerdo con lo establecido en la Ley 1438 de 2011, Ley 1608 de 2013 y el Decreto 2651 de 2014 y demás normas que las modifiquen, adicionen o sustituyan y los lineamientos del Ministerio de Salud y Protección Social.</t>
  </si>
  <si>
    <t>12. Hacer seguimiento a los registros y a los valores identificados, aclarados y reintegrados por la Entidad, en el marco del artículo 3 del Decreto Ley 1281 de 2002</t>
  </si>
  <si>
    <t>13 Adoptar e implementar los mecanismos de control para el recaudo, pago y giro de los recursos en administración, con el fin de evitar fraudes y pagos indebidos.</t>
  </si>
  <si>
    <t>14. Llevar la contabilidad y presentar los estados financieros de acuerdo con el Régimen de Contabilidad Pública, efectuar el análisis y presentar los informes establecidos o requeridos, identificando las operaciones propias de los recursos eh administración y los de propiedad de las Entidades Territoriales.</t>
  </si>
  <si>
    <t>15. Realizar en coordinación con las demás dependencias, la conciliación mensual de la información financiera de los recursos en administración.</t>
  </si>
  <si>
    <t>16. Disponer y suministrar la información sobre las operaciones realizadas por la dependencia en los procesos a su cargo* en las condiciones y características establecidas o requeridas por el Ministerio de Salud y Protección Social y los demás organismos de seguimiento y control.</t>
  </si>
  <si>
    <t>17. Preparar los requerimientos funcionales para la actualización y/o ajustes a los sistemas de información que soportan los procesos a cargo de la dependencia.</t>
  </si>
  <si>
    <t>18. Presentar la rendición de la cuenta anual de los recursos en administración.</t>
  </si>
  <si>
    <t>19. Responder por la presentación oportuna de las declaraciones sobre información tributaria que solicite la Dirección de Impuestos y Aduanas Nacionales  DIAN, sobre los recursos en administración.</t>
  </si>
  <si>
    <t>20. Atender las peticiones y consultas relacionadas con asuntos de su competencia.</t>
  </si>
  <si>
    <t>21. Apoyar el desarrollo y sostenimiento del Sistema Integrado de Gestión Institucional.</t>
  </si>
  <si>
    <t>22. Las demás que se le asignen y que correspondan a la naturaleza de la dependencia.</t>
  </si>
  <si>
    <t>Dirección de Gestión de Tecnologías de Información y Comunicaciones</t>
  </si>
  <si>
    <t>1. Impartir los lineamientos en materia tecnológica para definir políticas, estrategias y prácticas que soporten la gestión de la entidad.</t>
  </si>
  <si>
    <t>2. Garantizar la aplicación de los estándares, buenas prácticas y principios para el suministro de la información a cargo de la entidad.</t>
  </si>
  <si>
    <t>3. Preparar el plan institucional estratégico de la entidad en materia de tecnología de la información y comunicaciones.</t>
  </si>
  <si>
    <t>4. Aplicar los lineamientos y procesos de arquitectura tecnológica del Ministerio de las tecnologías de la Información y las Telecomunicaciones en materia de software, hardware, redes y telecomunicaciones, acorde con los parámetros gubernamentales para su adquisición, operación, soporte especializado y mantenimiento.</t>
  </si>
  <si>
    <t>5. Gestionar y definir la metodología que la Entidad debe adoptar para la implementación de las mejores prácticas recomendadas por la Biblioteca de Infraestructura de Tecnologías de Información, para el desarrollo de la gestión y construcción de sistemas de información en la Entidad</t>
  </si>
  <si>
    <t>6. Gestionar los requerimientos de sistemas de información que presenten las diferentes dependencias de la Entidad, de acuerdo a la metodología establecida desde el planteamiento funcional de requerimientos hasta la definición de estándares de datos y buenas prácticas de desarrollo de software.</t>
  </si>
  <si>
    <t>7. Gestionar la operación, disponibilidad, continuidad y prestación de los servicios requeridos para soportar la plataforma tecnológica y de apoyo de la infraestructura de información y comunicaciones en los procesos de la Entidad*</t>
  </si>
  <si>
    <t>8. Gestionar y administrar la ejecución de los procesos operativos de los diferentes componentes del Sistema de Información de la Entidad y generar estadísticas e informes derivados del análisis de los sistemas de información y su desempeño y operación.</t>
  </si>
  <si>
    <t>9. Asesorar en la definición de los estándares de datos de los sistemas de información y de seguridad informática de competencia de la Entidad</t>
  </si>
  <si>
    <t>10. Impartir lineamientos tecnológicos para e! cumplimiento de estándares de seguridad, privacidad, calidad y oportunidad de la información de la Entidad y la interoperabilidad de los sistemas que la soportan, así como el intercambio permanente de información.</t>
  </si>
  <si>
    <t>11. Apoyar al Ministerio de Salud y Protección Social en la definición del mapa de información sectorial e institucional que permita contar de manera actualizada y completa con los procesos de producción de información del Sector y del Ministerio, en coordinación con las dependencias de la Entidad,</t>
  </si>
  <si>
    <t>12. Promover aplicaciones, servicios y trámites en línea para el uso de los servidores públicos, ciudadanos y otras entidades, como herramientas para una mejor gestión.</t>
  </si>
  <si>
    <t>13. Proponer e implementar las políticas de seguridad informática y de la plataforma tecnológica de la Entidad, definiendo los planes de contingencia y supervisando su adecuada y efectiva aplicación,</t>
  </si>
  <si>
    <t>14. Diseñar estrategias, instrumentos y herramientas con aplicación de tecnologías de la información y las comunicaciones para brindar de manera constante y permanente un buen servicio al ciudadano y a las entidades del Sector.</t>
  </si>
  <si>
    <t>15. Gestionar y administrar los procesos de adquisición y actualización del licenciamiento, requerido para el desarrollo de las actividades de la Entidad.</t>
  </si>
  <si>
    <t>16. Gestionar la operación, disponibilidad, continuidad y prestación de los servicios requeridos para soportar la plataforma tecnológica y de apoyo de la infraestructura de información y comunicaciones en los procesos de 'a Entidad.</t>
  </si>
  <si>
    <t>17. Supervisar y realizar el seguimiento a los contratos de desarrollo de software, aplicación de metodologías y buenas prácticas, así como la ejecución de mantenimientos y controles de cambio al Sistema de Información.</t>
  </si>
  <si>
    <t>18. Participar en el seguimiento y evaluación de las políticas, programas e instrumentos relacionados con la información de la entidad.</t>
  </si>
  <si>
    <t>19. Dirigir y orientar el desarrollo de los contenidos y ambientes virtuales requeridos para et cumplimiento de las funciones y objetivos de la entidad.</t>
  </si>
  <si>
    <t>20. Apoyar el desarrollo y sostenimiento del Sistema Integrado de Gestión Institucional.</t>
  </si>
  <si>
    <t>21. Las demás que se le asignen y que correspondan a la naturaleza de la dependencia.</t>
  </si>
  <si>
    <t>Dirección de Liquidaciones y Garantías</t>
  </si>
  <si>
    <t>1. Dirigir el proceso de compensación mediante el cual se reconoce la Unidad de Pago por Capitación-UPC, y el per-cápita de Promoción y Prevención de la Salud a las EPS del Régimen Contributivo.</t>
  </si>
  <si>
    <t>2. Dirigir el proceso de liquidación y reconocimiento de las prestaciones económicas a los afiliados al régimen contributivo y a los regímenes especiales y exceptuados con ingresos adicionales.</t>
  </si>
  <si>
    <t>3. Dirigir el proceso de liquidación y reconocimiento de la Unidad de Pago por Capitación-UPC del Régimen Subsidiado.</t>
  </si>
  <si>
    <t>4. Adoptar las metodologías e impartir los lineamientos para adelantar las auditorías a los procesos de compensación, liquidación y reconocimiento de las prestaciones económicas y de liquidación y reconocimiento de la Unidad de Pago por Capitación-UPC del Régimen Subsidiado.</t>
  </si>
  <si>
    <t>5. Impartir las directrices para la ejecución de las acciones, operaciones y mecanismos dirigidos al desarrollo de los mecanismos previstos en el artículo 41 del Decreto Ley 4107 de 2011, de acuerdo con lo establecido en la normativa vigente.</t>
  </si>
  <si>
    <t>6. Proponer e implementar las directrices, instrucciones, conceptos y manuales técnicos para efectuar los procesos a cargo de la Dirección de Liquidación y de Garantías y de las Subdirecciones de esta dependencia.</t>
  </si>
  <si>
    <t>7. Disponer y suministrar la información sobre las operaciones realizadas por la dependencia en los procesos a su cargo, en las condiciones y características establecidas o requeridas por el Ministerio de Salud y Protección Social y los demás organismos de seguimiento y control.</t>
  </si>
  <si>
    <t>8. Presentar los requerimientos funcionales para la actualización o ajustes a los sistemas de información que soportan los procesos a cargo de la dependencia.</t>
  </si>
  <si>
    <t>9. Atender las peticiones y consultas relacionadas con asuntos de su competencia.</t>
  </si>
  <si>
    <t>10. Apoyar el desarrollo y sostenimiento del Sistema Integrado de Gestión Institucional.</t>
  </si>
  <si>
    <t>11. Las demás que se le asignen y que correspondan a la naturaleza de la dependencia.</t>
  </si>
  <si>
    <t>Dirección de Otras Prestaciones</t>
  </si>
  <si>
    <t>1. Planear, hacer seguimiento, controlar y verificar el proceso de liquidación y reconocimiento y pago de otras prestaciones por concepto de los servicios de salud determinados por el Ministerio de Salud y Protección Social, de las víctimas de eventos catastróficos, terroristas y de accidentes de tránsito que venía pagando el FOSYGA y las indemnizaciones y auxilios a las víctimas de eventos catastróficos y, terroristas.</t>
  </si>
  <si>
    <t>2. Proponer e implementar las directrices, instrucciones, conceptos y manuales técnicos para adelantar el proceso de liquidación, reconocimiento y pago de otras prestaciones por concepto de los servicios de salud determinados por el Ministerio de Salud y Protección Social} de las víctimas de eventos catastróficos, terroristas y de accidentes de tránsito que venía pagando el FOSYGA y las indemnizaciones y auxilios a las víctimas de eventos catastróficos y terroristas.</t>
  </si>
  <si>
    <t>3. Certificar la viabilidad del reconocimiento de otras prestaciones por concepto de los servicios de salud determinados por el Ministerio de Salud y Protección Social, de las víctimas de eventos catastróficos, terroristas y de accidentes de tránsito que venía pagando el FOSYGA y las indemnizaciones y auxilios a las víctimas de eventos catastróficos, terroristas.</t>
  </si>
  <si>
    <t>4. Consolidar la información de los anexos técnicos remitidos por tas entidades beneficiarias del reconocimiento y pago de otras prestaciones, relacionadas con los valores a girar a proveedores e instituciones prestadoras de servicios de salud y reportar lo pertinente a la Dirección de Gestión de los Recursos Financieros de Salud.</t>
  </si>
  <si>
    <t>5. Hacer seguimiento y analizar el comportamiento de los ingresos y gastos, y en general, de los recursos involucrados en los procesos y contratos que se adelanten en desarrollo del proceso de reconocimiento y pago de otras prestaciones por concepto de los servicios de salud determinados por el Ministerio de Salud y Protección Social, de las víctimas de eventos catastróficos, terroristas y de accidentes de tránsito que venía pagando el FOSYGA y las indemnizaciones y auxilios a las víctimas de eventos catastróficos, terroristas.</t>
  </si>
  <si>
    <t>6. Prestar a la Oficina Asesora Jurídica el apoyo técnico requerido para adelantar la defensa de los intereses del Estado en los procesos judiciales y demás reclamaciones que se adelanten en el marco de las competencias de la dependencia.</t>
  </si>
  <si>
    <t>7. Adoptar las metodologías e impartir los lineamientos para adelantar las auditorías al proceso de liquidación, reconocimiento y pago de otras prestaciones por concepto de los servicios de salud determinados por el Ministerio de Salud y Protección Social, de las víctimas de eventos catastróficos, terroristas y de accidentes de tránsito que venía pagando el FOSYGA y, las indemnizaciones y auxilios a las víctimas de eventos catastróficos y terroristas.</t>
  </si>
  <si>
    <t>8. Adelantar la supervisión de los contratos suscritos para adelantar la auditoría integral de otras prestaciones por concepto de los servicios de salud determinados por el Ministerio de Salud y Protección Social, de las víctimas de eventos catastróficos, terroristas y de accidentes de tránsito que venía pagando el FOSYGA y las indemnizaciones y auxilios a las víctimas de eventos catastróficos y terroristas.</t>
  </si>
  <si>
    <t>9. Realizar, en coordinación con la Dirección de Gestión de los Recursos Financieros de Salud, el análisis y la conciliación de la información sobre las operaciones a cargo de la dependencia.</t>
  </si>
  <si>
    <t>10. Presentar los requerimientos funcionales para la actualización o ajustes a los sistemas de información que soportan los procesos a cargo de la dependencia.</t>
  </si>
  <si>
    <t>11. Disponer y suministrar la información sobre las operaciones realizadas por la dependencia en los procesos a su cargo, en las condiciones y características establecidas o requeridas por el Ministerio de Salud y Protección Social y los demás organismos de seguimiento y control.</t>
  </si>
  <si>
    <t>12. Atender las peticiones y consultas relacionadas con asuntos de su competencia.</t>
  </si>
  <si>
    <t>13. Apoyar el desarrollo y sostenimiento del Sistema Integrado de Gestión Institucional.</t>
  </si>
  <si>
    <t>14. Las demás que se le asignen y que correspondan a la naturaleza de la dependencia.</t>
  </si>
  <si>
    <t>Oficina Asesora de Planeación y Control de Riesgos</t>
  </si>
  <si>
    <t>1 Dirigir, administrar y promover el desarrollo, implementación y sostenibilidad del Sistema Integrado de Planeación y Gestión de la Administradora de los Recursos del Sistema General de Seguridad Social en Salud  ADRES.</t>
  </si>
  <si>
    <t>2. Asesorar al Director General y a las demás dependencias en la identificación, lineamientos, formulación, tratamiento y construcción del mapa de riesgos de operación de la Entidad, el cual debe incluir los riesgos de procesos, tecnológicos, legales y de corrupción.</t>
  </si>
  <si>
    <t>3. Diseñar la metodología para la construcción del mapa de riesgos de operación, partiendo de la identificación de los riesgos de procesos, tecnológicos, legales y de corrupción que puedan generarse en fas diferentes acciones que realiza la Entidad y efectuar su consolidación.</t>
  </si>
  <si>
    <t>4. Diseñar y aplicar las herramientas que permitan valorar y controlar el riesgo de operación.</t>
  </si>
  <si>
    <t>5. Asesorar a las dependencias de la Entidad en la identificación y prevención de los riesgos que puedan afectar el logro de sus objetivos,</t>
  </si>
  <si>
    <t>6. Asesorar al Director General de la ADRES y a las demás dependencias en la formulación, ejecución, seguimiento y evaluación de las políticas, planes, programas y proyectos orientados al cumplimiento de los objetivos institucionales de la Entidad</t>
  </si>
  <si>
    <t>7. Definir directrices, metodologías, instrumentos y cronogramas para la formulación, ejecución, seguimiento y evaluación de los planes, programas y proyectos de la ADRES.</t>
  </si>
  <si>
    <t>8. Elaborar, en coordinación con las dependencias de la Entidad, el Plan de Desarrollo Institucional, con sujeción al Plan Nacional de Desarrollo, los planes estratégicos y de acción, el Plan Operativo Anual y Plurianual de Inversiones, los Planes de Desarrollo Administrativo Sectorial y someterlos a aprobación del Director General de la ADRES.</t>
  </si>
  <si>
    <t>9. Hacer el seguimiento a la ejecución de la política y al cumplimiento de las metas de los planes, programas y proyectos de la Administradora de los Recursos del Sistema General de Seguridad Social en Salud  ADRES.</t>
  </si>
  <si>
    <t>10. Preparar, consolidar y presentar, en coordinación con la Dirección Administrativa y Financiera y la Dirección de Gestión de los Recursos Financieros de Salud, el anteproyecto de presupuesto, así como la programación presupuestal plurianual de la Entidad, de acuerdo con las directrices que imparta el Ministerio de Hacienda y Crédito Público, el Departamento Nacional de Planeación y el Director General de la ADRES</t>
  </si>
  <si>
    <t>11. Establecer, conjuntamente con las dependencias de la ADRES, los indicadores para garantizar el control de gestión a los planes y actividades de la Entidad.</t>
  </si>
  <si>
    <t>12. Realizar, en coordinación con la Dirección Administrativa y Financiera, el seguimiento a la ejecución presupuestal de la Entidad, gestionar las modificaciones presupuestales a los proyectos de inversión y adelantar el trámite ante el Ministerio de Hacienda y Crédito Público y el Departamento Nacional de Planeación, de conformidad con el estatuto orgánico del Presupuesto y las normas que lo reglamenten.</t>
  </si>
  <si>
    <t>13. Hacer el seguimiento y evaluación a la gestión institucional, consolidar el informe de resultados y preparar los informes para ser presentados ante las instancias competentes.</t>
  </si>
  <si>
    <t>14. Estructurar, conjuntamente con las demás dependencias de la ADRES, los informes de gestión y rendición de cuentas a la ciudadanía y someterlos a aprobación del Director General.</t>
  </si>
  <si>
    <t>15. Definir criterios para la realización de estudios organizacionales y planes de mejoramiento continuo.</t>
  </si>
  <si>
    <t>16. Orientar a las dependencias en la implementación del Sistema de Gestión de Calidad.</t>
  </si>
  <si>
    <t>17. Apoyar el desarrollo y sostenimiento del Sistema Integrado de Gestión Institucional.</t>
  </si>
  <si>
    <t>18. Diseñar, coordinar y administrar la gestión del riesgo en las diferentes dependencias o procesos de la Entidad con la periodicidad y la oportunidad requeridas.</t>
  </si>
  <si>
    <t>19. Las demás que se le asignen y que correspondan a la naturaleza de la dependencia.</t>
  </si>
  <si>
    <t>Oficina Asesora Jurídica</t>
  </si>
  <si>
    <t>1. Asesorar al despacho del Director General de la ADRES y a las demás dependencias de la Entidad en los asuntos jurídicos de competencia de la misma.</t>
  </si>
  <si>
    <t>2. Representar judicial y extrajudicialmente a la ADRES en los procesos judiciales y procedimientos administrativos en los cuales sea parte o tercero interesado, previo otorgamiento de poder o delegación del Director General la ADRES.</t>
  </si>
  <si>
    <t>3. Ejercer vigilancia sobre la actuación de los abogados externos que excepcionalmente contrate la ADRES para defender sus intereses.</t>
  </si>
  <si>
    <t>4. Ejercer la facultad del cobro coactivo de conformidad con la normativa vigente sobre la materia,</t>
  </si>
  <si>
    <t>5. Coordinar y tramitar los recursos, revocatorias directas y en general las actuaciones jurídicas relacionadas con las funciones de la Entidad, que no correspondan a otras dependencias.</t>
  </si>
  <si>
    <t>6. Dirigir la interpretación y definir los criterios de aplicación de las normas relacionadas con la misión y fa gestión institucional.</t>
  </si>
  <si>
    <t>7. Estudiar, conceptuar y/o elaborar los proyectos de actos administrativos necesarios para la gestión de la Entidad, coordinar la notificación de los mismos, en los casos en que se requiera, y llevar el registro, numeración y archivo de toda la producción normativa de la Entidad.</t>
  </si>
  <si>
    <t>8. Atender y resolver las consultas y peticiones de carácter jurídico elevadas a ADRES y por las diferentes dependencias de la Entidad.</t>
  </si>
  <si>
    <t>9. Atender y resolver las acciones de tutela, de grupo, cumplimiento y populares y demás acciones constitucionales en las que se haga parte o tenga interés la ADRES.</t>
  </si>
  <si>
    <t>10. Recopilar y mantener actualizada la información de las normas constitucionales, legales y reglamentarias y la jurisprudencia relacionada con las competencias, misión institucional, objetivos y funciones de la ADRES.</t>
  </si>
  <si>
    <t>11. Establecer estrategias de prevención de daño antijurídico y participar en la definición de los mapas de riesgo jurídicos de la Entidad.</t>
  </si>
  <si>
    <t>12. Apoyar el desarrollo y sostenimiento del Sistema Integrado de Gestión Institucional.</t>
  </si>
  <si>
    <t>13. Las demás que se le asignen y que correspondan a la naturaleza de la dependencia.</t>
  </si>
  <si>
    <t>Oficina de Control Interno</t>
  </si>
  <si>
    <t>1. Planear, dirigir y organizar la verificación y evaluación del Sistema de Control Interno de la Administradora de los Recursos del Sistema General de Seguridad Social en Salud ADRES.</t>
  </si>
  <si>
    <t>2. Verificar que el Sistema de Control Interno esté formalmente establecido dentro de la ADRES y que su ejercicio sea intrínseco al desarrollo de las funciones de todos los cargos, y en particular de aquellos que tengan responsabilidad de mando.</t>
  </si>
  <si>
    <t>3. Verificar que los controles definidos para los procesos y actividades que desarrolla la ADRES se cumplan por parte de los responsables de su ejecución.</t>
  </si>
  <si>
    <t>4. Verificar que los controles asociados con todas y cada una de las actividades de la ADRES estén adecuadamente definidos, sean apropiados y se mejoren permanentemente.</t>
  </si>
  <si>
    <t>5. Velar por el cumplimiento de las leyes, normas, políticas, procedimientos, planes, programas, proyectos y metas de la ADRES y recomendar los ajustes necesarios.</t>
  </si>
  <si>
    <t>6. Servir de apoyo a los directivos en el proceso de toma de decisiones, para obtener resultados esperados en los sistemas de Control Interno de la entidad.</t>
  </si>
  <si>
    <t>7. Verificar los procesos relacionados con el manejo de los recursos, bienes y los sistemas de información de la Administradora de los Recursos del Sistema General de Seguridad Social en Salud  ADRES y recomendar los correctivos que sean necesarios.</t>
  </si>
  <si>
    <t>8. Fomentar una cultura del autocontrol que contribuya al mejoramiento continuo en el cumplimiento de la misión institucional.</t>
  </si>
  <si>
    <t>9. Evaluar y verificar la aplicación de los mecanismos de participación ciudadana que diseñe la ADRES en desarrollo del mandato Constitucional y legal,</t>
  </si>
  <si>
    <t>10. Mantener permanentemente informados a los directivos acerca del estado del control interno dentro de la ADRES, dando cuenta de las debilidades detectadas y de las fallas en su cumplimiento.</t>
  </si>
  <si>
    <t>11. Verificar que se implementen las medidas de mejora a que haya lugar.</t>
  </si>
  <si>
    <t>12. Publicar un informe pormenorizado del estado del control interno de la ADRES en la página web, de acuerdo con la Ley 1474 de 201 1 y en las normas que la modifiquen o adicionen.</t>
  </si>
  <si>
    <t>13. Asesorar y aconsejar a las dependencias de la ADRES en la adopción de acciones de mejoramiento e indicadores que surjan de las recomendaciones de los entes externos de control,</t>
  </si>
  <si>
    <t>14. Vigilar a las dependencias encargadas de recibir, tramitar y resolver las quejas, sugerencias, reclamos y denuncias que los ciudadanos formulen y que se relacionen con el cumplimiento de la misión de la Entidad y rendir al Director General de la ADRES un informe semestral.</t>
  </si>
  <si>
    <t>15. Poner en conocimiento de los organismos competentes, la comisión de hechos presuntamente irregulares de los que conozca en desarrollo de sus funciones.</t>
  </si>
  <si>
    <t>16. Asesorar al Director General de la ADRES en las relaciones institucionales y funcionales con los organismos de control.</t>
  </si>
  <si>
    <t>17. Actuar como interlocutor frente a los organismos de control en desarrollo de las auditorías que los mismos practiquen sobre la Entidad, y en la recepción coordinación, preparación y entrega de cualquier información a cualquier entidad que lo requiera.</t>
  </si>
  <si>
    <t>18. Liderar y asesorar a las dependencias de la Entidad en la identificación y prevención de los riesgos que puedan afectar el logro de sus objetivos.</t>
  </si>
  <si>
    <t>19. Apoyar a la Oficina Asesora de Planeación y Control de Riesgos en la identificación y prevención de los riesgos que puedan afectar el logro de los objetivos de la Entidad.</t>
  </si>
  <si>
    <t>20. Monitorear permanentemente la gestión del riesgo de operación y la efectividad de los controles establecidos, así como realizar la revisión periódica del mapa de riesgos de operación y solicitar a la Oficina Asesora de Planeación y Control de Riesgos realizar los ajustes respectivos.</t>
  </si>
  <si>
    <t>21. Apoyar el desarrollo, sostenimiento y mejoramiento continuo del Sistema Integrado de Gestión Institucional, supervisar su efectividad y la observancia de sus recomendaciones.</t>
  </si>
  <si>
    <t>22. Desarrollar programas de auditoría de conformidad con la naturaleza objeto de evaluación y formular las observaciones y recomendaciones pertinentes.</t>
  </si>
  <si>
    <t>23. Las demás que se le asignen y que correspondan a la naturaleza de la dependencia.</t>
  </si>
  <si>
    <t>PROCESO</t>
  </si>
  <si>
    <t>DIRECCIONAMIENTO ESTRATÉGICO</t>
  </si>
  <si>
    <t xml:space="preserve">Código: </t>
  </si>
  <si>
    <t>DIES-FR07</t>
  </si>
  <si>
    <t xml:space="preserve">Versión:  </t>
  </si>
  <si>
    <t>FORMATO</t>
  </si>
  <si>
    <t>PLAN DE ACCIÓN INTEGRADO ANUAL - PAIA (PROYECTO)</t>
  </si>
  <si>
    <t xml:space="preserve">Fecha de aprobación: </t>
  </si>
  <si>
    <t>Página:</t>
  </si>
  <si>
    <t>1 de 1</t>
  </si>
  <si>
    <t>Perspectiva</t>
  </si>
  <si>
    <t>Objetivo Estratégico</t>
  </si>
  <si>
    <t>Estrategia</t>
  </si>
  <si>
    <t>Producto Estratégico</t>
  </si>
  <si>
    <t>Producto Táctico</t>
  </si>
  <si>
    <t>Responsable del producto (Cargo)</t>
  </si>
  <si>
    <t>Articulado / Bases PND asociados</t>
  </si>
  <si>
    <t>Nombre de la actividad</t>
  </si>
  <si>
    <t xml:space="preserve">Descripción de la actividad </t>
  </si>
  <si>
    <t>Entregable de la actividad</t>
  </si>
  <si>
    <t>Responsable de la actividad</t>
  </si>
  <si>
    <t>Colaboradores</t>
  </si>
  <si>
    <t>Dependencia</t>
  </si>
  <si>
    <t>Fecha Inicial programada</t>
  </si>
  <si>
    <t>Fecha Final programada</t>
  </si>
  <si>
    <t>Dependencia de destino</t>
  </si>
  <si>
    <t>Valor asignado para el desarrollo de la actividad</t>
  </si>
  <si>
    <t>ID PAA</t>
  </si>
  <si>
    <t>Peso de la actividad</t>
  </si>
  <si>
    <t>Políticas MIPG</t>
  </si>
  <si>
    <t>Planes Dto. 612 de 2018</t>
  </si>
  <si>
    <t>Plan Anticorrupción y de Atención al Ciudadano</t>
  </si>
  <si>
    <t>Proceso(s)</t>
  </si>
  <si>
    <t>Para revisar</t>
  </si>
  <si>
    <t>Componente del Plan Anticorrupción</t>
  </si>
  <si>
    <t>Subcomponente</t>
  </si>
  <si>
    <t>Gestión Misional</t>
  </si>
  <si>
    <r>
      <t>GM1.</t>
    </r>
    <r>
      <rPr>
        <sz val="11"/>
        <color theme="4"/>
        <rFont val="Arial"/>
        <family val="2"/>
      </rPr>
      <t xml:space="preserve"> Fortalecer las gestiones de presupuesto</t>
    </r>
    <r>
      <rPr>
        <sz val="11"/>
        <color theme="1"/>
        <rFont val="Arial"/>
        <family val="2"/>
      </rPr>
      <t xml:space="preserve">, </t>
    </r>
    <r>
      <rPr>
        <sz val="11"/>
        <color rgb="FF00B050"/>
        <rFont val="Arial"/>
        <family val="2"/>
      </rPr>
      <t>relaciones interinstitucionales</t>
    </r>
    <r>
      <rPr>
        <sz val="11"/>
        <color theme="1"/>
        <rFont val="Arial"/>
        <family val="2"/>
      </rPr>
      <t xml:space="preserve"> y </t>
    </r>
    <r>
      <rPr>
        <sz val="11"/>
        <color rgb="FF00B0F0"/>
        <rFont val="Arial"/>
        <family val="2"/>
      </rPr>
      <t>pagos</t>
    </r>
    <r>
      <rPr>
        <sz val="11"/>
        <color rgb="FF00B050"/>
        <rFont val="Arial"/>
        <family val="2"/>
      </rPr>
      <t xml:space="preserve"> </t>
    </r>
    <r>
      <rPr>
        <sz val="11"/>
        <color theme="1"/>
        <rFont val="Arial"/>
        <family val="2"/>
      </rPr>
      <t xml:space="preserve">mediante la </t>
    </r>
    <r>
      <rPr>
        <sz val="11"/>
        <color theme="5"/>
        <rFont val="Arial"/>
        <family val="2"/>
      </rPr>
      <t>optimización de la estructura orgánica</t>
    </r>
    <r>
      <rPr>
        <sz val="11"/>
        <color theme="1"/>
        <rFont val="Arial"/>
        <family val="2"/>
      </rPr>
      <t xml:space="preserve">, </t>
    </r>
    <r>
      <rPr>
        <sz val="11"/>
        <color rgb="FF7030A0"/>
        <rFont val="Arial"/>
        <family val="2"/>
      </rPr>
      <t>la gestión de consecución de recursos</t>
    </r>
    <r>
      <rPr>
        <sz val="11"/>
        <color theme="1"/>
        <rFont val="Arial"/>
        <family val="2"/>
      </rPr>
      <t xml:space="preserve">, </t>
    </r>
    <r>
      <rPr>
        <sz val="11"/>
        <color rgb="FFFF0000"/>
        <rFont val="Arial"/>
        <family val="2"/>
      </rPr>
      <t>el desarrollo e implementación de validaciones y/o auditorías aleatorias</t>
    </r>
    <r>
      <rPr>
        <sz val="11"/>
        <color theme="1"/>
        <rFont val="Arial"/>
        <family val="2"/>
      </rPr>
      <t xml:space="preserve">, según corresponda, </t>
    </r>
    <r>
      <rPr>
        <sz val="11"/>
        <color rgb="FFFF00FF"/>
        <rFont val="Arial"/>
        <family val="2"/>
      </rPr>
      <t>el giro oportuno</t>
    </r>
    <r>
      <rPr>
        <sz val="11"/>
        <color theme="1"/>
        <rFont val="Arial"/>
        <family val="2"/>
      </rPr>
      <t xml:space="preserve"> y </t>
    </r>
    <r>
      <rPr>
        <sz val="11"/>
        <color rgb="FF996633"/>
        <rFont val="Arial"/>
        <family val="2"/>
      </rPr>
      <t xml:space="preserve">el seguimiento a los recursos </t>
    </r>
    <r>
      <rPr>
        <sz val="11"/>
        <color theme="1"/>
        <rFont val="Arial"/>
        <family val="2"/>
      </rPr>
      <t>con el fin de contribuir a la sostenibilidad, saneamiento y continuidad del sistema de salud con transparencia, integridad, eficiencia y eficacia.</t>
    </r>
  </si>
  <si>
    <t>Optimizar las Auditorías  de  recursos reconocidos sin justa causa por concepto de UPC ​</t>
  </si>
  <si>
    <t>Auditorías  de  recursos reconocidos sin justa causa por concepto de UPC ​optimizadas</t>
  </si>
  <si>
    <t xml:space="preserve">Aplicativo fase II implementado </t>
  </si>
  <si>
    <t>Director(a) de Liquidaciones y Garantías</t>
  </si>
  <si>
    <t>No aplica</t>
  </si>
  <si>
    <t>Elaborar Plan de implementación del Aplicativo fase II (Recursos del aseguramiento)</t>
  </si>
  <si>
    <t>Elaborar Plan de implementación del Aplicativo fase II (Recursos del aseguramiento) con el detalle de las actividades a desarrollar para la implementación</t>
  </si>
  <si>
    <t>Plan de implementación del Aplicativo fase II (Recursos del aseguramiento)</t>
  </si>
  <si>
    <t>Oscar Eduardo Salinas Garzón</t>
  </si>
  <si>
    <t>Edgar Alexander Guerra Sanabria
Juan Carlos Escobar Baquero</t>
  </si>
  <si>
    <t>Dirección de Liquidaciones y Garantías / Dirección de Gestión de Tecnologías de Información y Comunicaciones</t>
  </si>
  <si>
    <t>N/A</t>
  </si>
  <si>
    <t xml:space="preserve">1. Planeación Institucional 
</t>
  </si>
  <si>
    <t xml:space="preserve">6. Fortalecimiento organizacional y simplificación de procesos 
</t>
  </si>
  <si>
    <t>14. Plan Institucional</t>
  </si>
  <si>
    <t>VERS - Verificaciones al reconocimiento de recursos del Sistema de Salud</t>
  </si>
  <si>
    <t>Actualizar procedimiento VERS-PR01 Reintegro de Recursos Apropiados o Reconocidos Sin Justa Causa (Recursos del aseguramiento)</t>
  </si>
  <si>
    <t>Realizar actualización al procedimiento VERS-PR01 Reintegro de Recursos Apropiados o Reconocidos Sin Justa Causa con ocasión a la optimización del proceso.</t>
  </si>
  <si>
    <t>Procedimiento VERS-PR01 Reintegro de Recursos Apropiados o Reconocidos Sin Justa Causa actualizado (Recursos del aseguramiento)</t>
  </si>
  <si>
    <t>Edgar Alexander Guerra Sanabria</t>
  </si>
  <si>
    <t>Dirección de Liquidaciones y Garantías / Oficina Asesora de Planeación y Control de Riesgos</t>
  </si>
  <si>
    <t>Realizar el desarrollo de la II fase del aplicativo de reintegro de recursos</t>
  </si>
  <si>
    <t>Aplicativo fase II desplegado en pruebas</t>
  </si>
  <si>
    <t>Juan Carlos Escobar Baquero</t>
  </si>
  <si>
    <t>Germán Silva
Camilo Pelaez
Edwin Andres Fernandez Villamil</t>
  </si>
  <si>
    <t>Dirección de Gestión de Tecnologías de la Información y las Comunicaciones</t>
  </si>
  <si>
    <t>Realizar pruebas a la fase II del aplicativo (Recursos del aseguramiento)</t>
  </si>
  <si>
    <t>Documentar las pruebas funcionales realizadas.</t>
  </si>
  <si>
    <t>Documento con evidencia de pruebas funcionales.</t>
  </si>
  <si>
    <t>Aprobar el paso a producción de la fase II del aplicativo (Recursos del aseguramiento)</t>
  </si>
  <si>
    <t>Aprobar e Implementar en producción la fase II del aplicativo para el reintegro de UPC</t>
  </si>
  <si>
    <t xml:space="preserve">Correo de aprobación de paso a producción de la fase II del aplicativo (Recursos del aseguramiento), con la aprobación de los actores involucrados </t>
  </si>
  <si>
    <t>Realizar despliegue en el ambiente productivo de la fase II del aplicativo (Recursos del aseguramiento)</t>
  </si>
  <si>
    <t>Llevar a cabo el despliegue conforme al procedimiento del control y gestión de cambios que tiene implementado la DGTIC para la fase II del aplicativo (Recursos del aseguramiento)</t>
  </si>
  <si>
    <t>Fase II del aplicativo (Recursos del aseguramiento) en ambiente de producción</t>
  </si>
  <si>
    <t>Isaí Ávila</t>
  </si>
  <si>
    <t>Luis Alejandro Garzon Ruiz
Fabio Alberto Rodriguez Rodriguez</t>
  </si>
  <si>
    <t>11. Gobierno Digital</t>
  </si>
  <si>
    <t>11. Seguridad Digital</t>
  </si>
  <si>
    <t>APTI - Arquitectura y Proyectos TIC</t>
  </si>
  <si>
    <t>Coadyuvar la financiación para ejecutar las operaciones de financiamiento autorizadas por la ley para brindar liquidez a los actores de sector salud, de acuerdo con la disponibilidad presupuestal.</t>
  </si>
  <si>
    <t>Operaciones de financiamiento del sistema de salud autorizadas</t>
  </si>
  <si>
    <t>Informe de ejecución de los recursos presupuestados en la vigencia 2024</t>
  </si>
  <si>
    <t>Bases PND: La alineación de necesidades de financiamiento, acorde con el ciclo presupuestal, con la planeación y estimación de las necesidades en salud, en todos los ámbitos del Sistema.</t>
  </si>
  <si>
    <t>Gestionar operaciones de fortalecimiento financiero requeridas</t>
  </si>
  <si>
    <t>Tramitar la solicitudes necesarias para coadyuvar la financiación de las operaciones de financiamiento y realizar el informe dando cuenta de las mismas.</t>
  </si>
  <si>
    <t>Actos administrativos, peticiones, memorandos, oficios  que soporten las operaciones e informe de las actividades realizadas.</t>
  </si>
  <si>
    <t>Cesar Andres Jimenez Valencia</t>
  </si>
  <si>
    <t>Erika Lucia Mora Trujillo
Gedeon Diaz Guarnizo</t>
  </si>
  <si>
    <t>Dirección de liquidaciones y Garantías, Dirección de Gestión de Recursos Financieros de la Salud, Oficina Asesora Jurídica y Dirección General.</t>
  </si>
  <si>
    <t xml:space="preserve">2. Gestión presupuestal y eficiencia del gasto público 
</t>
  </si>
  <si>
    <t xml:space="preserve">4. Integridad 
</t>
  </si>
  <si>
    <t xml:space="preserve">18. Compras y Contratación Pública 
</t>
  </si>
  <si>
    <t>2. Plan Anual de Adquisiciones</t>
  </si>
  <si>
    <t>OFAS - Operaciones de fortalecimiento financiero para actores del Sistema de Salud</t>
  </si>
  <si>
    <t xml:space="preserve">Fortalecer el mecanismo del giro directo  a toda la red de prestadores y proveedores del sistema de salud hasta llegar a ser el pagador único con el fin de contribuir al flujo de recursos de manera oportuna </t>
  </si>
  <si>
    <t>Mecanismo de giro directo fortalecido</t>
  </si>
  <si>
    <t>Herramienta tecnológica para la programación y ejecución  de giro directo (Régimen Contributivo y Subsidiado) - Fase I_A</t>
  </si>
  <si>
    <t>Articulo 150 PND. Giro directo por parte de la ADRES  de los recursos de la UPC </t>
  </si>
  <si>
    <t>Bases PND: El fortalecimiento del sistema de pago, la restitución de recursos, la auditoría y la rendición de cuentas de los recursos de salud, con transparencia e integridad, garantizando el seguimiento en tiempo real, la continuidad y ampliación de la capacidad de giro directo de los recursos a los prestadores de servicios de salud, así como, el fortalecimiento de los sistemas de administración y seguimiento de los recursos por parte de la ADRES.</t>
  </si>
  <si>
    <t>Aprobación del paso a producción</t>
  </si>
  <si>
    <t>Paso a producción de la herramienta tecnológica para la programación y ejecución  de giro directo  en el régimen Contributivo y Subsidiado</t>
  </si>
  <si>
    <t>Acta del paso a producción de la fase I_A del aplicativo con la aprobación de los actores involucrados.</t>
  </si>
  <si>
    <t>Gina Paola Diaz Angulo</t>
  </si>
  <si>
    <t>Carlos Castro
Adriana Morales
Omar Alejandro Gomez Rocha
Juan Carlos Girón Sanabria
Carlos Jaramillo
Juan Carlos Escobar Baquero</t>
  </si>
  <si>
    <t>Dirección de Liquidaciones y Garantías
Dirección de Gestión de Tecnologías de la Información y las Comunicaciones</t>
  </si>
  <si>
    <t>VALR - Validación, liquidación y reconocimiento</t>
  </si>
  <si>
    <t>Realizar despliegue en el ambiente productivo de la herramienta tecnológica</t>
  </si>
  <si>
    <t>Llevar a cabo el despliegue conforme al procedimiento del control y gestión de cambios que tiene implementado la DGTIC de la herramienta tecnológica para la programación y ejecución  de giro directo (Régimen Contributivo y Subsidiado) - Fase I_A</t>
  </si>
  <si>
    <t>Herramienta tecnológica para la programación y ejecución  de giro directo (Régimen Contributivo y Subsidiado) - Fase I_A en ambiente de producción</t>
  </si>
  <si>
    <t>Actualización de procedimientos asociados a la programación y ejecución de giro directo de los regímenes subsidiado y contributivo</t>
  </si>
  <si>
    <t>Actualización y/o creación de procedimientos asociados a la programación y ejecución de giro directo de los regímenes subsidiado y contributivo</t>
  </si>
  <si>
    <t xml:space="preserve">Procedimientos creados y/o actualizados </t>
  </si>
  <si>
    <t>Carlos Castro
Adriana Morales
Omar Alejandro Gomez Rocha
Juan Carlos Girón Sanabria</t>
  </si>
  <si>
    <t xml:space="preserve">Seguimiento a la información de giro directo (Régimen Contributivo y Subsidiado) - Fase I_B  </t>
  </si>
  <si>
    <t>Paso a producción del seguimiento a la información de giro directo para el régimen Contributivo y Subsidiado</t>
  </si>
  <si>
    <t>Acta del paso a producción de la fase I_B del aplicativo con la aprobación de los actores involucrados.</t>
  </si>
  <si>
    <t>Juan Carlos Girón Sanabria</t>
  </si>
  <si>
    <t>Carlos Castro
Adriana Morales
Omar Alejandro Gomez Rocha
Carlos Jaramillo
Juan Carlos Escobar Baquero
Gina Paola Diaz Angulo</t>
  </si>
  <si>
    <t xml:space="preserve">Llevar a cabo el despliegue conforme al procedimiento del control y gestión de cambios que tiene implementado la DGTIC para la herramienta tecnológica de seguimiento a la información de giro directo (Régimen Contributivo y Subsidiado) - Fase I_B  </t>
  </si>
  <si>
    <t>Seguimiento a la información de giro directo (Régimen Contributivo y Subsidiado) - Fase I_B   en ambiente de producción</t>
  </si>
  <si>
    <t>Reflejar información contable precisa y oportuna I cuatrimestre</t>
  </si>
  <si>
    <t>Desplegar las acciones necesarias para la generación oportuna y precisa de estados financieros, teniendo en cuenta los plazos establecidos, la claridad, transparencia y confiabilidad de los mismos.</t>
  </si>
  <si>
    <t xml:space="preserve">EE.FF con corte a abril de 2024.
</t>
  </si>
  <si>
    <t>Maria Margarita Bravo</t>
  </si>
  <si>
    <t>Dirección de Gestión de Recursos Financieros de la Salud</t>
  </si>
  <si>
    <t>Dirección General</t>
  </si>
  <si>
    <t>146
147
149
150
155
167
168
169
170</t>
  </si>
  <si>
    <t>GEPR - Gestión y Pago de Recursos</t>
  </si>
  <si>
    <t>Realizar seguimiento preciso y flexible del presupuesto que nos habilite para reaccionar eficientemente ante diferentes adversidades de liquidez I cuatrimestre</t>
  </si>
  <si>
    <t>Realizar el seguimiento preciso y detallado al presupuesto de la URA, que le permita a la ADRES anticipar y reaccionar de manera ágil ante posibles riesgos de liquidez y que garantice solidez y estabilidad del flujo de los recursos de la salud en cualquier escenario que este al alcance de la entidad.</t>
  </si>
  <si>
    <t>Tablero de seguimiento a las ejecuciones presupuestales con corte a abril de 2024.
Ejecuciones presupuestales mensuales de enero a abril de 2024
Informes de gestión de enero a abril de 2024</t>
  </si>
  <si>
    <t>Luz Ines Arboleda</t>
  </si>
  <si>
    <t>156
171
173</t>
  </si>
  <si>
    <t>Identificar de manera clara, precisa y eficiente el recaudo de los recursos de la URA I cuatrimestre</t>
  </si>
  <si>
    <t>Desplegar las acciones necesaria que se focalicen en llevar a cabo una identificación minuciosa y precisa del recaudo, a través procesos eficientes que garanticen la precisión y transparencia en la gestión financiera. Adicional , lograr a través de un análisis detallado de los flujos de ingresos identificar oportunidades de mejora y fortalecer la seguridad financiera de los recursos de la URA.</t>
  </si>
  <si>
    <t xml:space="preserve">Tablero de seguimiento al recaudo de los recursos de la URA con corte a abril de 2024.
Informes mensuales de recaudo de enero hasta abril de 2024.
Informe trimestral de recaudo </t>
  </si>
  <si>
    <t>Camilo Andres Cely</t>
  </si>
  <si>
    <t>151
152
154
163
172</t>
  </si>
  <si>
    <t>RIFU - Recaudo e identificación de fuentes</t>
  </si>
  <si>
    <t>Realizar los giros de manera eficiente, precisa y oportuna, garantizando la gestión óptima de los compromisos financieros de la URA I cuatrimestre</t>
  </si>
  <si>
    <t>Desplegar las acciones necesarias para la ejecución de pagos de manera eficiente y precisa, asegurando el cumplimiento de compromisos financieros de la URA.</t>
  </si>
  <si>
    <t>Tablero de seguimiento a los giros con corte a abril de 2024.
Comprobantes de giro de los diferentes procesos de enero de 2024 a abril de 2024.
Seguimiento a ordenaciones de gasto contra el giro desde enero hasta abril de 2024.</t>
  </si>
  <si>
    <t>Rafael Guillermo Anaya Santrich</t>
  </si>
  <si>
    <t>148
158
159
160
161
164
166</t>
  </si>
  <si>
    <t>Reflejar información contable precisa y oportuna II cuatrimestre</t>
  </si>
  <si>
    <t xml:space="preserve">EE.FF con corte a agosto de 2024.
</t>
  </si>
  <si>
    <t>146
147
149
150
155
167
169
170</t>
  </si>
  <si>
    <t>Realizar seguimiento preciso y flexible del presupuesto que nos habilite para reaccionar eficientemente ante diferentes adversidades de liquidez Cuatrimestre</t>
  </si>
  <si>
    <t>Tablero de seguimiento a las ejecuciones presupuestales con corte a agosto de 2024.
Ejecuciones presupuestales mensuales de mayo a agosto de 2024
Informes de gestión de mayo a agosto de 2024</t>
  </si>
  <si>
    <t>Identificar de manera clara, precisa y eficiente el recaudo de los recursos de la URA Cuatrimestre</t>
  </si>
  <si>
    <t xml:space="preserve">Tablero de seguimiento al recaudo de los recursos de la URA con corte a agosto de 2024.
Informes mensuales de recaudo de mayo hasta agosto de 2024.
Informe trimestral de recaudo </t>
  </si>
  <si>
    <t>151
152
163
172</t>
  </si>
  <si>
    <t>Realizar los giros de manera eficiente, precisa y oportuna, garantizando la gestión óptima de los compromisos financieros de la URA II cuatrimestre</t>
  </si>
  <si>
    <t>Tablero de seguimiento a los giros con corte a agosto de 2024.
Comprobantes de giro de los diferentes procesos de mayo de 2024 a agosto de 2024.
Seguimiento a ordenaciones de gasto contra el giro desde mayo hasta agosto de 2024.</t>
  </si>
  <si>
    <t xml:space="preserve"> $ 117.344.904</t>
  </si>
  <si>
    <t>148
158
159
160
161
166</t>
  </si>
  <si>
    <t>Reflejar información contable precisa y oportuna III cuatrimestre</t>
  </si>
  <si>
    <t xml:space="preserve">EE.FF con corte a diciembre de 2024.
</t>
  </si>
  <si>
    <t>Realizar seguimiento preciso y flexible del presupuesto que nos habilite para reaccionar eficientemente ante diferentes adversidades de liquidez III cuatrimestre</t>
  </si>
  <si>
    <t>Tablero de seguimiento a las ejecuciones presupuestales con corte a diciembre de 2024.
Ejecuciones presupuestales mensuales de septiembre a diciembre de 2024
Informes de gestión de mayo a diciembre de 2024
Informe de anteproyecto</t>
  </si>
  <si>
    <t>Identificar de manera clara, precisa y eficiente el recaudo de los recursos de la URA III cuatrimestre</t>
  </si>
  <si>
    <t xml:space="preserve">Tablero de seguimiento al recaudo de los recursos de la URA con corte a diciembre de 2024.
Informes mensuales de recaudo de septiembre hasta diciembre de 2024.
Informe trimestral de recaudo </t>
  </si>
  <si>
    <t>Realizar los giros de manera eficiente, precisa y oportuna, garantizando la gestión óptima de los compromisos financieros de la URA III cuatrimestre</t>
  </si>
  <si>
    <t>Tablero de seguimiento a los giros con corte a diciembre de 2024.
Comprobantes de giro de los diferentes procesos de septiembre de 2024 a diciembre de 2024.
Seguimiento a ordenaciones de gasto contra el giro desde mayo hasta diciembre de 2024.</t>
  </si>
  <si>
    <t xml:space="preserve">Herramienta tecnológica para la programación, ejecución y seguimiento de los mecanismos de financiación del SGSSS Fase II
</t>
  </si>
  <si>
    <t>Elaborar documento con especificaciones funcionales del modulo OFAS en el aplicativo de giro directo.</t>
  </si>
  <si>
    <t>Elaborar un documento que contenga las especificaciones funcionales para el desarrollo del modulo de OFAS en el aplicativo de giro directo.</t>
  </si>
  <si>
    <t>Documento con especificaciones funcionales</t>
  </si>
  <si>
    <t>Erika Lucia Mora Trujillo
Juan Carlos Escobar Baquero</t>
  </si>
  <si>
    <t>Elaborar cronograma del proyecto con cada una de las actividades del modulo OFAS.</t>
  </si>
  <si>
    <t>Elaborar un documento que contenga el cronograma del proyecto modulo OFAS.</t>
  </si>
  <si>
    <t>Cronograma del proyecto</t>
  </si>
  <si>
    <t>Erika Lucia Mora Trujillo
Juan Carlos Escobar</t>
  </si>
  <si>
    <t>Desarrollo del MPV del módulo OFAS</t>
  </si>
  <si>
    <t>Llevar a cabo el desarrollo de las historias de usuario definidas y aprobadas para el MPV del módulo OFAS</t>
  </si>
  <si>
    <t>MPV del módulo OFAS en ambiente de pruebas</t>
  </si>
  <si>
    <t>Jorge Eliecer Monrroy</t>
  </si>
  <si>
    <t>Realizar pruebas al desarrollo del modulo OFAS desde el punto de vista funcional.</t>
  </si>
  <si>
    <t>Elaborar un documento donde se documenten las pruebas funcionales realizadas.</t>
  </si>
  <si>
    <t>Aprobación de Paso a producción de la herramienta tecnológica para la programación, ejecución y seguimiento de los mecanismos de financiación del SGSSS Fase II</t>
  </si>
  <si>
    <t>Acta del paso a producción de la fase II de la herramienta tecnológica para la programación, ejecución y seguimiento de los mecanismos de financiación del SGSSS</t>
  </si>
  <si>
    <t>Realizar despliegue en el ambiente productivo del MPV del módulo OFAS</t>
  </si>
  <si>
    <t>Llevar a cabo el despliegue conforme al procedimiento del control y gestión de cambios que tiene implementado la DGTIC para el MPV del módulo OFAS</t>
  </si>
  <si>
    <t>MPV del módulo OFAS  en ambiente de producción</t>
  </si>
  <si>
    <t>Elaboración Manual de usuario</t>
  </si>
  <si>
    <t>Manual de usuario elaborado.</t>
  </si>
  <si>
    <t>Erika Lucia Mora Trujillo</t>
  </si>
  <si>
    <t>Herramienta tecnológica para programación y ejecución  de giro directo (Presupuestos Máximos y Recobros) - Fase II</t>
  </si>
  <si>
    <t xml:space="preserve">Solicitar el cronograma del diseño, desarrollo, implementación, pruebas y puesta en producción  de la herramienta tecnológica </t>
  </si>
  <si>
    <t>Dirigir a la DGITC un memorando donde la DOP solicitará el cronograma de trabajo para el diseño, desarrollo, implementación, pruebas y puesta en producción de la herramienta tecnológica  para la vigencia 2024.</t>
  </si>
  <si>
    <t>Memorando radicado ante la  DGTIC</t>
  </si>
  <si>
    <t>Jairo Edison Tirado Martinez</t>
  </si>
  <si>
    <t>Lorena Fabiola Amezquita Becerra
Juan Carlos Escobar Baquero</t>
  </si>
  <si>
    <t>Dirección de Otras Prestaciones
Dirección de Gestión de Tecnologías de la Información y las Comunicaciones</t>
  </si>
  <si>
    <t xml:space="preserve"> Elaborar  actas de reuniones de acuerdo con el cronograma establecido por DGTIC para el desarrollo del proyecto herramienta tecnológica </t>
  </si>
  <si>
    <t>Participar en las reuniones programadas en el cronograma por DGTIC para el desarrollo del proyecto SIA, dando cumplimiento al cronograma establecido para dicho fin.</t>
  </si>
  <si>
    <t xml:space="preserve">Actas de Reunión </t>
  </si>
  <si>
    <t>Dirección de Gestión de Tecnologías de Información y Comunicaciones
Dirección de Otras Prestaciones</t>
  </si>
  <si>
    <t xml:space="preserve">11. Gobierno Digital
</t>
  </si>
  <si>
    <t xml:space="preserve">12. Seguridad digital 
</t>
  </si>
  <si>
    <t>10. Plan Estratégico de Tecnologías de la Información y las Comunicaciones – PETI</t>
  </si>
  <si>
    <t>12. Plan de Seguridad y Privacidad de la Información</t>
  </si>
  <si>
    <t>Desarrollo del MPV de la herramienta tecnológica de giro directo (PM y Recobros) - Fase II</t>
  </si>
  <si>
    <t>Llevar a cabo el desarrollo de las historias de usuario definidas y aprobadas para el MPV de la herramienta tecnológica para programación y ejecución  de giro directo (Presupuestos Máximos y Recobros) - Fase II</t>
  </si>
  <si>
    <t>MPV de la herramienta tecnológica de giro directo (PM y Recobros) - Fase II</t>
  </si>
  <si>
    <t>Aprobar el paso a producción</t>
  </si>
  <si>
    <t>Paso a producción de la herramienta tecnológica para programación y ejecución  de giro directo  de Presupuestos Máximos y Recobros - Fase II</t>
  </si>
  <si>
    <t>Acta del paso a producción de la fase II  de la herramienta tecnológica para programación y ejecución  de giro directo de Presupuestos Máximos y Recobros</t>
  </si>
  <si>
    <t>9. Plan Anticorrupción y de Atención al Ciudadano</t>
  </si>
  <si>
    <t>Mecanismos para mejorar la atención al ciudadano</t>
  </si>
  <si>
    <t>Relacionamiento con el ciudadano</t>
  </si>
  <si>
    <t>Realizar despliegue en el ambiente productivo de la herramienta tecnológica de giro directo (PM y Recobros) - Fase II</t>
  </si>
  <si>
    <t>Llevar a cabo el despliegue conforme al procedimiento del control y gestión de cambios que tiene implementado la DGTIC para el MPV de la herramienta tecnológica para programación y ejecución  de giro directo (Presupuestos Máximos y Recobros) - Fase II</t>
  </si>
  <si>
    <t>MPV de la herramienta tecnológica de giro directo (PM y Recobros) - Fase II  en ambiente de producción</t>
  </si>
  <si>
    <t xml:space="preserve"> Elaborar o ajustar la documentación de las etapas desarrolladas y aprobadas,  si hay lugar a ello de acuerdo con las solicitudes o envío por la DGTIC</t>
  </si>
  <si>
    <t>Ajustar los documentos de acuerdo con la etapa desarrollada si hay lugar a ello</t>
  </si>
  <si>
    <t>Informe Trimestral de la documentación aprobada</t>
  </si>
  <si>
    <t>Dirección de Gestión de Tecnologías de Información y Comunicaciones
Dirección de Otras Prestaciones
Oficina Asesora de Planeación y Control de Riesgos</t>
  </si>
  <si>
    <t xml:space="preserve">14. Gestión del conocimiento y la innovación 
</t>
  </si>
  <si>
    <t>Implementar los mecanismos que contribuyan al saneamiento de los pasivos del sistema de salud</t>
  </si>
  <si>
    <t>Mecanismos de saneamiento de pasivos del sistema de salud implementados</t>
  </si>
  <si>
    <t>Gestión para la consecución de recursos realizada  para el reconocimiento de Pruebas COVID-19 realizadas en el marco de la emergencia sanitaria</t>
  </si>
  <si>
    <t>Artículo 153 PND. Saneamiento definitivo de los pasivos de la Nación con el sector salud.​</t>
  </si>
  <si>
    <t>Bases PND: El saneamiento definitivo de pasivos de la Nación con el sector salud por tecnologías no cubiertas financiadas por la UPC, deudas derivadas de la emergencia sanitaria por COVID 19 y presupuestos máximos.</t>
  </si>
  <si>
    <t>Remitir comunicaciones de solicitud de asignación de recursos</t>
  </si>
  <si>
    <t>Remitir comunicaciones mediante las cuales se solicite al Gobierno Nacional la asignación de recursos que permitan respaldar el proceso de validación, reconocimiento y pago de pruebas COVID -19</t>
  </si>
  <si>
    <t>Comunicaciones de solicitud de asignación de recursos</t>
  </si>
  <si>
    <t xml:space="preserve">Julio Andrés González Godoy </t>
  </si>
  <si>
    <t>Reportes de pruebas COVID-19 en estado validado</t>
  </si>
  <si>
    <t>Realizar validaciones</t>
  </si>
  <si>
    <t>Conforme los recursos asignados realizar el proceso de validación de los reportes efectuados por las EPS, efectuar el reconocimiento y pago y actualizar el estado en el aplicativo</t>
  </si>
  <si>
    <t>Información respecto de reportes en estado procesado</t>
  </si>
  <si>
    <t>Optimizar el proceso de verificación de recobros y reclamaciones</t>
  </si>
  <si>
    <t>Proceso de verificación de recobros y reclamaciones optimizados</t>
  </si>
  <si>
    <t>Actos Administrativos expedidos</t>
  </si>
  <si>
    <t>Director(a) de Otras Prestaciones</t>
  </si>
  <si>
    <t>Articulo 152 PND. Modificaciones a los procesos de recobro, reclamaciones y reconocimiento y giro de recursos de aseguramiento en salud </t>
  </si>
  <si>
    <t>1, Proyectar la propuesta de los  Actos Administrativos que reglamentan la operación de la Administradora de los Recursos del Sistema General de Seguridad Social en Salud -ADRES</t>
  </si>
  <si>
    <t>Realizar la propuesta de la normatividad que reglamenta los actos administrativos.</t>
  </si>
  <si>
    <t xml:space="preserve">Proyecto de Actos Administrativos </t>
  </si>
  <si>
    <t xml:space="preserve">Camilo Andres Plazas Veloza
</t>
  </si>
  <si>
    <t xml:space="preserve">Wilson Rubiel Velasquez Castañeda
Lorena Fabiola Amezquita Becerra
Luisa Fernanda Diaz
Maria Isabel Salgado Cardona
Heidy Parra
Rena Lisag Morales Hernandez
</t>
  </si>
  <si>
    <t>Dirección General
Dirección de Gestión de Recursos Financieros de la Salud
Oficina Asesora Jurídica.</t>
  </si>
  <si>
    <t xml:space="preserve">9. Racionalización de trámites 
</t>
  </si>
  <si>
    <t xml:space="preserve">5. Transparencia, acceso a la información pública y lucha contra la corrupción 
</t>
  </si>
  <si>
    <t xml:space="preserve">8. Participación ciudadana en la gestión pública 
</t>
  </si>
  <si>
    <t>Mecanismos para la transparencia y acceso a la Información</t>
  </si>
  <si>
    <t>Lineamientos de Transparencia Activa</t>
  </si>
  <si>
    <t>VALR - Validación, liquidación y reconocimiento
VERS-Verificaciones al reconocimiento de los recursos del Sistema de Salud</t>
  </si>
  <si>
    <t xml:space="preserve">2, Remitir a la Oficina Asesora Jurídica la proyección de los actos administrativos para su revisión y aprobación </t>
  </si>
  <si>
    <t>Enviar a la Oficina Asesora Jurídica los proyectos de los Actos Administrativos para su respectiva revisión y aprobación.</t>
  </si>
  <si>
    <t>Proyecto de Actos Administrativos con visto bueno de la OAJ</t>
  </si>
  <si>
    <t>Racionalización de trámites</t>
  </si>
  <si>
    <t>Consulta y Divulgación</t>
  </si>
  <si>
    <t>3, Expedir los Actos Administrativos que reglamentan la operación de la Administradora de los Recursos del Sistema General de Seguridad Social en Salud -ADRES</t>
  </si>
  <si>
    <t>Emitir lineamientos que reglamentan la operación de la ADRES mediante Resoluciones, Circulares.</t>
  </si>
  <si>
    <t xml:space="preserve">Actos Administrativos Publicados </t>
  </si>
  <si>
    <t>Herramienta tecnológica (Sistema Integrado de Auditoría - SIA) implementada</t>
  </si>
  <si>
    <t xml:space="preserve">1. Solicitar el cronograma del diseño, desarrollo, implementación, pruebas y puesta en producción  del SIA </t>
  </si>
  <si>
    <t xml:space="preserve">Dirigir a la DGITC un memorando donde la DOP solicitará el cronograma de trabajo para el diseño, desarrollo, implementación, pruebas y puesta en producción del SIA para la vigencia 2024.
</t>
  </si>
  <si>
    <t xml:space="preserve">Henry Cepeda </t>
  </si>
  <si>
    <t>11. Plan de Tratamiento de Riesgos de Seguridad y Privacidad de la Información</t>
  </si>
  <si>
    <t>VALR - Validación, liquidación y reconocimiento
VERS-Verificaciones al reconocimiento de recursos del Sistema de Salud.</t>
  </si>
  <si>
    <t>2.  Expedir memorando mensuales solicitando informes de avance del proyecto SIA a DGTIC con copia a la Dirección General, Planeación, Control Interno y Supervisor del Contrato.</t>
  </si>
  <si>
    <t xml:space="preserve">Solicitar mediante memorando dirigido a DGTIC el avance mensual del SIA de acuerdo con el cronograma establecido para tal fin.
</t>
  </si>
  <si>
    <t>Memorando de solicitud mensual del avance del SIA</t>
  </si>
  <si>
    <t>Dirección de Gestión de Tecnologías de Información y Comunicaciones
Dirección General
Oficina Asesora de Planeación y Control de Riesgo.
Oficina de Control Interno.</t>
  </si>
  <si>
    <t xml:space="preserve">16. Seguimiento y evaluación de desempeño institucional 
</t>
  </si>
  <si>
    <t xml:space="preserve">3. Elaborar  actas de reuniones de acuerdo con el cronograma establecido por DGTIC para el desarrollo del proyecto SIA. </t>
  </si>
  <si>
    <t>Actas  de reunión</t>
  </si>
  <si>
    <t>4. Elaborar o ajustar la documentación de las etapas desarrolladas y aprobadas,  si hay lugar a ello de acuerdo con las solicitudes o envío por la DGTIC.</t>
  </si>
  <si>
    <t>Elaborar y ajustar los documentos de acuerdo con la etapa desarrollada si hay lugar a ello.</t>
  </si>
  <si>
    <t xml:space="preserve">Documentos elaborados o ajustados de acuerdo con la etapa de desarrollo.
Informe Trimestral de la documentación aprobada </t>
  </si>
  <si>
    <t>5. Elaborar el Informe del resultado de las pruebas generado en la etapa correspondiente.</t>
  </si>
  <si>
    <t>Elaborar un informe para:
Validar el cumplimiento de los requisitos de acuerdo a las necesidades funcionales de la DOP.
 Aprobar el desarrollo y dar paso a producción para ejecución de piloto, en el evento del éxito de las pruebas,
 Acompañar a DGTIC durante el periodo de estabilización del aplicativo.</t>
  </si>
  <si>
    <t xml:space="preserve">Informe de resultado de las pruebas generado </t>
  </si>
  <si>
    <t>6. Expedir memorando solicitando ajustes al desarrollo de acuerdo a los cambios normativos que se puedan presentar con impacto a corto, mediano y largo plazo, cuando aplique.</t>
  </si>
  <si>
    <t>Elevar solicitudes relacionados con el cambio en los requisitos funcionales, siempre y cuando se presenten cambios normativos de aplicación a corto, mediano y largo plazo, que tengan un impacto en los requisitos funcionales  establecidos. (Por cuanto los cambios normativos se encuentran fuera del control de la ADRES).</t>
  </si>
  <si>
    <t>Memorando cuando aplique sobre reporte de ajustes con impacto de corto, mediano y largo plazo.</t>
  </si>
  <si>
    <t>Realizar el desarrollo del SIA fase I</t>
  </si>
  <si>
    <t>Realizar análisis diseño, desarrollo y pruebas unitarias del desarrollo del SIA definido en fase I</t>
  </si>
  <si>
    <t>Desarrollo en pruebas</t>
  </si>
  <si>
    <t xml:space="preserve">Juan Carlos Escobar Baquero </t>
  </si>
  <si>
    <t>Sandra Rodriguez</t>
  </si>
  <si>
    <t>Documentación actualizada de acuerdo con los actos administrativos expedidos y la herramienta tecnológica implementada</t>
  </si>
  <si>
    <t>1. Priorizar los procedimientos de la DOP que requieren actualización</t>
  </si>
  <si>
    <t xml:space="preserve">Revisar de manera articulada con los coordinadores de los grupos GIVAC, GIVRA y GIGR los procedimientos de la DOP y priorizar los que requieran actualización por cambio en actividades y/o en la normatividad. </t>
  </si>
  <si>
    <t xml:space="preserve"> Inventario de necesidades de actualización documental correspondientes a los procesos de VALR_VERS (30/05/2024)</t>
  </si>
  <si>
    <t>Alcira Yanneth Malagón Muñoz</t>
  </si>
  <si>
    <t xml:space="preserve">Camilo Andres Plazas Veloza
Lorena Fabiola Amezquita Becerra
Wilson Rubiel Velasquez Castañeda
</t>
  </si>
  <si>
    <t xml:space="preserve">2. Actualizar procedimientos de la DOP  
</t>
  </si>
  <si>
    <t xml:space="preserve">Realizar mesas de trabajo con los equipos responsables de la ejecución de los procedimientos, para proceder con la actualización y aprobación. </t>
  </si>
  <si>
    <t>Procedimientos actualizados y ajustados a la normatividad actual</t>
  </si>
  <si>
    <t xml:space="preserve">10.Gestión documental 
</t>
  </si>
  <si>
    <t xml:space="preserve">3. Socializar y divulgar los procedimientos de la DOP  
</t>
  </si>
  <si>
    <t>Articular con los coordinadores y sus equipos de  trabajo la socialización y divulgación de los procedimientos de la DOP ajustados.</t>
  </si>
  <si>
    <t>Listados de Asistencia o grabaciones por teams.</t>
  </si>
  <si>
    <t>Desarrollo Organizacional</t>
  </si>
  <si>
    <t>DO1. Fortalecer el desempeño institucional mediante el rediseño organizacional, la Gestión del Talento Humano y la Gestión del Conocimiento con el fin mejorar la eficiencia y  calidad en la prestación de los servicios y contribuir al cumplimiento de las metas, objetivos y misión de la entidad.</t>
  </si>
  <si>
    <t>Fortalecer la cultura del control en la ADRES, asegurando la integridad, cumplimiento normativo y gestión eficaz de riesgos promoviendo la mejora continua.</t>
  </si>
  <si>
    <t>Cultura de control fortalecida</t>
  </si>
  <si>
    <t>Informe de Programa de Aseguramiento de la Calidad</t>
  </si>
  <si>
    <t xml:space="preserve">Jefe Oficina de Control Interno </t>
  </si>
  <si>
    <t>Efectuar  auditorias de campo en el territorio a las IPS públicas y privadas en temas relacionados con el proceso de reclamaciones.</t>
  </si>
  <si>
    <t xml:space="preserve">Realizar  diez (10) auditorias de campo a las IPS públicas y privadas en los territorios </t>
  </si>
  <si>
    <t xml:space="preserve">informe de resultado de las auditorias </t>
  </si>
  <si>
    <t>Efrain Meneses</t>
  </si>
  <si>
    <t xml:space="preserve">19. Control interno </t>
  </si>
  <si>
    <t>Diseñar una propuesta de restructuración del Modelo de Auditoria para implementar a partir del 2025.</t>
  </si>
  <si>
    <t>Revisar el proceso actual de la auditoria de recobros y reclamaciones para estructurar un nuevo modelo de auditoria.</t>
  </si>
  <si>
    <t>Documento de propuesta del nuevo  modelo de auditoria</t>
  </si>
  <si>
    <t xml:space="preserve">17. Mejora normativa
</t>
  </si>
  <si>
    <t>Cumplimiento del Plan Anual de Auditorías de la vigencia</t>
  </si>
  <si>
    <t xml:space="preserve">	Ejecutar seguimiento mensual al cumplimiento del Plan Anual de Auditorías de la vigencia.</t>
  </si>
  <si>
    <t>Acta de Reunión Mensual
Grabación TEAM</t>
  </si>
  <si>
    <t>Lizeth Lamprea Méndez</t>
  </si>
  <si>
    <t>CEGE - Control y Evaluación de la Gestión</t>
  </si>
  <si>
    <t>Realizar análisis de Encuestas de Percepción</t>
  </si>
  <si>
    <t>Consolidación y Análisis de Encuestas de Percepción diligenciadas por los auditados</t>
  </si>
  <si>
    <t>Consolidado y Análisis de Resultados de Encuestas de Percepción</t>
  </si>
  <si>
    <t xml:space="preserve">3. Talento humano 
</t>
  </si>
  <si>
    <t>Realizar análisis de Listas de Aseguramiento de Calidad</t>
  </si>
  <si>
    <t>Consolidación y Análisis de Resultados de Listas de Aseguramiento de la Calidad</t>
  </si>
  <si>
    <t>Recomendaciones a Auditores</t>
  </si>
  <si>
    <t>Presentar del Informe Preliminar  Programa de Aseguramiento de la Calidad</t>
  </si>
  <si>
    <t>Validar la calidad y consistencia de la información recopilada y emitir informe anual de Control Interno dirigido a Ministro de Salud y Director de la ADRES.</t>
  </si>
  <si>
    <t xml:space="preserve">Informe Preliminar Programa de Aseguramiento de la Calidad </t>
  </si>
  <si>
    <t>Establecer la metodología para la revisión por la Dirección</t>
  </si>
  <si>
    <t>Establecer la metodología para la revisión por la Dirección de todos los subsistemas que confirman el SIGI</t>
  </si>
  <si>
    <t>Metodología actualizada</t>
  </si>
  <si>
    <t>Norela Briceño Bohorquez</t>
  </si>
  <si>
    <t>15. Plan Fortalecimiento del SIGI</t>
  </si>
  <si>
    <t>Socializar la metodología para aprobación</t>
  </si>
  <si>
    <t>Socializar el procedimiento para aprobación</t>
  </si>
  <si>
    <t>Metodología propuesta socializada</t>
  </si>
  <si>
    <t>Hugo Prada Lozada</t>
  </si>
  <si>
    <t>Director General
Asesores del Director
Norela Briceño Bohorquez</t>
  </si>
  <si>
    <t xml:space="preserve">Informe Ejecutivo Anual Oficina de Control Interno </t>
  </si>
  <si>
    <t xml:space="preserve">Formular el Plan Anticorrupción y de Atención al Ciudadano </t>
  </si>
  <si>
    <t>Consolidar y formular el PAAC acorde a los lineamientos de la Función Publica y publicar en el menú de transparencia acorde a los plazos establecidos</t>
  </si>
  <si>
    <t>PAAC 2024 publicado</t>
  </si>
  <si>
    <t>DIES - Direccionamiento Estratégico</t>
  </si>
  <si>
    <t xml:space="preserve">Realizar seguimiento y reporte Plan Anticorrupción y de Atención al Ciudadano </t>
  </si>
  <si>
    <t>Realizar seguimiento cuatrimestral, consolidar reporte de avances del PAAC y publicar en Transparencia</t>
  </si>
  <si>
    <t>Informes de seguimiento cuatrimestral</t>
  </si>
  <si>
    <t>Fernando Velásquez</t>
  </si>
  <si>
    <t>Monitoreo del Acceso a la Información Pública</t>
  </si>
  <si>
    <t>Recopilación y Validación de Datos</t>
  </si>
  <si>
    <t>Recopilar información de todos los informes de auditoria emitidos por la Oficina de Control Interno durante la vigencia anterior. (Hallazgos - conclusiones - Recomendaciones)</t>
  </si>
  <si>
    <t>Informe Preliminar Anual de Control Interno</t>
  </si>
  <si>
    <t xml:space="preserve">Emitir Informe Ejecutivo Anual Oficina de Control Interno </t>
  </si>
  <si>
    <t>Informe Ejecutivo Anual de Control Interno</t>
  </si>
  <si>
    <t>Memorias Técnicas de Capacitación y apropiación del Control (Memorias, grabaciones, asistencia)</t>
  </si>
  <si>
    <t>Capacitar funcionarios en temas del SCI- 1 Semestre 2024</t>
  </si>
  <si>
    <t>Realizar capacitación al interior de la Entidad, relacionada con el fortalecimiento del Sistema de Control Interno durante el 1 semestre de 2024</t>
  </si>
  <si>
    <t>Memorias, grabaciones, asistencia</t>
  </si>
  <si>
    <t>Todas las dependencias</t>
  </si>
  <si>
    <t>6. Plan Institucional de Capacitación</t>
  </si>
  <si>
    <t>Capacitar funcionarios en temas del SCI- 2 Semestre 2024</t>
  </si>
  <si>
    <t>Realizar capacitación al interior de la Entidad, relacionada con el fortalecimiento del Sistema de Control Interno durante el 2 semestre de 2024</t>
  </si>
  <si>
    <t>Grupos de Valor</t>
  </si>
  <si>
    <t>GI1: Posicionar a la ADRES frente a los grupos de valor y de interés con reconocimiento nacional y como referente internacional por su eficiencia y transparencia en el manejo de los recursos de la salud, mediante el fortalecimiento y ampliación de instrumentos, medios y canales de participación y la producción de información con valor sobre el gasto en salud para la toma de decisiones del sector, que permita aumentar su confianza y credibilidad en la Entidad</t>
  </si>
  <si>
    <t>Lenguaje Incluyente:
Desarrollar acciones que faciliten el acceso a la información en un lenguaje claro e incluyente
​</t>
  </si>
  <si>
    <t>Información en lenguaje claro e incluyente</t>
  </si>
  <si>
    <t>Información en lenguas nativas colombianas (Creole, Palenquero, Romaní, Wayuunaiki y Nasa Yuwe) y lengua de señas publicada en la página web y en redes sociales</t>
  </si>
  <si>
    <t>Gestionar acciones tendientes para la contratación de la traducción de lenguas nativas colombianas</t>
  </si>
  <si>
    <t xml:space="preserve"> Adelantar estudios previos para la inclusión de información en la página Web en lenguas nativas indígenas e implementar en página web de la entidad (Desarrollar acciones que faciliten el acceso a la información en un lenguaje claro e incluyente)</t>
  </si>
  <si>
    <t>Estudios previos elaborados</t>
  </si>
  <si>
    <t>Martha Ligia Serna Pulido</t>
  </si>
  <si>
    <t>Luz Marina Alarcón Ramirez</t>
  </si>
  <si>
    <t xml:space="preserve">7. Servicio al ciudadano 
</t>
  </si>
  <si>
    <t>Criterio diferencial de accesibilidad</t>
  </si>
  <si>
    <t>GSCI - Gestión de Servicio al Ciudadano</t>
  </si>
  <si>
    <t>Implementar y socializar en la pagina WEB y redes sociales lo correspondiente a la traducción de LN</t>
  </si>
  <si>
    <t>Coordinar con las áreas responsables de la publicación de la información de lenguas nativas colombianas</t>
  </si>
  <si>
    <t>Piezas elaboradas y socializadas en la página web de la entidad</t>
  </si>
  <si>
    <t xml:space="preserve">Diseñar y publicar los contenidos en lenguas nativas colombianas. 
</t>
  </si>
  <si>
    <t xml:space="preserve">Diseñar y publicar los contenidos ya traducidos a lenguas nativas
</t>
  </si>
  <si>
    <t xml:space="preserve">Contenidos en lenguas nativas publicados en los canales de comunicación de la ADRES
</t>
  </si>
  <si>
    <t>Carlos Obregon Gonzalez</t>
  </si>
  <si>
    <t>Equipo comunicaciones</t>
  </si>
  <si>
    <t>Dirección General_Equipo Comunicaciones</t>
  </si>
  <si>
    <t>GECO - Gestión de Comunicaciones</t>
  </si>
  <si>
    <t>Fortalecer el relacionamiento con los grupos de valor e interés</t>
  </si>
  <si>
    <t>Relacionamiento con los grupos de valor e interés fortalecido</t>
  </si>
  <si>
    <t>Informe ejecutivo con los resultados y análisis de las encuestas</t>
  </si>
  <si>
    <t>Servicio de gestión de peticiones, quejas, reclamos y denuncias</t>
  </si>
  <si>
    <t>Elaborar informes cómo vamos en gestión de PQRSD I Trimestre</t>
  </si>
  <si>
    <t xml:space="preserve">Desarrollar en el I trimestre el informe de gestión de PQRSD a funcionarios y contratistas </t>
  </si>
  <si>
    <t>Informe de Gestión PQRSD I Trimestre</t>
  </si>
  <si>
    <t>Elaborar informes cómo vamos en gestión de PQRSD II Trimestre</t>
  </si>
  <si>
    <t xml:space="preserve">Desarrollar en el II trimestre el informe de gestión de PQRSD a funcionarios y contratistas </t>
  </si>
  <si>
    <t>Informe de Gestión PQRSD II Trimestre</t>
  </si>
  <si>
    <t>Elaborar informes cómo vamos en gestión de PQRSD III Trimestre</t>
  </si>
  <si>
    <t xml:space="preserve">Desarrollar en el III trimestre el informe de gestión de PQRSD a funcionarios y contratistas </t>
  </si>
  <si>
    <t>Informe de Gestión PQRSD III Trimestre</t>
  </si>
  <si>
    <t>Director(a) Administrativo(a) y Financiero(a)</t>
  </si>
  <si>
    <t>Elaborar los reportes de los resultados de las encuestas y socializarlos en la entidad I Trimestre</t>
  </si>
  <si>
    <t xml:space="preserve">Elaborar y socializar a las áreas de la entidad que correspondan los resultados obtenidos en las encuestas de percepción y satisfacción </t>
  </si>
  <si>
    <t>Reportes elaborados y socializados I Trimestre</t>
  </si>
  <si>
    <t>Seguimiento</t>
  </si>
  <si>
    <t>Elaborar los reportes de los resultados de las encuestas y socializarlos en la entidad II Trimestre</t>
  </si>
  <si>
    <t>Reportes elaborados y socializados II Trimestre</t>
  </si>
  <si>
    <t>Elaborar los reportes de los resultados de las encuestas y socializarlos en la entidad III Trimestre</t>
  </si>
  <si>
    <t>Realizar priorización de Grupos de Valor y de Interés y definir acciones</t>
  </si>
  <si>
    <t>Priorizar los Grupos de Valor de Interés de la ADRES con base en la caracterización actualizada y definir acciones a implementar para su posicionamiento</t>
  </si>
  <si>
    <t>Documento con Grupos de valor priorizados y definición de las acciones a implementar para su posicionamiento</t>
  </si>
  <si>
    <t>Diego Jaimes</t>
  </si>
  <si>
    <t>Implementar las acciones para los grupos de valor e interés</t>
  </si>
  <si>
    <t xml:space="preserve">Implementar acciones para cada uno de los grupos de valor priorizados </t>
  </si>
  <si>
    <t>Informe trimestral de implementación de acciones a grupos de valor</t>
  </si>
  <si>
    <t>Realizar Encuentro nacional e internacional sobre salud</t>
  </si>
  <si>
    <t>Coordinar la realización de un evento que contribuya con el posicionamiento  de la ADRES nacional e internacionalmente</t>
  </si>
  <si>
    <t>Memorias del evento</t>
  </si>
  <si>
    <t>GECO - Gestión de Comunicaciones
Gestión de Servicio al Ciudadano</t>
  </si>
  <si>
    <t>Estrategias con contenido multimedia y/o notas de prensa elaboradas</t>
  </si>
  <si>
    <t>Elaborar la Estrategia de Rendición de Cuentas y participación Ciudadana</t>
  </si>
  <si>
    <t>Elaborar la Estrategia de Rendición de Cuentas y Participación Ciudadana articulada con las áreas responsables de la entidad</t>
  </si>
  <si>
    <t>Estrategia de Rendición Cuentas y Participación Ciudadana elaborada</t>
  </si>
  <si>
    <t>Lina Jimena Ocampo Arias</t>
  </si>
  <si>
    <t>30/03/02024</t>
  </si>
  <si>
    <t>Rendición de cuentas</t>
  </si>
  <si>
    <t>Diálogo de doble vía con la ciudadanía y sus organizaciones</t>
  </si>
  <si>
    <t>Elaborar el Cronograma Audiencia Pública de Rendición de Cuentas</t>
  </si>
  <si>
    <t>Elaborar Cronograma para realizar la Audiencia Pública de Rendición de Cuentas de acuerdo con las fechas definidas por la Dirección General</t>
  </si>
  <si>
    <t>Cronograma Estrategia de Rendición cuentas 2023 - 2024 elaborado</t>
  </si>
  <si>
    <t>Consolidar Informe Rendición de Cuentas</t>
  </si>
  <si>
    <t>Coordinar y consolidar el informe de rendición de cuentas 2023 - 2024</t>
  </si>
  <si>
    <t>Informe de la Rendición de Cuentas 2023- 2024 consolidado</t>
  </si>
  <si>
    <t>Diseñar estrategia multimedia</t>
  </si>
  <si>
    <t xml:space="preserve">Diseñar la estrategia de contenido multimedia y/o notas de prensa </t>
  </si>
  <si>
    <t>Documento estrategia multimedia</t>
  </si>
  <si>
    <t>Implementar estrategia multimedia</t>
  </si>
  <si>
    <t xml:space="preserve">Implementar Estrategia de Contenidos multimedia y/o notas de Prensa </t>
  </si>
  <si>
    <t>Notas de prensa, videos, piezas comunicativas,</t>
  </si>
  <si>
    <t>Estructurar contenidos Submenú "Colaboración e innovación abierta"</t>
  </si>
  <si>
    <t>Estructurar y articular con las áreas involucradas, los contenidos del submenú "Colaboración e Innovación abierta" del Menú Participa, acorde a los lineamientos de la resolución 1519 de 2020 de MinTic</t>
  </si>
  <si>
    <t>Submenú "Colaboración e Innovación abierta" del Menú Participa con contenidos acorde a la Resolución 1519 de 2020</t>
  </si>
  <si>
    <t>Generar una
 cultura que 
permita apalancar el desarrollo del talento humano y la transformación organizacional de la ADRES</t>
  </si>
  <si>
    <t>Cultura organizacional desarrollada</t>
  </si>
  <si>
    <t>Estrategia de Cultura Organizacional desarrollada</t>
  </si>
  <si>
    <t>Generar reportes semanales gestión de PQRSD socializar resultados I Semestre</t>
  </si>
  <si>
    <t xml:space="preserve">Remitir semanalmente estado gestión PQRSD dependencias realizar recomendaciones y compromisos del primer semestre </t>
  </si>
  <si>
    <t>Reporte semanal Gestión PQRSD elaborado y socializado 1er semestre</t>
  </si>
  <si>
    <t>Monitoreo y Revisión</t>
  </si>
  <si>
    <t>Generar reportes semanales gestión de PQRSD socializar resultados II Semestre</t>
  </si>
  <si>
    <t>Remitir semanalmente estado gestión PQRSD dependencias realizar recomendaciones y compromisos del segundo semestre</t>
  </si>
  <si>
    <t>Reporte semanal Gestión PQRSD elaborado y socializado 2do semestre</t>
  </si>
  <si>
    <t>Generar una cultura que permita apalancar el desarrollo del talento humano y la transformación organizacional de la ADRES</t>
  </si>
  <si>
    <t>Formular pilares de la estrategia de cultura organizacional</t>
  </si>
  <si>
    <t>Formular pilares de la Estrategia de Cultura  Organizacional en la entidad, que incluye cambio organizacional,  partiendo de las directrices impartidas por la Alta Dirección y del rediseño organizacional aprobado</t>
  </si>
  <si>
    <t>Documento Estrategia Cultura Organizacional con lineamientos y directrices dadas por la Alta Dirección</t>
  </si>
  <si>
    <t>Laddy Astrid Giraldo Piedrahita</t>
  </si>
  <si>
    <t>Alicia Judith Benitez Gomez</t>
  </si>
  <si>
    <t>GETH - Gestión Estratégica de Talento Humano</t>
  </si>
  <si>
    <t>Definir el cronograma de la estrategia de cultura organizacional</t>
  </si>
  <si>
    <t>Proyectar cronograma de actividades a realizar para iniciar la primera etapa de la estrategia de cultura organizacional en la entidad</t>
  </si>
  <si>
    <t>Cronograma implementación estrategia cultura organizacional desarrollado</t>
  </si>
  <si>
    <t>Socializar la estrategia de cultura organizacional aprobada para la entidad</t>
  </si>
  <si>
    <t>Realizar socialización a los colaboradores de la ADRES, acerca de la estrategia de cultura organizacional en la entidad, mediante diferentes canales de comunicación.</t>
  </si>
  <si>
    <t>Documento con evidencias de socializaciones realizadas</t>
  </si>
  <si>
    <t>Ejecutar las líneas estratégicas del talento humano planeadas para el primer trimestre</t>
  </si>
  <si>
    <t>Desarrollar las actividades formuladas en los planes institucionales para el fortalecimiento del talento humano y documentar su seguimiento en el periodo.</t>
  </si>
  <si>
    <t>Formato GETH-FR61 "Seguimiento a las Actividades Establecidas en los Planes de Talento Humano" registrado trimestralmente</t>
  </si>
  <si>
    <t>5. Plan Estratégico de Talento Humano</t>
  </si>
  <si>
    <t>7. Plan de Incentivos Institucionales</t>
  </si>
  <si>
    <t>4. Plan de Previsión de Recursos Humanos</t>
  </si>
  <si>
    <t>3. Plan Anual de Vacantes</t>
  </si>
  <si>
    <t>8. Plan de Trabajo Anual en Seguridad y Salud en el Trabajo</t>
  </si>
  <si>
    <t>Ejecutar las líneas estratégicas del talento humano planeadas para el segundo trimestre</t>
  </si>
  <si>
    <t>Ejecutar las líneas estratégicas del talento humano planeadas para el tercer trimestre</t>
  </si>
  <si>
    <t>Ejecutar las líneas estratégicas del talento humano planeadas para el cuarto trimestre</t>
  </si>
  <si>
    <t>Realizar análisis para el otorgamiento de incentivos institucionales</t>
  </si>
  <si>
    <t>Revisar las evaluaciones del desempeño para cada nivel jerárquico de carrera administrativa, y para funcionarios de LNR, de modo que se determine el otorgamiento adecuado de los incentivos institucionales</t>
  </si>
  <si>
    <t>Reporte del otorgamiento de incentivos institucionales</t>
  </si>
  <si>
    <t>Proyectar el acto administrativo para otorgar incentivos institucionales</t>
  </si>
  <si>
    <t>Elaborar el acto administrativo para el otorgamiento de incentivos institucionales, de acuerdo con los resultados obtenidos</t>
  </si>
  <si>
    <t>Acto administrativo que otorga incentivos pecuniarios</t>
  </si>
  <si>
    <t>Socializar la gestión del conflicto de interés en la entidad</t>
  </si>
  <si>
    <t>Realizar actividades de socialización para fortalecer la apropiación de la estrategia para gestionar conflictos de interés en la entidad</t>
  </si>
  <si>
    <t>Documento con evidencias de su implementación</t>
  </si>
  <si>
    <t>Alicia Judith Benitez Gomez
Jaime Guillermo Castro Ramirez</t>
  </si>
  <si>
    <t>Talento Humano</t>
  </si>
  <si>
    <t>Fomentar la adopción del Código de Integridad de la Entidad semestre 1</t>
  </si>
  <si>
    <t xml:space="preserve">Ejecutar en el primer semestre las acciones de fortalecimiento del Código de Integridad de la Entidad, en donde se involucre la Alta Dirección con las iniciativas planteadas por los servidores públicos. </t>
  </si>
  <si>
    <t>Cronograma de implementación propuesto - Piezas comunicativas - Boletín Sintonía</t>
  </si>
  <si>
    <t>Fomentar la adopción del Código de Integridad de la Entidad semestre 2</t>
  </si>
  <si>
    <t xml:space="preserve">Ejecutar en el segundo semestre las acciones de fortalecimiento del Código de Integridad de la Entidad, en donde se involucre la Alta Dirección con las iniciativas planteadas por los servidores públicos. </t>
  </si>
  <si>
    <t>Fortalecer la política de reducción de fotocopiado e impresión de documentos del SGDA</t>
  </si>
  <si>
    <r>
      <t>Divulgar una</t>
    </r>
    <r>
      <rPr>
        <sz val="11.5"/>
        <color theme="1"/>
        <rFont val="Calibri"/>
        <family val="2"/>
      </rPr>
      <t xml:space="preserve"> campaña hacia las diferentes dependencias de la ADRES en la disminución de documentos físicos.                                 </t>
    </r>
  </si>
  <si>
    <t>Realizar piezas comunicativas a través de sintonía y otros medios para lograr la divulgación de una política cero papel</t>
  </si>
  <si>
    <t xml:space="preserve">Juan Carlos Borda Rivas </t>
  </si>
  <si>
    <t>Andres Felipe Blanco Hernandez</t>
  </si>
  <si>
    <t>GEAD - Gestión Administrativa</t>
  </si>
  <si>
    <t>Generar campañas de concientización sobre la importancia y beneficios del SIG</t>
  </si>
  <si>
    <t>Generar campañas de concientización sobre la importancia y beneficios del SIGI, así como los roles y responsabilidades  a través de los diferentes medios de comunicación de la Entidad.</t>
  </si>
  <si>
    <t>Material de campañas realizadas</t>
  </si>
  <si>
    <t>Lina Jimena Ocampo
Equipo de Comunicaciones</t>
  </si>
  <si>
    <t>GEDO - Gestión de Desarrollo Organizacional</t>
  </si>
  <si>
    <t xml:space="preserve">Realizar campañas de concientización sobre análisis de causas e identificación de causa raíz </t>
  </si>
  <si>
    <t>Realizar campañas de concientización para afianzar habilidades en relación con análisis de causas e identificación de causa raíz en la formulación de planes de mejoramiento</t>
  </si>
  <si>
    <t xml:space="preserve">Realizar campañas de concientización sobre la mejora en los resultados del FURAG </t>
  </si>
  <si>
    <t xml:space="preserve">Realizar campañas de concientización sobre la necesidad de mejorar  los resultados en la medición del FURAG con el fin de medir la eficacia del Sistema de Gestión en la entidad. </t>
  </si>
  <si>
    <t>Realizar talleres de  consciencia en el aspecto legal, administrativo y social en la gestión documental de la Entidad</t>
  </si>
  <si>
    <t>Material de talleres
Listas de asistencia</t>
  </si>
  <si>
    <t>Jairo Alejandro Barón Rubiano</t>
  </si>
  <si>
    <t>Jhon Carlos Orrego Cruz</t>
  </si>
  <si>
    <t>GDOC - Gestión Documental</t>
  </si>
  <si>
    <t>Generar un lanzamiento de la herramienta Eureka en la entidad</t>
  </si>
  <si>
    <t xml:space="preserve">Elaborar una socialización de la herramienta SIGI - Eureka, a los diferentes usuarios de la entidad, con el apoyo del proveedor PENSEMOS, para dar a conocer la importancia de la herramienta dentro de la entidad, enfocada a generar una cultura de apropiación y uso de la misma. </t>
  </si>
  <si>
    <t xml:space="preserve">Grabaciones de las sesiones del lanzamiento de la herramienta en la entidad </t>
  </si>
  <si>
    <t>Julian Felipe Mendez Baquero</t>
  </si>
  <si>
    <t>Fernando Jose Velasquez Avila 
Moises Cuca Suarez</t>
  </si>
  <si>
    <t xml:space="preserve">Elaborar capsulas informativas para comunicar por correo de sintonía. </t>
  </si>
  <si>
    <t>Elaborar capsulas "tips" informativos para remitir por correo sintonía adres</t>
  </si>
  <si>
    <t>Capsulas por correo sintonía</t>
  </si>
  <si>
    <t>Moises Cuca Suarez</t>
  </si>
  <si>
    <t>Fortalecer la divulgación de información de calidad y transparencia.</t>
  </si>
  <si>
    <t xml:space="preserve"> Información de calidad y transparencia divulgada</t>
  </si>
  <si>
    <t>Información sobre los procesos que ejecuta la ADRES para el oportuno pago y transparencia en el manejo de los recursos divulgada</t>
  </si>
  <si>
    <t>Participar en canales itinerantes (puntos móviles de atención, ferias, caravanas)I Semestre</t>
  </si>
  <si>
    <t>Participación de Atención al Ciudadano en las actividades en las que sea convocado para asistir en los eventos donde la ADRES lleva su oferta institucional y generar los informes sobre las acciones adelantadas en estas jornadas itinerantes primer semestre y aplicaría únicamente en casos donde sea convocado el proceso de Servicio al Ciudadano</t>
  </si>
  <si>
    <t>Listados de asistencia y soportes de valoración de nivel de efectividad de las jornadas</t>
  </si>
  <si>
    <t>Participar en canales itinerantes (puntos móviles de atención, ferias, caravanas)II Semestre</t>
  </si>
  <si>
    <t>Participación de Atención al Ciudadano en las actividades en las que sea convocado para asistir en los eventos donde la ADRES lleva su oferta institucional y generar los informes sobre las acciones adelantadas en estas jornadas itinerantes segundo semestre y aplicaría únicamente en casos donde sea convocado el proceso de Servicio al Ciudadano</t>
  </si>
  <si>
    <t>Diseñar e implementar con las áreas misionales de la entidad estrategias de comunicación para divulgar la gestión de los recursos del sector salud</t>
  </si>
  <si>
    <t>Articular con las áreas misionales, diseñar estrategias de comunicación para divulgar la gestión de los recursos del sector salud</t>
  </si>
  <si>
    <t xml:space="preserve">Informe de ejecución de la estrategia </t>
  </si>
  <si>
    <t>GECO - Gestión de Comunicaciones
VALR - Validación, Liquidación y Reconocimiento 
GEPR - Gestión y Pago de Recursos</t>
  </si>
  <si>
    <t xml:space="preserve">Apoyar la  realización de la audiencia publica de la rendición de cuentas.
</t>
  </si>
  <si>
    <t xml:space="preserve">Articular con las áreas misionales la realización de la audiencia publica de rendición de cuentas de la entidad periodo 2023 - 2024 </t>
  </si>
  <si>
    <t xml:space="preserve">Video y publicación del informe de la rendición de cuentas en la pagina web e intranet.
 evidencias las mesas de trabajo con las áreas misionales. </t>
  </si>
  <si>
    <t>Información de calidad y en lenguaje comprensible</t>
  </si>
  <si>
    <t>Actualizar el Normograma en la página Web</t>
  </si>
  <si>
    <t>Identificar normas aplicables a los procesos, actualizar y publicar el Normograma en la página Web</t>
  </si>
  <si>
    <t>Normograma actualizado y publicado</t>
  </si>
  <si>
    <t>Sandra Paola Benitez Leon</t>
  </si>
  <si>
    <t>Enlaces de procesos</t>
  </si>
  <si>
    <t>Elaboración los Instrumentos de Gestión de la Información</t>
  </si>
  <si>
    <t>Gestionar la aprobación del Normograma por parte de todos los responsables de procesos</t>
  </si>
  <si>
    <t>Evidencias de la gestión de aprobación del Normograma</t>
  </si>
  <si>
    <t>Marcos Jaher Parra Oviedo</t>
  </si>
  <si>
    <t>Solicitar la publicación del Normograma aprobado en la página Web</t>
  </si>
  <si>
    <t>Normograma publicado en la página Web</t>
  </si>
  <si>
    <t xml:space="preserve">Fernando Jose Velasquez Avila </t>
  </si>
  <si>
    <t>Solicitar la depuración de la sección Normatividad de la página Web.</t>
  </si>
  <si>
    <t>Sección Normatividad de la página Web depurada</t>
  </si>
  <si>
    <t>Gabriela Mendez Pelaez</t>
  </si>
  <si>
    <t>Fortalecer el modelo de gestión del conocimiento en la Entidad​</t>
  </si>
  <si>
    <t>Modelo de Gestión y operación del Conocimiento y la innovación fortalecido</t>
  </si>
  <si>
    <t>Analizar contenidos de mayor consulta en cuanto lenguaje claro grupos de valor e interés I Semestre</t>
  </si>
  <si>
    <t>Identificar, priorizar y analizar contenidos de mayor consulta, con la participación de servidores para reconocer si son fáciles o no de entender (acciones de simplificación).Evaluar contenido respuestas a PQRSD y adecuar en un lenguaje claro I semestre</t>
  </si>
  <si>
    <t xml:space="preserve">5 respuestas a PQRSD analizadas y adecuadas en lenguaje claro </t>
  </si>
  <si>
    <t>Fortalecimiento de los canales de atención</t>
  </si>
  <si>
    <t>Analizar contenidos de mayor consulta en cuanto lenguaje claro grupos de valor e interés II Semestre</t>
  </si>
  <si>
    <t>Identificar, priorizar y analizar  contenidos de mayor consulta, con la participación de servidores para reconocer si son fáciles o no de entender (acciones de simplificación).Evaluar contenido respuestas a PQRSD y adecuar en un lenguaje claro  II semestre</t>
  </si>
  <si>
    <t>Socializar información de Servicio al Ciudadano a los funcionarios de la entidad I Semestre</t>
  </si>
  <si>
    <t>Generar un slogan para que a través del Boletín Sintonía se publiquen durante el semestre 6 contenidos con información relevante frente al servicio al ciudadano</t>
  </si>
  <si>
    <t>Información socializada a los funcionarios y grupos de interés sobre servicio al ciudadano y transparencia</t>
  </si>
  <si>
    <t>Socializar información de Servicio al Ciudadano a los funcionarios de la entidad II Semestre</t>
  </si>
  <si>
    <t>Actualizar la Política Institucional de Servicio al Ciudadano</t>
  </si>
  <si>
    <t>Con base en los resultados del FURAG 2023 realizar los ajuste a la PISC publicar y socializar con los funcionarios</t>
  </si>
  <si>
    <t>Política Institucional de Servicio al Ciudadano actualizada y presentada en el CIGD que se convoque</t>
  </si>
  <si>
    <t>Caracterizar a la ciudadanía y grupos de valor</t>
  </si>
  <si>
    <t>Anualmente actualizar la caracterización de ciudadanía y Grupos de Interés de la entidad con el apoyo y orientación de la OAPCR</t>
  </si>
  <si>
    <t>Caracterización de usuarios Actualizada</t>
  </si>
  <si>
    <t>Realizar capacitación y apropiación de la herramienta ORFEO</t>
  </si>
  <si>
    <t>Realizar al menos una capacitación semestral sobre el uso y apropiación de la Herramienta de Gestión documental y PQRSD ORFEO a través del  Procedimiento Gestión de PQRSD ORFEO</t>
  </si>
  <si>
    <t>Funcionarios y colaboradores capacitados en ORFEO. Reporte de asistencia</t>
  </si>
  <si>
    <t>Realizar capacitaciones a las Entidades Territoriales</t>
  </si>
  <si>
    <t>Efectuar desde la DLyG 12 capacitaciones virtuales en el transcurso de la vigencia a las Entidades Territoriales, EPS, IPS y proveedores de servicios y tecnologías en salud relacionadas con los procesos misionales de la ADRES</t>
  </si>
  <si>
    <t>Listados de asistencia y material presentado</t>
  </si>
  <si>
    <t>Lizeth Yamile Betancourt Marin
Carlos Eduardo Castro</t>
  </si>
  <si>
    <t>Realizar asistencias técnicas personalizadas en territorio a las IPS públicas y privadas en los  temas relacionados al proceso  de reclamaciones con cargo a la ADRES.</t>
  </si>
  <si>
    <t>Asistir  técnicamente a  diez (10) territorios, mediante visitas de capacitación en los temas de reclamaciones con cargo a la ADRES.</t>
  </si>
  <si>
    <t>Listados de asistencias y resultados de encuestas a los asistentes.
Presentaciones</t>
  </si>
  <si>
    <t>Ejecutar el Banco del Conocimiento versión 2</t>
  </si>
  <si>
    <t>Implementar el Banco del Conocimiento versión 2</t>
  </si>
  <si>
    <t>Material del Banco del Conocimiento cargado en Moodle</t>
  </si>
  <si>
    <t>Desarrollar el plan de trabajo formulado con base en resultados FURAG</t>
  </si>
  <si>
    <t xml:space="preserve">Ejecutar durante la vigencia las acciones planteadas para fortalecer la gestión del conocimiento, según los resultados obtenidos del FURAG. </t>
  </si>
  <si>
    <t>Documento con evidencias de su ejecución</t>
  </si>
  <si>
    <t>Finalizar la fase II (Inventario en estado natural)</t>
  </si>
  <si>
    <t>Construcción de los Inventarios Documentales en estado natural.</t>
  </si>
  <si>
    <t xml:space="preserve">Inventarios Documentales en estado Natural.
</t>
  </si>
  <si>
    <t>Recursos asignados con vigencia futura, no hacen parte de la vigencia corriente</t>
  </si>
  <si>
    <t>Elaborar el Instrumento Archivístico y trámite de convalidación de TVD.</t>
  </si>
  <si>
    <t>Elaboración e inicio del proceso de convalidación de las TVD ante el AGN.</t>
  </si>
  <si>
    <t xml:space="preserve">
Tablas de Valoración Documental Elaboradas e iniciado el tramite de convalidación ante el AGN</t>
  </si>
  <si>
    <t>Linea inicia una vez finalice el Inventrio en estado Natural-momento en el cual se puede definir el alcance y valor de la actividad.</t>
  </si>
  <si>
    <t xml:space="preserve">Finalizar el proceso de convalidación de las TRD V2 </t>
  </si>
  <si>
    <t>Finalizar el proceso de convalidación de las TRD V2 ante el AGN.</t>
  </si>
  <si>
    <t xml:space="preserve">Certificados de convalidación y RUSD de la V2 de las TRD.
</t>
  </si>
  <si>
    <t>Actualizar las TRD V3 e iniciar el proceso de convalidación con AGN</t>
  </si>
  <si>
    <t xml:space="preserve">
Proyectar la V3 de las TRD.
Iniciar el proceso de convalidación de la V3 de las TRD ante el AGN.</t>
  </si>
  <si>
    <t xml:space="preserve">
Proyecto de TRD V3.
Oficio de inicio de tramite de convalidación de la V3 de TRD ante el AGN. </t>
  </si>
  <si>
    <t>247</t>
  </si>
  <si>
    <t>Director(a) de Gestión de Tecnologías de la Información y las Comunicaciones</t>
  </si>
  <si>
    <t xml:space="preserve">Implementar el Plan de Conservación Documental. </t>
  </si>
  <si>
    <t xml:space="preserve">Consiste en la implementación de los ocho programas de conservación preventiva, definidas en el Plan de Conservación Documental, componente del Sistema Integrado de Conservación SIC. </t>
  </si>
  <si>
    <t>Presentación al CIGD con la descripción de los avances del Plan de Conservación Documental.</t>
  </si>
  <si>
    <t xml:space="preserve">Capacitar a los funcionarios en la herramienta ORFEO y gestión de documentos electrónicos </t>
  </si>
  <si>
    <t>La sensibilización está enfocada en fortalecer la correcta administración de los archivos electrónicos en la ADRES con la utilización de ORFEO y/o metodología de índice electrónico y herramienta transitoria SFTP.</t>
  </si>
  <si>
    <t>Listas de asistencia y Memorias de las capacitaciones.</t>
  </si>
  <si>
    <t>Realizar jornadas de socialización y divulgación del Código General Disciplinario I semestre</t>
  </si>
  <si>
    <t>Realizar jornadas de socialización y divulgación a servidores y contratistas de la entidad frente a las responsabilidades y el Código General Disciplinario I semestre</t>
  </si>
  <si>
    <t>Actas de reuniones, listados de asistencia y pantallazos.</t>
  </si>
  <si>
    <t>Maria Teresa Salazar Garcia</t>
  </si>
  <si>
    <t>Gina Paola Gutierrez Perez</t>
  </si>
  <si>
    <t>Gestión del Riesgo de Corrupción – Mapa de Riesgos de Corrupción</t>
  </si>
  <si>
    <t>GPAD - Gestión y Prevención de Asuntos Disciplinarios</t>
  </si>
  <si>
    <t>Realizar jornadas de socialización y divulgación del Código General Disciplinario II semestre</t>
  </si>
  <si>
    <t>Realizar jornadas de socialización y divulgación a servidores y contratistas de la entidad frente a las responsabilidades y el Código General Disciplinario II semestre</t>
  </si>
  <si>
    <t xml:space="preserve">Fase II Definir los contenidos del módulo de supervisión y ampliación de contenidos </t>
  </si>
  <si>
    <t xml:space="preserve">Establecer la descripción de los contenidos del módulo de supervisión y ampliar conocimientos básicos sobre las modalidades de contratación y su normatividad aplicable. </t>
  </si>
  <si>
    <t>Contenidos del módulo de supervisión y modalidades definidos</t>
  </si>
  <si>
    <t>Aura Maria Gomez De Los Rios</t>
  </si>
  <si>
    <t>Diana Milena Hernandez Thiriatl
Esperanza Rodriguez Roldan</t>
  </si>
  <si>
    <t>GCON - Gestión Contractual</t>
  </si>
  <si>
    <t xml:space="preserve">Fase II Establecer la metodología de divulgación del modulo de supervisión ampliación de contenidos </t>
  </si>
  <si>
    <t xml:space="preserve">Elegir una metodología que permita transmitir el conocimiento de manera sencilla a los interesados, sobre los temas de supervisión y ampliación de la primera etapa de conocimiento sobre las modalidades de selección. </t>
  </si>
  <si>
    <t>Documento con la metodología para divulgación de contenidos</t>
  </si>
  <si>
    <t>Fase II Ejecutar el módulo de cono nocimiento virtual sobre supervisión</t>
  </si>
  <si>
    <t xml:space="preserve">	Implementar el módulo de conocimiento de supervisión complementado con las modalidades de contratación </t>
  </si>
  <si>
    <t>Módulo de conocimiento virtual de supervisión desarrollado</t>
  </si>
  <si>
    <t>Elaborar capacitaciones dirigidas al usuario final para el uso correcto de la herramienta Eureka.</t>
  </si>
  <si>
    <t>Capacitar a los funcionarios usuario finales de la herramienta en los diferentes módulos que manejan</t>
  </si>
  <si>
    <t>Grabaciones de las capacitaciones realizadas</t>
  </si>
  <si>
    <t>Actualizar videos con el uso de la herramienta Eureka y subirlos a la plataforma Stream.</t>
  </si>
  <si>
    <t xml:space="preserve">actualizar los videos que se encuentran cargados, según las nuevas funcionalidades y/o actualizaciones de la herramienta </t>
  </si>
  <si>
    <t xml:space="preserve">Videos actualizados en Stream </t>
  </si>
  <si>
    <t>Moises Cuca Suarez
Norela Briceño Bohorquez
Lina Jimena Ocampo Arias
Jaime Guillermo Castro Ramirez
Diana Esperanza Torres Rodriguez
Diana Fernanda Forero Corredor</t>
  </si>
  <si>
    <t>Cargar las guías de uso de la herramienta Eureka en un apartado espacial de la INTRANET</t>
  </si>
  <si>
    <t xml:space="preserve">Mantener las guías actualizadas en el repositorio de la intranet y Moodle </t>
  </si>
  <si>
    <t>* Evidencia de guías cargadas en Moodle
* Guías Cargadas en Intranet</t>
  </si>
  <si>
    <t>Moises Cuca Suarez
Jaime Guillermo Castro Ramirez</t>
  </si>
  <si>
    <t>Documentar la actualización permanente del Normograma</t>
  </si>
  <si>
    <t>Documentar en el Procedimiento de Control de Documentos la actualización permanente del Normograma</t>
  </si>
  <si>
    <t>Procedimiento actualizado</t>
  </si>
  <si>
    <t>Aprobar la actualización del procedimiento</t>
  </si>
  <si>
    <t>Procedimiento aprobado</t>
  </si>
  <si>
    <t>Actualizar la metodología para  realizar la evaluación de satisfacción de los grupos de valor y de interés sobre los atributos de calidad de los servicios de la ADRES</t>
  </si>
  <si>
    <t>Revisar y actualizar la metodología para  realizar la evaluación de satisfacción de los grupos de valor y de interés sobre los atributos de calidad de los servicios de la ADRES y la identificación de sus necesidades, expectativas y requisitos</t>
  </si>
  <si>
    <t>Martha Ligia Serna
Carlos Obregón Gonzalez
Enlaces procesos misionales</t>
  </si>
  <si>
    <t>Socializar la metodología propuesta para aprobación</t>
  </si>
  <si>
    <t>Isabel Cristina Estrada
Carlos Obregon Gonzalez
Responsables procesos misionales</t>
  </si>
  <si>
    <t xml:space="preserve">Realizar una capacitación sobre cultura de datos y análisis de resultados </t>
  </si>
  <si>
    <t>Realizar una capacitación sobre cultura de datos y análisis de resultados</t>
  </si>
  <si>
    <t>Material de capacitación
Listas de asistencia</t>
  </si>
  <si>
    <t>José Fabian Vaca C</t>
  </si>
  <si>
    <t>Daniel Eduardo Cabezas Murillo
Norela Briceño Bohorquez</t>
  </si>
  <si>
    <t>Actualizar manual de funciones con las responsabilidades de los funcionarios en los sistemas de gestión</t>
  </si>
  <si>
    <t>Manual de funciones actualizado</t>
  </si>
  <si>
    <t>Actualizar el Glosario en la página Web</t>
  </si>
  <si>
    <t>Identificar glosario relevante de los procesos y actualizarlo</t>
  </si>
  <si>
    <t>Glosario actualizado</t>
  </si>
  <si>
    <t>Enlaces de los proceso
Todos los integrantes del la OAPCR</t>
  </si>
  <si>
    <t>Gestionar la aprobación del Glosario por parte de todos los responsables de procesos</t>
  </si>
  <si>
    <t>Evidencias de la gestión de aprobación del Glosario</t>
  </si>
  <si>
    <t>Solicitar la publicación y depuración de la sección Glosario de la página Web.</t>
  </si>
  <si>
    <t>Sección Glosario de la página Web publicada y depurada</t>
  </si>
  <si>
    <t>Documentar la actualización permanente del Glosario</t>
  </si>
  <si>
    <t xml:space="preserve">Documentar en el Procedimiento de Control de Documentos la actualización permanente del Glosario </t>
  </si>
  <si>
    <t>Elaborar un diagnosticó del nivel de competencia en los mercados relacionados con sus adquisiciones</t>
  </si>
  <si>
    <t>Elaborar un diagnosticó del nivel de competencia en los mercados relacionados con sus adquisiciones utilizando los siguientes elementos para el diagnóstico de competencia  en sus procesos de adquisición:
Cambios en la dinámica de precios; Número de proponentes; Número de procesos desiertos; Cambios en la calidad del bien o servicio</t>
  </si>
  <si>
    <t>Diagnóstico del nivel de competencia elaborado</t>
  </si>
  <si>
    <t>Establecer e implementar mejoras o estrategias para generar mayor competencia en sus procesos de compra durante la vigencia evaluada</t>
  </si>
  <si>
    <t>Estrategias para generar mayor competencia establecida</t>
  </si>
  <si>
    <t>Actualizar y fortalecer el Programa de Vigilancia Epidemiológica de Riesgo Psicosocial</t>
  </si>
  <si>
    <t>Actualizar el Programa de Vigilancia Epidemiológica de Riesgo Psicosocial.</t>
  </si>
  <si>
    <t>Documento del Programa de vigilancia epidemiológica actualizado. Evidencias de actividades de intervención de riesgo psicosocial.</t>
  </si>
  <si>
    <t>Ana Milena Escobar Rincón</t>
  </si>
  <si>
    <t>15. Plan de Fortalecimiento del SIGI</t>
  </si>
  <si>
    <t xml:space="preserve">17.Gestión de la información estadística
</t>
  </si>
  <si>
    <t>Rediseño e implementación de la estructura organizacional acorde a las funciones y responsabilidades misionales y exigencias del PND</t>
  </si>
  <si>
    <t>Rediseño organizacional implementado</t>
  </si>
  <si>
    <t>Diagnóstico rediseño organizacional</t>
  </si>
  <si>
    <t>Bases PND: Proveer vacantes, ampliación de la planta global y creación de plantas temporales.</t>
  </si>
  <si>
    <t>Elaborar estudio de cargas laborales</t>
  </si>
  <si>
    <t>A partir de los procesos y procedimientos documentados, realizar el estudio de levantamiento de cargas de trabajo, conforme a los lineamientos del DAFP, con el acompañamiento de las diferentes dependencias de la ADRES</t>
  </si>
  <si>
    <t>Documento del estudio de cargas laborales</t>
  </si>
  <si>
    <t>Realizar análisis del estudio de cargas laborales obtenido</t>
  </si>
  <si>
    <t>Con base en el estudio de cargas laborales desarrollado, se analizarán estos resultados para establecer un documento con las recomendaciones y conclusiones correspondientes</t>
  </si>
  <si>
    <t>Documento con recomendaciones y acciones de continuidad frente al estudio realizado</t>
  </si>
  <si>
    <t>Estudio Técnico de Rediseño organizacional ejecutado</t>
  </si>
  <si>
    <t>Realizar el estudio técnico de rediseño organizacional</t>
  </si>
  <si>
    <t>El estudio técnico debe contener la información y la documentación de acuerdo a la guía de rediseño institucional del DAFP. La actividad se desarrolla en coordinación con las dependencias involucradas en la recopilación, elaboración y validación de información</t>
  </si>
  <si>
    <t>Estudio técnico de rediseño institucional elaborado</t>
  </si>
  <si>
    <t>Proyectar los documentos para formalizar el rediseño organizacional</t>
  </si>
  <si>
    <t>Con base en el estudio técnico resultante para el rediseño organizacional, se construirán los documentos que lo formalizan ante las instancias pertinentes.</t>
  </si>
  <si>
    <t>Borrador de Decretos de restructuración, Manual de Funciones, entre otros</t>
  </si>
  <si>
    <t>Someter a consideración el rediseño organizacional ante las instancias pertinentes</t>
  </si>
  <si>
    <t xml:space="preserve">Presentar a las entidades correspondientes el proyecto de rediseño organizacional, acompañado de los documentos que soportan su análisis. </t>
  </si>
  <si>
    <t>Oficios presentados a las instancias pertinentes</t>
  </si>
  <si>
    <t>DO2. Optimizar las capacidades organizacionales dentro del marco de la arquitectura empresarial de la Entidad mediante la implementación de la transformación digital que permita modernizar la entidad, facilitar la prestación de los servicios a los grupos de valor y mejorar la transparencia y publicidad de la información para el seguimiento de los recursos de la salud</t>
  </si>
  <si>
    <t xml:space="preserve">Modernizar y optimizar los sistemas de información en la ADRES </t>
  </si>
  <si>
    <t>Sistemas de información modernizados y optimizados</t>
  </si>
  <si>
    <t>Procesos automatizados, trámites y servicios digitalizados</t>
  </si>
  <si>
    <t>Bases PND: La modernización institucional con el fortalecimiento de la rectoría del MSPS, la capacidad de ADRES</t>
  </si>
  <si>
    <t>Bases PND: La ampliación en la salud digital a través de la apropiación de tecnologías de información en el ecosistema sanitario, desde aplicaciones y servicios digítales, desarrollo y adopción de sistemas y componentes de TIC, con interoperabilidad, estándares de salud y ciberseguridad.</t>
  </si>
  <si>
    <t>Generar Diagnóstico integral de archivos - componente tecnológico documento y expediente electrónico</t>
  </si>
  <si>
    <t>Aplicaciones de instrumentos de recopilación de información y verificación de procesos en sitio, tendientes a establecer el estado de la gestión documental de la entidad, principalmente en lo que respecta al componente tecnológico, documento y expediente electrónico.</t>
  </si>
  <si>
    <t>Documento "diagnostico integral de archivo"</t>
  </si>
  <si>
    <t>309</t>
  </si>
  <si>
    <t>Diseñar el modelo de gestión documental electrónico, que incluye la concepción de un SGDEA</t>
  </si>
  <si>
    <t xml:space="preserve">Corresponde a la generación de documentos en los que se sustenta el Modelo de Gestión Documental Electrónica; elementos que deben ser acordes con los postulados de Arquitectura Empresarial, Gobernanza de la Información, instrumentos archivísticos y el aprovechamiento de las herramientas informáticas y documentales existentes de la entidad; obteniendo adicionalmente las definición de los requerimientos técnicos y funcionales del Sistema de Gestión de Documentos Electrónicos de Archivo - SGDEA. </t>
  </si>
  <si>
    <t>Documento "Diseño del Modelo de Gestión Documental Electrónico analizado y estructurado desde las dimensiones de la arquitectura empresarial (arquitectura misional o de negocio, sistemas de información, información, infraestructura tecnológica, gobierno de TI, estrategia de T.I y uso y apropiación)".</t>
  </si>
  <si>
    <t xml:space="preserve">Establecer los requerimientos puntuales del SGDEA  documentos y expedientes electrónicos </t>
  </si>
  <si>
    <t xml:space="preserve">Revisión de sistema documental y de los demás sistemas de gestión de documentos SGDE de la entidad, tendiente a identificar los aspectos necesarios que lleven a generar un "documento con los requerimientos técnicos funcionales, así como los no funcionales, que deberá contemplar el Sistema de Gestión de Documentos Electrónicos de Archivo SGDEA de la ADRES conforme a su contexto institucional, este modelo debe considerar una especificación Moreq generalmente aceptada por la comunidad internacional y adoptado al contexto normativo colombiano. </t>
  </si>
  <si>
    <t xml:space="preserve">Documento con los requerimientos técnicos funcionales y no funcionales que debe contemplar el Sistema de Gestión de Documentos Electrónicos de Archivo SGDEA de ADRES. </t>
  </si>
  <si>
    <t xml:space="preserve">Actualizar la Política de Gestión Documental (acorde con los avances del proyecto SGDEA) </t>
  </si>
  <si>
    <t>Actualización de Política de Gestión Documental, con base en la normatividad vigente. Una vez se vayan generando documentos del proyecto SGDEA, se actualizará para mantener una alineación frente a los mismos.</t>
  </si>
  <si>
    <t>Política de Gestión Documental actualizada</t>
  </si>
  <si>
    <t xml:space="preserve">Implementar tramites y servicios digitalizados y automatizados </t>
  </si>
  <si>
    <t>Realizar la transformación de procesos tradicionales de trámites y servicios en un entorno digital, utilizando tecnologías de información, de acuerdo con lo dispuesto en el plan de racionalización de trámites y estrategia de racionalización de trámites en el SUIT de Función Pública.</t>
  </si>
  <si>
    <t>Evidencias de implementación de tramites y servicios digitalizados y automatizados de acuerdo con el plan y estrategia de racionalización.</t>
  </si>
  <si>
    <t>Heriberto Albutria Cortes</t>
  </si>
  <si>
    <t xml:space="preserve">9. Racionalización de trámites
</t>
  </si>
  <si>
    <t>Realizar seguimiento al plan de racionalización de trámites y monitoreo a la estrategia 2024</t>
  </si>
  <si>
    <t>A partir del plan y la estrategia de racionalización de trámites definida para el 2024 solicitar a los procesos responsables el reporte de avances y realizar el respectivo registro en la herramienta dispuesta por la Función Pública para tal fin (SUIT)</t>
  </si>
  <si>
    <t>Registro en SUIT del monitoreo a las acciones de racionalización</t>
  </si>
  <si>
    <t>Constanza Cristina Diaz Romero</t>
  </si>
  <si>
    <t>Juan Carlos Escobar Baquero
Maria Margarita Bravo Robayo
Juan Carlos Girón Sanabria
Roció Puentes 
Mayra Alejandra Perez Bejarano</t>
  </si>
  <si>
    <t>Dirección de Gestión de Recursos Financieros de Salud (DGRF)
Dirección de Liquidaciones y Garantías (DLYG)
Dirección de Otras Prestaciones (DOP)</t>
  </si>
  <si>
    <t>Depende de los otros entregables que hagan parte del producto de la DGTI</t>
  </si>
  <si>
    <t xml:space="preserve">9. Racionalización de trámites </t>
  </si>
  <si>
    <t>Implementar los criterios de usabilidad web para los trámites (parcial y totalmente en línea)</t>
  </si>
  <si>
    <t>Criterios de usabilidad web para los trámites implementados</t>
  </si>
  <si>
    <t>Cesar Ramírez</t>
  </si>
  <si>
    <t xml:space="preserve">Promover el uso de la autenticación digital de Servicios Ciudadanos Digitales </t>
  </si>
  <si>
    <t xml:space="preserve">Autenticación digital de Servicios Ciudadanos Digitales </t>
  </si>
  <si>
    <t>Javier Muñoz</t>
  </si>
  <si>
    <t>Saul Diaz Olivares</t>
  </si>
  <si>
    <t>Aprobación del paso a producción herramienta tecnológica Prestaciones económicas RC - REE</t>
  </si>
  <si>
    <t>Paso a producción de la herramienta tecnológica para el reconocimiento de las Prestaciones económicas RC - REE implementado en producción. 
Esta actividad implica racionalización del trámite: Reconocimiento de prestaciones económicas a afiliados a los regímenes especial y/o de excepción​</t>
  </si>
  <si>
    <t>Acta del paso a producción de la fase I del aplicativo con la aprobación de los actores involucrados.</t>
  </si>
  <si>
    <t xml:space="preserve">Yerly Alejandra Niño
Ricardo Padilla
Karen Suarez
John Rojas
</t>
  </si>
  <si>
    <t>9. Racionalización de trámites</t>
  </si>
  <si>
    <t>Realizar despliegue en el ambiente productivo de la herramienta tecnológica Prestaciones económicas RC - REE</t>
  </si>
  <si>
    <t xml:space="preserve">Llevar a cabo el despliegue conforme al procedimiento del control y gestión de cambios que tiene implementado la DGTIC para la herramienta tecnológica para el procesamiento y liquidación de prestaciones económicas y devoluciones, Fase I -  Prestaciones económicas RC - REE </t>
  </si>
  <si>
    <t>Herramienta tecnológica para el procesamiento y liquidación de prestaciones económicas y devoluciones, Fase I -  Prestaciones económicas RC - REE  en ambiente de producción</t>
  </si>
  <si>
    <t>Actualización de procedimientos asociados a Prestaciones económicas RC - REE</t>
  </si>
  <si>
    <t>Actualización y/o creación de procedimientos asociados a Prestaciones económicas RC - REE.
Esta actividad implica racionalización del trámite: Reconocimiento de prestaciones económicas a afiliados a los regímenes especial y/o de excepción​.</t>
  </si>
  <si>
    <t>Aprobación del paso a producción herramienta tecnológica Devoluciones RC - REE</t>
  </si>
  <si>
    <t>Paso a producción de la herramienta tecnológica para el reconocimiento de las Devoluciones RC - REE implementado en producción.
Esta actividad implica racionalización del trámite: Devolución de aportes pagados directamente a la ADRES</t>
  </si>
  <si>
    <t>Acta del paso a producción de la fase II del aplicativo con la aprobación de los actores involucrados.</t>
  </si>
  <si>
    <t>Monica Buesaquillo
Rocio Puentes</t>
  </si>
  <si>
    <t>Realizar despliegue en el ambiente productivo de la herramienta tecnológica Devoluciones RC - REE</t>
  </si>
  <si>
    <t>Llevar a cabo el despliegue conforme al procedimiento del control y gestión de cambios que tiene implementado la DGTIC para la herramienta tecnológica para el procesamiento y liquidación de prestaciones económicas y devoluciones, Fase II -  Devoluciones RC - REE</t>
  </si>
  <si>
    <t>Herramienta tecnológica para el procesamiento y liquidación de prestaciones económicas y devoluciones, Fase II -  Devoluciones RC - REE   en ambiente de producción</t>
  </si>
  <si>
    <t>Actualización de procedimientos asociados a Devoluciones RC - REE</t>
  </si>
  <si>
    <t>Actualización y/o creación de procedimientos asociados a Devoluciones RC - REE.
Esta actividad implica racionalización del trámite: Devolución de aportes pagados directamente a la ADRES</t>
  </si>
  <si>
    <t>Programa de soporte y mantenimiento de sistemas de información</t>
  </si>
  <si>
    <t>Implementación del plan de mantenimiento de los sistemas de información</t>
  </si>
  <si>
    <t>Documento de informe con las actividades de mantenimiento correctivo y preventivo de los sistemas de información</t>
  </si>
  <si>
    <t>Documento: Informe de implementación del Plan de Mantenimiento de sistemas de Información</t>
  </si>
  <si>
    <t>Dirección de Tecnologías de la Información y las Comunicaciones</t>
  </si>
  <si>
    <t>OSTI - Operación y Soporte a las Tecnologías de Información y las Comunicaciones</t>
  </si>
  <si>
    <t xml:space="preserve">Ejecutar soportes y mantenimientos de la herramienta </t>
  </si>
  <si>
    <t>Realizar el respectivo soporte de la herramienta EUREKA, con el fin que su funcionalidad sea la adecuada para el procesamiento y seguimiento de información que se genera en el sistema.</t>
  </si>
  <si>
    <t xml:space="preserve">Herramienta funcionando óptimamente </t>
  </si>
  <si>
    <t>Gestión efectiva de microservicios en la ADRES implementada</t>
  </si>
  <si>
    <t>Implementar bases de datos específicas para cada servicio o utilizar patrones de replicación y sincronización de datos.</t>
  </si>
  <si>
    <t>Gestionar las bases de datos en un entorno de microservicios. Puede implicar la creación de bases de datos dedicadas para cada servicio individual o la implementación de patrones que permitan la replicación y sincronización eficiente de datos entre servicios. La elección depende de factores como la independencia de servicios y el rendimiento del sistema.</t>
  </si>
  <si>
    <t>Evidencia implementación Bases de datos</t>
  </si>
  <si>
    <t>Establecer un proceso formal de gestión del ciclo de vida de los microservicios, que incluya la creación, mantenimiento, retiro y sustitución.</t>
  </si>
  <si>
    <t>Establecer un conjunto estructurado de procedimientos para administrar todos los aspectos del ciclo de vida de los microservicios. Esto incluye la fase de creación, donde se desarrollan y despliegan nuevos microservicios; el mantenimiento, que abarca actualizaciones y correcciones; el retiro, que implica la eliminación planificada de microservicios obsoletos; y la sustitución, que contempla la introducción de nuevos microservicios en lugar de los existentes. Este proceso busca optimizar la eficiencia y confiabilidad de la arquitectura de microservicios.</t>
  </si>
  <si>
    <t>Documento: Proceso o procedimiento formal de gestión del ciclo de vida de los microservicios</t>
  </si>
  <si>
    <t>Autenticación electrónica</t>
  </si>
  <si>
    <t xml:space="preserve">Desarrollar los flujos de firma de documentos </t>
  </si>
  <si>
    <t>Esto incluye la identificación de los responsables de la firma, la definición de niveles de autorización, y la implementación de medidas de seguridad para garantizar la integridad y autenticidad de los documentos, dando continuidad a la acción realizada en 2023 con nuevos flujos.</t>
  </si>
  <si>
    <t>Flujos de documentos desarrollados</t>
  </si>
  <si>
    <t>Sistemas de información modernizados</t>
  </si>
  <si>
    <t>Actualizar las paginas de inicio de la herramienta Eureka</t>
  </si>
  <si>
    <t>actualizar el diseño e información contenida dentro de las paginas de inicio de los diferentes módulos del aplicativo Eureka</t>
  </si>
  <si>
    <t xml:space="preserve">paginas de inicio de Eureka actualizadas </t>
  </si>
  <si>
    <t>Julian Felipe Mendez Baquero
Norela Briceño Bohorquez
Fernando Jose Velásquez Avila
Jaime Guillermo Castro Ramirez
Diana Esperanza Torres Rodriguez
Lina Jimena Ocampo Arias
Rodolfo Oswaldo Uribe Duarte
Diana Fernanda Forero Corredor</t>
  </si>
  <si>
    <t>Mejorar la calidad de los reportes generados en Eureka.</t>
  </si>
  <si>
    <t xml:space="preserve">Mejorar la calidad y utilidad de los reportes generados por el Sistema de Gestión de Información (SIGI - Eureka) para facilitar el análisis de la información y la toma de decisiones </t>
  </si>
  <si>
    <t xml:space="preserve">Reportes optimizados </t>
  </si>
  <si>
    <t>Julian Felipe Mendez Baquero
Norela Briceño Bohorquez
Fernando Jose Velásquez Avila
Jaime Guillermo Castro Ramirez</t>
  </si>
  <si>
    <t>Generar y optimizar los tableros de información en el modulo Gerencial</t>
  </si>
  <si>
    <t xml:space="preserve">Crear, mejorar y optimizar los tableros de información generados en el modulo de analitico, con enfoque en los modulos de Planes, indicadores, riesgos y mejoras </t>
  </si>
  <si>
    <t xml:space="preserve">Tableros gerenciales optimizados y actualizados </t>
  </si>
  <si>
    <t>Gabriela Mendez Pelaez
Norela Briceño Bohorquez
Fernando Jose Velásquez Avila
Jaime Guillermo Castro Ramirez
Diana Esperanza Torres Rodriguez
Lina Jimena Ocampo Arias</t>
  </si>
  <si>
    <t>Plan de modernización de sistemas de información de la entidad</t>
  </si>
  <si>
    <t>Plan de modernización de sistemas que incluya la actualización de sistemas heredados, la adopción de nuevas tecnologías y la mejora de la integración entre sistemas.</t>
  </si>
  <si>
    <t>Documento: Plan de modernización de los sistemas de información</t>
  </si>
  <si>
    <t>Bases PND: El desarrollo de un Sistema de información único e interoperable que permita la articulación de todos los actores del SGSS.</t>
  </si>
  <si>
    <t>Apoyo en etapa de adaptación y configuración del ERP desde la arista correspondiente al grupo de gestión presupuestal.</t>
  </si>
  <si>
    <t>Para esta etapa el grupo de gestión presupuestal desplegará las acciones necesarias para adaptar y configurar el ERP en aquellos puntos donde es necesaria la interacción de procedimientos correspondientes al Grupo de Gestión Presupuestal.</t>
  </si>
  <si>
    <t>Informe de actividades realizadas en etapa de adaptación y configuración presupuestal del ERP.
Adaptación y configuración del ERP con la información presupuestal</t>
  </si>
  <si>
    <t>Apoyo en etapa de adaptación y configuración del ERP desde la arista correspondiente al grupo de gestión contable.</t>
  </si>
  <si>
    <t>Para esta etapa el grupo de gestión de contable desplegará las acciones necesarias para adaptar y configurar el ERP en aquellos puntos donde es necesaria la interacción de procedimientos correspondientes al Grupo de Gestión Contable y Control de Registro.</t>
  </si>
  <si>
    <t>Informe de actividades realizadas en etapa de adaptación y configuración contable del ERP.
Adaptación y configuración del ERP con la información contable</t>
  </si>
  <si>
    <t>Apoyo en etapa de adaptación y configuración del ERP desde la arista correspondiente al grupo de gestión de pagos y portafolio.</t>
  </si>
  <si>
    <t>Para esta etapa el grupo de gestión de pagos desplegará las acciones necesarias para adaptar y configurar el ERP en aquellos puntos donde es necesaria la interacción de procedimientos correspondientes al Grupo de Gestión de Pagos.</t>
  </si>
  <si>
    <t>Informe de actividades realizadas en etapa de adaptación y configuración del proceso de pagos del ERP.
Adaptación y configuración del ERP con la información del proceso de pagos</t>
  </si>
  <si>
    <t>Rafael Guillermo Anaya</t>
  </si>
  <si>
    <t>Apoyo en etapa de adaptación y configuración del ERP desde la arista correspondiente al grupo de gestión de recaudo.</t>
  </si>
  <si>
    <t>Para esta etapa el grupo de gestión de recaudo desplegará las acciones necesarias para adaptar y configurar el ERP en aquellos puntos donde es necesaria la interacción del proceso de recaudo.</t>
  </si>
  <si>
    <t>Informe de actividades realizadas en etapa de adaptación y configuración recaudo del ERP.
Adaptación y configuración del ERP con la información de recaudo</t>
  </si>
  <si>
    <t>Camilo Cely</t>
  </si>
  <si>
    <t>Apoyo en etapa de integración e interoperabilidad del ERP desde la arista correspondiente al grupo de gestión presupuestal.</t>
  </si>
  <si>
    <t>Para esta etapa el grupo de gestión presupuestal desplegará las acciones necesarias para integrar el ERP permitiendo interoperabilidad en aquellos puntos donde es necesaria la interacción de procedimientos correspondientes al Grupo de Gestión Presupuestal.</t>
  </si>
  <si>
    <t>Informe de actividades realizadas en etapa de integración e interoperabilidad presupuestal del ERP.
Tabla de integración del ERP con la información presupuestal</t>
  </si>
  <si>
    <t>Apoyo en etapa de integración e interoperabilidad  del ERP desde la arista correspondiente al grupo de gestión contable.</t>
  </si>
  <si>
    <t>Para esta etapa el grupo de gestión de contable desplegará las acciones necesarias para para integrar el ERP permitiendo interoperabilidad en aquellos puntos donde es necesaria la interacción de procedimientos correspondientes al Grupo de Gestión Contable y Control de Registro.</t>
  </si>
  <si>
    <t>Informe de actividades realizadas en etapa de integración e interoperabilidad contable del ERP.
integración e interoperabilidad del ERP con la información contable</t>
  </si>
  <si>
    <t>Apoyo en etapa de integración e interoperabilidad del ERP desde la arista correspondiente al grupo de gestión de pagos y portafolio.</t>
  </si>
  <si>
    <t>Para esta etapa el grupo de gestión de pagos desplegará las acciones necesarias para para integrar el ERP permitiendo interoperabilidad en aquellos puntos donde es necesaria la interacción de procedimientos correspondientes al Grupo de Gestión de Pagos.</t>
  </si>
  <si>
    <t>Informe de actividades realizadas en etapa de integración e interoperabilidad del proceso de pagos del ERP.
integración e interoperabilidad del ERP con la información del proceso de pagos</t>
  </si>
  <si>
    <t>Apoyo en etapa de integración e interoperabilidad del ERP desde la arista correspondiente al grupo de gestión de recaudo.</t>
  </si>
  <si>
    <t>Para esta etapa el grupo de gestión de recaudo desplegará las acciones necesarias para integrar el ERP permitiendo interoperabilidad aquellos puntos donde es necesaria la interacción del proceso de recaudo.</t>
  </si>
  <si>
    <t>Informe de actividades realizadas en etapa de integración e interoperabilidad recaudo del ERP.
integración e interoperabilidad del ERP con la información de recaudo</t>
  </si>
  <si>
    <t>Apoyo en etapa de pruebas y salida en vivo del ERP desde la arista correspondiente al grupo de gestión presupuestal.</t>
  </si>
  <si>
    <t>Para esta etapa el grupo de gestión presupuestal desplegará las acciones necesarias para realizar pruebas ERP en aquellos puntos donde es necesaria la interacción de procedimientos correspondientes al Grupo de Gestión Presupuestal.</t>
  </si>
  <si>
    <t xml:space="preserve">Pruebas y resultado de las mismas realizado en aquellos puntos donde se requiere la interacción de presupuesto en el ERP
</t>
  </si>
  <si>
    <t>Dependencias misionales</t>
  </si>
  <si>
    <t xml:space="preserve"> $ 226.074.352 </t>
  </si>
  <si>
    <t>Apoyo en etapa de pruebas y salida en vivo del ERP desde la arista correspondiente al grupo de gestión contable.</t>
  </si>
  <si>
    <t xml:space="preserve">Pruebas y resultado de las mismas realizado en aquellos puntos donde se requiere la interacción de contabilidad en el ERP
</t>
  </si>
  <si>
    <t>Apoyo en etapa de pruebas y salida en vivo del ERP desde la arista correspondiente al grupo de gestión de pagos y portafolio.</t>
  </si>
  <si>
    <t xml:space="preserve">Pruebas y resultado de las mismas realizado en aquellos puntos donde se requiere la interacción de tesorería en el ERP
</t>
  </si>
  <si>
    <t>Apoyo en etapa de pruebas y salida en vivo del ERP desde la arista correspondiente al grupo de gestión de recaudo.</t>
  </si>
  <si>
    <t xml:space="preserve">Pruebas y resultado de las mismas realizado en aquellos puntos donde se requiere la interacción de recaudo en el ERP
</t>
  </si>
  <si>
    <t>Maximizar el valor de la tecnología, fortalecer la seguridad de los datos y garantizar la alineación con los objetivos institucionales.</t>
  </si>
  <si>
    <t>Valor de la tecnología maximizada y seguridad de datos fortalecida</t>
  </si>
  <si>
    <t>Nuevas tecnologías para promover la innovación en la prestación de servicios adoptadas</t>
  </si>
  <si>
    <t>Definir el aplicativo piloto para implementación del sistema de control y seguimiento de procesos disciplinarios</t>
  </si>
  <si>
    <t>Definir con  la DGTIC el aplicativo piloto para poner a prueba el sistema de radicación, control y seguimiento de los procesos disciplinarios.</t>
  </si>
  <si>
    <t>Documento que contenga el detalle del aplicativo seleccionado para realizar el piloto en pruebas del sistema de control y seguimiento de procesos disciplinarios</t>
  </si>
  <si>
    <t>Establecer la estrategia para la implementación del plan piloto</t>
  </si>
  <si>
    <t>Realizar cronograma de actividades para la implementación del plan piloto.</t>
  </si>
  <si>
    <t>Cronograma que contenga las etapas y fechas en que se pondrá a prueba los módulos del sistema.</t>
  </si>
  <si>
    <t>Definir los requerimientos y recursos estimados para la aplicación del sistema de radicación, control y seguimiento de los procesos disciplinarios.</t>
  </si>
  <si>
    <t>Precisar con la DGTIC tanto los requerimientos como los recursos necesarios para llevar a cabo la implementación del sistema.</t>
  </si>
  <si>
    <t>Documento, actas de reuniones, correos electrónicos y grabaciones de reuniones.</t>
  </si>
  <si>
    <t>Contratación de actividades externas para la verificación de la adopción de nuevas tecnologías y la implementación de ejercicio de innovación para la gestión pública</t>
  </si>
  <si>
    <t>Ejecución de acciones contractuales para la gestión de servicios de consultoría que permitan a la entidad la adopción de nuevas tecnologías y la implementación de ejercicio de innovación para la gestión pública</t>
  </si>
  <si>
    <t>Soportes del ejercicio contractual con entidad externa</t>
  </si>
  <si>
    <t>Informe de adopción de nuevas tecnologías para promover la innovación en la prestación de servicios.</t>
  </si>
  <si>
    <t>Informe de gestión de la entidad en el proceso de  adopción de nuevas tecnologías para promover la innovación en la prestación de servicios.</t>
  </si>
  <si>
    <t>Documento de informe de adopción del Plan de Transformación Digital</t>
  </si>
  <si>
    <t>Política de Gobierno Digital implementada por fases</t>
  </si>
  <si>
    <t>Realizar la actualización del documento - PETI para la vigencia 2023-2026</t>
  </si>
  <si>
    <t>Realizar la actualización del documento PETI 2023-2026, actualizando los proyectos y hoja de ruta para la vigencia 2025</t>
  </si>
  <si>
    <r>
      <rPr>
        <sz val="12"/>
        <color theme="1"/>
        <rFont val="Arial"/>
        <family val="2"/>
      </rPr>
      <t>-Plan Estratégico de Tecnología de la Información- PETI actualizado para la vigencia 2023-2027 formulado y aprobado</t>
    </r>
  </si>
  <si>
    <t>Efectuar aprobación PETI para la vigencia 2023-2026</t>
  </si>
  <si>
    <t>Realizar la aprobación del documento PETI 2023-2026, actualizando los proyectos y hoja de ruta para la vigencia 2025</t>
  </si>
  <si>
    <r>
      <rPr>
        <sz val="12"/>
        <color theme="1"/>
        <rFont val="Arial"/>
        <family val="2"/>
      </rPr>
      <t>-Acta de cierre del convenio / proyecto (si aplica)</t>
    </r>
  </si>
  <si>
    <t>Informe de implementación de la adopción del Marco de Referencia de Arquitectura Empresarial</t>
  </si>
  <si>
    <t>Informe de gestión de artefactos eleborados por la entidad en el marco de adopcion de Plan de implementación del MRAE v3.0</t>
  </si>
  <si>
    <t xml:space="preserve">Documento: Informe de implementación de Lineamientos y entregables MRAE V3.0. </t>
  </si>
  <si>
    <t>Ejecutar la  implementación del componente de preservación digital - SIC</t>
  </si>
  <si>
    <t>Consiste en la implementación de las once estrategias de preservación digital, definidas en el Plan de Preservación Digital a Largo Plazo, componente del Sistema Integrado de Conservación SIC. Lo cual se puede establecer a partir de la implementación del Modelo de Gestión Documental Electrónico y el desarrollo del SGDEA.</t>
  </si>
  <si>
    <t>Presentación al CIGD con la descripción de los avances del Plan de Preservación Digital a Largo Plazo.</t>
  </si>
  <si>
    <t>Renovaciones tecnológicas contratadas</t>
  </si>
  <si>
    <t>Realizar renovaciones de Servicios y/o licenciamientos DGTIC</t>
  </si>
  <si>
    <t>Realizar la renovación de licencias y/o productos tecnológicos. Evaluando la eficacia de los servicios, asegurando que los servicios y tecnologías críticas se mantengan actualizados y alineados con las necesidades de la entidad</t>
  </si>
  <si>
    <t>Suscripción y/o renovación de herramientas tecnológicas para la entidad de acuerdo al PAA</t>
  </si>
  <si>
    <t>Fortalecer la capacidad tecnológica para la  recopilación, organización, almacenamiento y análisis eficaz de la información, que permita la integración con los diversos actores del sistema de Salud en el sistema de información único e interoperable.</t>
  </si>
  <si>
    <t>Capacidad tecnológica e interoperabilidad fortalecidas</t>
  </si>
  <si>
    <t>Interoperabilidad con los diversos actores del sistema General de Salud</t>
  </si>
  <si>
    <r>
      <rPr>
        <sz val="12"/>
        <color theme="1"/>
        <rFont val="Arial"/>
        <family val="2"/>
      </rPr>
      <t>Apoyar la implementación del sistema de información integral e interoperable del sistema nacional de salud.</t>
    </r>
  </si>
  <si>
    <r>
      <rPr>
        <sz val="12"/>
        <color theme="1"/>
        <rFont val="Arial"/>
        <family val="2"/>
      </rPr>
      <t>Apoyar la implementación del sistema de información integral e interoperable del sistema nacional de salud.
Actividad asociada a los objetivos y líneas estratégicas del plan sectorial MSPS</t>
    </r>
  </si>
  <si>
    <t>Evidencias de asistencia a las mesas de interoperabilidad definidas por el MSPS</t>
  </si>
  <si>
    <t>Definir protocolos seguros y eficientes para la transferencia de datos entre sistemas</t>
  </si>
  <si>
    <t>Documento de adopción del Marco de Interoperabilidad al interior de la entidad para la transferencia de datos y protocolos seguros que garanticen la interoperabilidad de información</t>
  </si>
  <si>
    <t>Documento: Adopción del Marco de Interoperabilidad</t>
  </si>
  <si>
    <t>Gestión de Datos Maestros</t>
  </si>
  <si>
    <t>Gestionar los datos maestros al interior de la entidad</t>
  </si>
  <si>
    <t>Gestión de la implementación sobre datos  que incluya repositorios de información, acceso seguro y control de la información.</t>
  </si>
  <si>
    <t>Definición de requerimientos necesarios para el mantenimiento de la gestión de datos al interior de la entidad</t>
  </si>
  <si>
    <t>Repositorio de información</t>
  </si>
  <si>
    <t>Software desarrollado</t>
  </si>
  <si>
    <t>Implementación del Plan de desarrollo de software a través de Fabrica de software</t>
  </si>
  <si>
    <t>Sistemas en producción de conformidad con el Plan de desarrollo definido</t>
  </si>
  <si>
    <t>Evidencias de la puesta en producción de los sistemas de información institucionales</t>
  </si>
  <si>
    <t>Optimizar la infraestructura tecnológica de la ADRES</t>
  </si>
  <si>
    <t>Infraestructura tecnológica optimizada</t>
  </si>
  <si>
    <t>Gestión de servicios tecnológicos</t>
  </si>
  <si>
    <t>Realizar la adopción Marco de ITSM</t>
  </si>
  <si>
    <t>Esta actividad busca renovar el contrato de operación de la Mesa de Servicios de la entidad con el fin de apoyar el proceso de Operación de los Servicios de Tecnología y dar continuidad a la prestación del servicio en la entidad.</t>
  </si>
  <si>
    <t>Mesa de servicios renovada</t>
  </si>
  <si>
    <t>Optimizar los módulos de la herramienta Eureka</t>
  </si>
  <si>
    <t xml:space="preserve">Realizar análisis y revisión de los diferentes módulos de la herramienta Eureka, optimizando su uso por medio de solicitudes de optimización al proveedor. Corrección de datos y parametrización de la misma. </t>
  </si>
  <si>
    <t>Herramienta parametrizada. Informe y reporte de ajustes y optimizaciones ejecutadas</t>
  </si>
  <si>
    <t>Norela Briceño Bohorquez
Fernando Jose Velásquez Avila
Jaime Guillermo Castro Ramirez
Diana Fernanda Forero Corredor
Diana Esperanza Torres Rodriguez
Rodolfo Oswaldo Uribe Duarte
Lina Jimena Ocampo Arias</t>
  </si>
  <si>
    <t>Administración de plataforma, redes y almacenamiento</t>
  </si>
  <si>
    <t>Efectuar la contratación y/o  implementación de Servicios tecnológicos, que incluyen nube pública o privada</t>
  </si>
  <si>
    <t xml:space="preserve">La contratación o implementación de estos servicios es una actividad permanente año a año, que busca mejorar la escalabilidad, flexibilidad y eficiencia operativa, permitiendo a la organización aprovechar recursos tecnológicos externos y concentrarse en sus objetivos empresariales fundamentales.
</t>
  </si>
  <si>
    <t xml:space="preserve">Contratos de nube pública renovados </t>
  </si>
  <si>
    <t>Plan de modernización de la infraestructura tecnológica</t>
  </si>
  <si>
    <t xml:space="preserve">Evaluar y actualizar tanto el hardware como el software, así como implementar nuevas tecnologías y prácticas para mejorar la eficiencia, seguridad y capacidad de respuesta de la infraestructura. Incluye pasos como la evaluación de la infraestructura existente, la definición de objetivos y requerimientos, la selección de tecnologías modernas, la implementación de medidas de seguridad, la migración de datos, la capacitación del personal y la monitorización continua para garantizar la optimización y la adaptabilidad a futuros cambios tecnológicos.
</t>
  </si>
  <si>
    <t>Documento: Plan de modernización de la infraestructura tecnológica</t>
  </si>
  <si>
    <t>Gestión de Back Up´s</t>
  </si>
  <si>
    <t>Determinar la estrategia de almacenamiento para las copias de seguridad</t>
  </si>
  <si>
    <t>Establecer un plan estructurado para respaldar y almacenar la información crítica de una organización de manera segura y eficiente. Esto incluye decidir cómo se realizarán las copias de seguridad, con qué frecuencia, qué datos se respaldarán, y dónde se almacenarán. La estrategia también aborda cuestiones como la retención de datos, la encriptación para garantizar la seguridad, y la elección de medios de almacenamiento, ya sea en dispositivos físicos locales, servicios en la nube o una combinación de ambos. El objetivo es garantizar la disponibilidad y recuperación rápida de datos en caso de pérdida o falla del sistema, minimizando el riesgo de pérdida de información crítica.</t>
  </si>
  <si>
    <t>Documento: Estrategia de almacenamiento para las copias de seguridad</t>
  </si>
  <si>
    <t xml:space="preserve">Generar back Ups de la información alojada en la herramienta Eureka </t>
  </si>
  <si>
    <t>generar back Ups - copias de seguridad de toda la información que se gestiona en la herramienta Eureka con un periodicidad mensual, y solicitar copias incrementales al proveedor.</t>
  </si>
  <si>
    <t xml:space="preserve">correos electrónicos con la evidencia de la copia de seguridad generada por el proveedor </t>
  </si>
  <si>
    <t xml:space="preserve">Oficina Asesora de Planeación y Control de Riesgos </t>
  </si>
  <si>
    <t>Reforzar las medidas de seguridad y privacidad de la información en la ADRES</t>
  </si>
  <si>
    <t>Medidas de seguridad y privacidad de la información reforzadas</t>
  </si>
  <si>
    <t>Política de Seguridad Digital implementada</t>
  </si>
  <si>
    <t xml:space="preserve">Realizar el ejercicio de análisis de vulnerabilidades </t>
  </si>
  <si>
    <t>A través de esta actividad se busca descubrir puntos susceptibles a amenazas cibernéticas, errores de configuración o fallos de seguridad. La finalidad principal es fortalecer las defensas, mejorar la postura de seguridad y mitigar riesgos, garantizando la integridad, confidencialidad y disponibilidad de la información.</t>
  </si>
  <si>
    <t>Documento: Informe de Análisis y plan de mitigación</t>
  </si>
  <si>
    <t>Identificar y gestionar los riesgos de seguridad digital de su infraestructura</t>
  </si>
  <si>
    <t>Identificar y gestionar los riesgos de seguridad digital de su infraestructura tanto nube pública como  privada</t>
  </si>
  <si>
    <t>Riesgos de seguridad digital de sus infraestructuras identificados y gestionados</t>
  </si>
  <si>
    <t>Carlos Rodríguez
Carlos Andres Ruiz Romero
Rodolfo Oswaldo Uribe Duarte</t>
  </si>
  <si>
    <t xml:space="preserve">Plan de continuidad del negocio y recuperación de desastres </t>
  </si>
  <si>
    <t>Realizar ejercicios de Simulación de Servicios</t>
  </si>
  <si>
    <t>Realizar ejercicios de Simulación de Servicios y recibir los entregables del servicios DRP</t>
  </si>
  <si>
    <t>Resultado del ejercicio de simulación</t>
  </si>
  <si>
    <t>Actualizar el Plan de Recuperación de desastres</t>
  </si>
  <si>
    <t>Actualización del Plan de Recuperación de desastres</t>
  </si>
  <si>
    <t>-Plan de Recuperación de Desastres actualizado</t>
  </si>
  <si>
    <t>Redefinir el  modelo operativo de la entidad para apalancar la gestión integral por procesos</t>
  </si>
  <si>
    <t>Modelo operativo redefinido</t>
  </si>
  <si>
    <t>Propuesta arquitectura de procesos ADRES</t>
  </si>
  <si>
    <t>Jefe Oficina Asesora de Planeación y Control de Riesgos</t>
  </si>
  <si>
    <t>La modernización institucional con el fortalecimiento de la rectoría del MSPS y la capacidad de ADRES</t>
  </si>
  <si>
    <t>Definir el proceso para el despliegue de la gestión integral de procesos en la entidad</t>
  </si>
  <si>
    <t>Definir metodológicamente y a nivel de proceso cómo se desplegará la gestión de procesos de negocio en la entidad, asegurando que los documentos que se construyan contengan como mínimo: 
• Lineamientos
• Niveles de desagregación de procesos
• Glosario de términos
• Modelo de gobierno
• Instrumentos para caracterización y despliegue de procesos en la entidad</t>
  </si>
  <si>
    <t>Proceso Gestión de Procesos de Negocio documentado con sus respectivos instrumentos para el despliegue en la entidad</t>
  </si>
  <si>
    <t>Ingrid Carola Amaya Moreno</t>
  </si>
  <si>
    <t>Constanza Cristina Díaz Romero</t>
  </si>
  <si>
    <t>Gestionar la aprobación y formalización del proceso para el despliegue de la gestión integral de procesos en la entidad</t>
  </si>
  <si>
    <t>Adelantar las acciones correspondientes para aprobar y formalizar el proceso de Gestión de Procesos de Negocio con todos sus instrumentos</t>
  </si>
  <si>
    <t>Proceso Gestión de Procesos de Negocio con sus respectivos instrumentos aprobado</t>
  </si>
  <si>
    <t>Construir el plan de trabajo detallado para la definición y construcción de los procesos</t>
  </si>
  <si>
    <t>A partir del proceso definido para la "Gestión de Procesos de Negocio", definir las acciones a adelantar para realizar la identificación y construcción de los procesos de la ADRES, asegurando una priorización previa.</t>
  </si>
  <si>
    <t>Plan detallado de trabajo para la identificación y construcción del nuevo modelo de procesos de la Entidad</t>
  </si>
  <si>
    <t>Ninguna</t>
  </si>
  <si>
    <t>Realizar sondeo de mercado para identificar herramientas que permitan la administración y gestión integral de los procesos (BPAs)</t>
  </si>
  <si>
    <t>Identificar que herramientas tecnológicas (BPA) existen en el mercado que permitan:
- Diseño y desagregación de procesos
- Simulación - Análisis
- Documentación de proceso
- Control de versionamiento de documentos
- Creación de flujos de aprobación
- Custodia de procesos
- Publicación</t>
  </si>
  <si>
    <t>Documento comparativo de herramientas BPA</t>
  </si>
  <si>
    <t>Construir caso de negocio para soportar la necesidad de la adquisición de un BPA</t>
  </si>
  <si>
    <t>A partir del sondeo de mercado, construir un caso de negocio en el que se describa:
• Necesidad a suplir / Problema(s) a solucionar
• Actores involucrados
• 3 posibles soluciones tomadas del sondeo de mercado
• Alcance
• Riesgos y sus mitigaciones
- Requerimientos Funcionales y 
• Requerimientos no funcionales o técnicos (seguridad, disponibilidad, continuidad, facilidad de gestión, tiempo de respuesta)
• Costos
• Beneficios o ahorros
• Recomendaciones
• Ventajas y desventajas</t>
  </si>
  <si>
    <t>Documento caso de negocio que explica la necesidad de adquirir una herramienta BPA construido</t>
  </si>
  <si>
    <t>Gestionar la aprobación del caso de negocio que soporta la necesidad de la adquisición de un BPA</t>
  </si>
  <si>
    <t xml:space="preserve">Adelantar las acciones a que haya lugar para gestionar la aprobación del documento caso de negocio que explica la necesidad de adquirir una herramienta BPA </t>
  </si>
  <si>
    <t>Documento caso de negocio que explica la necesidad de adquirir una herramienta BPA aprobado</t>
  </si>
  <si>
    <t>Formalizar a los procesos de Gestión de contratación y Financiera la necesidad de recursos para la adquisición de un BPA</t>
  </si>
  <si>
    <r>
      <t xml:space="preserve">Diligenciar la información requerida para solicitar </t>
    </r>
    <r>
      <rPr>
        <sz val="9.9"/>
        <color theme="1"/>
        <rFont val="Arial"/>
        <family val="2"/>
      </rPr>
      <t>recursos para la adquisición de un BPA</t>
    </r>
    <r>
      <rPr>
        <sz val="11"/>
        <color theme="1"/>
        <rFont val="Arial"/>
        <family val="2"/>
      </rPr>
      <t>, conforme lo establecido por la Dirección Administrativa y Financiera</t>
    </r>
  </si>
  <si>
    <t>Solicitud de recursos para la adquisición de un BPA formalizada a la Dirección Administrativa y Financiera</t>
  </si>
  <si>
    <t xml:space="preserve">GCON - Gestión Contractual
GFIN - Gestión Financiera </t>
  </si>
  <si>
    <t>Mapa de procesos aprobado</t>
  </si>
  <si>
    <t>Realizar talleres y/o mesas de trabajo para redefinir la cadena de valor de la ADRES.</t>
  </si>
  <si>
    <t>Convocar a directores, subdirectores y coordinadores a las sesiones de trabajo que se establezcan en el plan detallado.</t>
  </si>
  <si>
    <t>Propuesta de Macroprocesos por tipo, con sus interacciones</t>
  </si>
  <si>
    <t>Gestionar la aprobación de la propuesta de Macroprocesos por tipo con sus interacciones</t>
  </si>
  <si>
    <t>Realizar la presentación de la propuesta de Macroprocesos por tipo con sus interacciones, en las instancias requeridas para su aprobación.</t>
  </si>
  <si>
    <t>Macroprocesos por tipo, con sus interacciones aprobados</t>
  </si>
  <si>
    <t>Realizar talleres y/o mesas de trabajo para construir SIPOC de Macroprocesos</t>
  </si>
  <si>
    <t>SIPOC Macroprocesos</t>
  </si>
  <si>
    <t>Caracterizar los Macroprocesos aprobados</t>
  </si>
  <si>
    <t>Documentar el Macroproceso conforme con los instrumentos definidos en la metodología del proceso de Gestión de Procesos de Negocio</t>
  </si>
  <si>
    <t>Caracterizaciones de Macroprocesos construidas</t>
  </si>
  <si>
    <t>Gestionar la aprobación de las caracterizaciones de Macroprocesos</t>
  </si>
  <si>
    <t>Caracterizaciones de Macroprocesos aprobadas</t>
  </si>
  <si>
    <t>Subprocesos aprobados</t>
  </si>
  <si>
    <t xml:space="preserve">Jefe Oficina Asesora de Planeación y Control de Riesgos </t>
  </si>
  <si>
    <t>Revisar y actualizar  procedimiento propuesto a las dependencias que intervienen en la gestión del cambio del SIG</t>
  </si>
  <si>
    <t>Procedimiento de gestión del cambio actualizado</t>
  </si>
  <si>
    <t>Ana Milena Escobar Rincón
Carlos Andres Ruiz Romero
Rodolfo Oswaldo Uribe Duarte</t>
  </si>
  <si>
    <t>Procedimiento propuesto socializado</t>
  </si>
  <si>
    <t>Isabel Cristina Estrada
Heriberto Albutria Cortes
Hugo Prada Lozada</t>
  </si>
  <si>
    <t>Adoptar el marco de referencia de arquitectura empresarial en lo que respecta al dominio institucional, de información y de seguridad</t>
  </si>
  <si>
    <t>Marco de referencia de Arquitectura Empresarial adoptado</t>
  </si>
  <si>
    <t>Modelo operativo institucional</t>
  </si>
  <si>
    <t>La modernización institucional con el fortalecimiento de la rectoría del MSPS, la capacidad de ADRES</t>
  </si>
  <si>
    <t>Finalizar metodología para medir el nivel de madurez de los procesos</t>
  </si>
  <si>
    <t>Construir documento que contenga la metodología adoptada para medir el nivel de madurez de la gestión de procesos de negocio a nivel entidad, el de los procesos y el de las capacidades de transformación</t>
  </si>
  <si>
    <t>Metodología para medir el nivel de madurez de los procesos construida</t>
  </si>
  <si>
    <t>Gestionar la aprobación de la metodología para medir el nivel de madurez de los procesos</t>
  </si>
  <si>
    <t>Realizar las acciones a que haya lugar para aprobar la metodología adoptada para medir el nivel de madurez de la gestión de procesos de negocio a nivel entidad, el de los procesos y el de las capacidades de transformación</t>
  </si>
  <si>
    <t>Metodología para medir el nivel de madurez de los procesos aprobada</t>
  </si>
  <si>
    <t>Hugo Prada Lozada
Enlace OAPCR para el proceso GEDO</t>
  </si>
  <si>
    <t>Modelo capacidades institucionales</t>
  </si>
  <si>
    <t>Construir metodología para medir el nivel de madurez de las capacidades institucionales de la ADRES</t>
  </si>
  <si>
    <t>Construir documento que contenga la metodología adoptada para medir el nivel de madurez de las capacidades de la ADRES</t>
  </si>
  <si>
    <t>Metodología nivel madurez capacidades construida</t>
  </si>
  <si>
    <t>Gestionar la aprobación de la metodología propuesta para medir el nivel de madurez de las capacidades institucionales de la ADRES</t>
  </si>
  <si>
    <t>Realizar las acciones a que haya lugar para aprobar la metodología adoptada para medir el nivel de madurez de las capacidades de la Entidad</t>
  </si>
  <si>
    <t>Metodología nivel madurez capacidades aprobada</t>
  </si>
  <si>
    <t>Integrantes mesa de arquitectura:
Ingrid Carola Amaya
Daniel Cabezas
Paola Ambrosio y otros</t>
  </si>
  <si>
    <t>Construir el mapa de capacidades institucionales</t>
  </si>
  <si>
    <t>Construir conforme lo establecido en el Marco de Referencia de Arquitectura Empresarial (MRAE) del MINTIC que se encuentre vigente, el mapa de capacidades de la ADRES</t>
  </si>
  <si>
    <t>Mapa de capacidades institucionales construido</t>
  </si>
  <si>
    <t>Gestionar la aprobación del mapa de capacidades institucionales propuesto</t>
  </si>
  <si>
    <t>Realizar las acciones a que haya lugar para aprobar el mapa de capacidades de la Entidad</t>
  </si>
  <si>
    <t>Mapa de capacidades institucionales aprobado</t>
  </si>
  <si>
    <t>Asociar al mapa estratégico las capacidades institucionales identificadas</t>
  </si>
  <si>
    <t>Construir conforme lo establecido en el Marco de Referencia de Arquitectura Empresarial (MRAE) del MINTIC que se encuentre vigente, las relaciones existentes entre las capacidades institucionales y el mapa estratégico</t>
  </si>
  <si>
    <t xml:space="preserve">Soporte que evidencie las relaciones existentes entre mapa estratégico y las capacidades institucionales </t>
  </si>
  <si>
    <t>Gestionar la aprobación del soporte que evidencie las relaciones existentes entre mapa estratégico y las capacidades institucionales identificadas</t>
  </si>
  <si>
    <t>Realizar las acciones a que haya lugar para aprobar el soporte que evidencie las relaciones existentes entre mapa estratégico y las capacidades institucionales</t>
  </si>
  <si>
    <t>Soporte que evidencie las relaciones existentes entre mapa estratégico y las capacidades institucionales aprobado</t>
  </si>
  <si>
    <t>Modelo de servicios institucionales</t>
  </si>
  <si>
    <t>Construir metodología para definir y/o actualizar el portafolio de servicios</t>
  </si>
  <si>
    <t>Construir una propuesta metodológica para la definición y/o actualización del portafolio de servicios de la entidad</t>
  </si>
  <si>
    <t>Metodología definición y/o actualización portafolio de servicios propuesta</t>
  </si>
  <si>
    <t>Gestionar la aprobación de la metodología propuesta para definir y/o actualizar el portafolio de servicios</t>
  </si>
  <si>
    <t xml:space="preserve">Realizar las acciones a que haya lugar para aprobar la metodología para la definición y/o actualización del portafolio de servicios </t>
  </si>
  <si>
    <t>Metodología definición y/o actualización portafolio de servicios aprobada</t>
  </si>
  <si>
    <t>Construir y/o actualizar el catálogo de servicios institucionales</t>
  </si>
  <si>
    <t>Construir conforme lo establecido en el Marco de Referencia de Arquitectura Empresarial (MRAE) del MINTIC que se encuentre vigente, el catálogo de servicios institucionales</t>
  </si>
  <si>
    <t>Catálogo de servicios institucionales propuesto</t>
  </si>
  <si>
    <t>Gestionar la aprobación del catálogo de servicios institucionales</t>
  </si>
  <si>
    <t>Realizar las acciones a que haya lugar para aprobar el catálogo de servicios institucionales</t>
  </si>
  <si>
    <t>Catálogo de servicios institucionales aprobado</t>
  </si>
  <si>
    <t>Relacionar las capacidades institucionales con los servicios que ofrece la Entidad</t>
  </si>
  <si>
    <t>Construir conforme lo establecido en el Marco de Referencia de Arquitectura Empresarial (MRAE) del MINTIC que se encuentre vigente, la relación entre las capacidades institucionales y los servicios que ofrece la Entidad</t>
  </si>
  <si>
    <t>Soporte que evidencie la relación entre las capacidades institucionales y los servicios propuesto</t>
  </si>
  <si>
    <t>Gestionar la aprobación del soporte que evidencie la relación entre las capacidades institucionales con los servicios que ofrece la Entidad</t>
  </si>
  <si>
    <t>Realizar las acciones a que haya lugar para aprobar el soporte que evidencie la relación entre las capacidades institucionales y los servicios</t>
  </si>
  <si>
    <t>Soporte que evidencie la relación entre las capacidades institucionales y los servicios aprobado</t>
  </si>
  <si>
    <t>Adoptar el marco de referencia de arquitectura empresarial  - dominio institucional, de información y seguridad</t>
  </si>
  <si>
    <t>Estimación financiera y modelo de planeación Institucional</t>
  </si>
  <si>
    <t>Construir Modelo financiero ADRES</t>
  </si>
  <si>
    <t>Realizar el análisis del modelo financiero, con el cual administrar los presupuestos y los recursos públicos asignados a la entidad y a sus proyectos, constituyéndose así en una herramienta de seguimiento presupuestal.</t>
  </si>
  <si>
    <t xml:space="preserve">Tablero en Excel de levantamiento de datos relacionados con flujos de caja, balances y presupuestos </t>
  </si>
  <si>
    <t>Julian Felipe Mendez Baquero
Diana Esperanza Torres Rodriguez
Daniel Eduardo Cabezas Murillo</t>
  </si>
  <si>
    <t>GFIR - Gestión Financiera de Recursos</t>
  </si>
  <si>
    <t>Generar Catalogo de Recursos ADRES</t>
  </si>
  <si>
    <t>Realizar un inventario exhaustivo y una descripción detallada de todos los elementos esenciales para el funcionamiento de la entidad, abarcando desde insumos y propiedades inmuebles hasta infraestructura, tecnología e información. El propósito de este proceso es proporcionar una visión completa de los recursos necesarios para las operaciones de la entidad, asegurando un entendimiento claro de los activos físicos y virtuales que respaldan sus funciones</t>
  </si>
  <si>
    <t xml:space="preserve">Catalogo de elementos tangibles e intangibles </t>
  </si>
  <si>
    <t>Diana Esperanza Torres Rodriguez
Julian Felipe Mendez Baquero</t>
  </si>
  <si>
    <t xml:space="preserve">Elaborar y presentar para Aprobación un modelo financiero </t>
  </si>
  <si>
    <t>Elaborar una propuesta de control presupuestal y presentar como herramienta propuesta para el seguimiento presupuestal al PAIA que le permita a la ADRES una correcta gestión y dirección de sus recursos</t>
  </si>
  <si>
    <t>Herramienta de seguimiento presupuestal</t>
  </si>
  <si>
    <t xml:space="preserve">Socializar Marco Normativo, modelo financiero y   Herramienta de seguimiento presupuestal. </t>
  </si>
  <si>
    <t>Realizar mesas de trabajo para presentar el marco normativo, el modelo y la herramienta de seguimiento presupuestal con Todas las dependencias.</t>
  </si>
  <si>
    <t>Presentación en Power Point del marco y el modelo financiero
Lista de asistencia</t>
  </si>
  <si>
    <t xml:space="preserve">Julian Felipe Mendez Baquero
Diana Esperanza Torres Rodriguez
</t>
  </si>
  <si>
    <t>Todos los procesos</t>
  </si>
  <si>
    <t>Elaborar Matriz presupuestal</t>
  </si>
  <si>
    <t>Identificar y desarrollar  las acciones y prácticas concretas necesarias para lograr una correcta adopción de los elementos del dominio de uso y apropiación, que conforman el Marco de Referencia Arquitectura en la composición financiera. Revisar la guía de uso y apropiación propuesta por MINTIC en el marco de referencia de arquitectura empresarial, un elemento transversal de la Política de Gobierno Digital, con el fin de aplicar las mejores prácticas en la materia</t>
  </si>
  <si>
    <t>Matriz o tablero de control para la planificación de recursos financieros, que incluya aspectos como apropiación, compromisos, pagos y saldos. Este sistema estará vinculado al Plan Anual de Adquisiciones y a la disposición de vigencias futuras</t>
  </si>
  <si>
    <t>Flujos y arquitectura de información</t>
  </si>
  <si>
    <t>Identificar los roles y responsables de Gob Datos</t>
  </si>
  <si>
    <t xml:space="preserve">Identificar  roles y responsables para las actividades relacionadas con Gobierno y Gestión de Datos 
</t>
  </si>
  <si>
    <t>Documento borrador con  la estructura organizacional para Gobierno de Datos en el ADRES</t>
  </si>
  <si>
    <t>Daniel Eduardo Cabezas Murillo</t>
  </si>
  <si>
    <t xml:space="preserve">19.Gestión de la información estadística
</t>
  </si>
  <si>
    <t>Definir la estructura organizacional para las actividades de Gob Datos</t>
  </si>
  <si>
    <t xml:space="preserve">Definir una estructura organizacional para las actividades relacionadas con Gobierno y Gestión de Datos 
</t>
  </si>
  <si>
    <t>Documento final  y  presentación de estructura organizacional para Gobierno de Datos en el ADRES</t>
  </si>
  <si>
    <t>Diseñar el borrador de la Política de Gobierno de Datos</t>
  </si>
  <si>
    <t xml:space="preserve">Diseñar un borrador de propuesta de Política de Gobierno de Datos
</t>
  </si>
  <si>
    <t>Documento de la Política de Gobierno de Datos en el Adres versión borrador</t>
  </si>
  <si>
    <t>Presentar la propuesta de Política de Gob Datos</t>
  </si>
  <si>
    <t xml:space="preserve">Presentar la propuesta  de Política de Gobierno de Datos a la oficina Jurídica
</t>
  </si>
  <si>
    <t>Presentación de la Política de Gobierno de Datos en el Adres</t>
  </si>
  <si>
    <t>1. Planeación Institucional</t>
  </si>
  <si>
    <t>Diseñar Versionamiento final Política de Datos</t>
  </si>
  <si>
    <t xml:space="preserve">Diseñar la Política y entregar la versión final a la oficina Jurídica
</t>
  </si>
  <si>
    <t>Documento final con la Política de Gobierno de Datos en el Adres</t>
  </si>
  <si>
    <t>Diseñar el proceso preliminar del  proceso de Gestión de Datos</t>
  </si>
  <si>
    <t xml:space="preserve">Diseñar el procesos preliminar  de la gestión del dato (entradas, salidas, actividades, productos, roles, métricas, instructivos y demás documentos que den lineamiento a los subprocesos)
</t>
  </si>
  <si>
    <t xml:space="preserve">Proceso de Gobierno de Datos y Gestión de datos </t>
  </si>
  <si>
    <t>15. Gestión del Conocimiento y la Innovación</t>
  </si>
  <si>
    <t>Presentar el  proceso de Gobierno de datos</t>
  </si>
  <si>
    <t xml:space="preserve">Presentar el procesos de gestión del dato (entradas, salidas, actividades, productos, roles, métricas, instructivos y demás documentos que den lineamiento a los subprocesos)
</t>
  </si>
  <si>
    <t xml:space="preserve">Presentación del Proceso de Gobierno de Datos y Gestión de datos </t>
  </si>
  <si>
    <t>Ajustar el proceso   del proceso de Gestión de datos</t>
  </si>
  <si>
    <t xml:space="preserve">Ajustar el  procesos relacionados con la gestión del dato (entradas, salidas, actividades, productos, roles, métricas, instructivos y demás documentos que den lineamiento a los subprocesos) conforme a las recomendaciones de la presentación
</t>
  </si>
  <si>
    <t xml:space="preserve">Documento preliminar para el Proceso de Gobierno de Datos y Gestión de datos </t>
  </si>
  <si>
    <t>Levantar el ecosistema de datos en el ADRES</t>
  </si>
  <si>
    <t xml:space="preserve">Levantar el ecosistema de datos de la entidad
</t>
  </si>
  <si>
    <t>Artefacto con el  inventario de fuentes de datos con sus atributos</t>
  </si>
  <si>
    <t>Presentar el  ecosistema de datos en el ADRES</t>
  </si>
  <si>
    <t xml:space="preserve">Presentar el ecosistema de datos de la entidad
</t>
  </si>
  <si>
    <t xml:space="preserve">Presentación del Artefacto </t>
  </si>
  <si>
    <t>Fortalecer el sistema de gestión de seguridad y privacidad de la información</t>
  </si>
  <si>
    <t>Sistema de gestión de seguridad y privacidad de la información fortalecido</t>
  </si>
  <si>
    <t>Definir e implementar la política de seguridad de datos</t>
  </si>
  <si>
    <t>Política implementada.</t>
  </si>
  <si>
    <t>Rodolfo Oswaldo Uribe Duarte</t>
  </si>
  <si>
    <t>Definir estrategias de seguridad de la información para fortalecer los flujos y la arquitectura de información.</t>
  </si>
  <si>
    <t>Definir estrategias de seguridad de la información para fortalecer los flujos y la arquitectura de información teniendo en cuenta controles de seguridad, autenticación, autorización, inscripción, vulnerabilidades , entre otros aspectos.</t>
  </si>
  <si>
    <t>Estrategias definidas</t>
  </si>
  <si>
    <t xml:space="preserve">Revisión, diagnóstico y actualización de Indicadores de Gestión </t>
  </si>
  <si>
    <t>Revisar, actualizar y crear, en articulación con los Líderes de Procesos, los indicadores de Gestión acorde al rediseño organizacional  y al nuevo Modelo Operativo de la ADRES</t>
  </si>
  <si>
    <t>Diagnóstico Indicadores
Hojas de vida de indicadores de Gestión actualizadas
Indicadores actualizados en Eureka</t>
  </si>
  <si>
    <t>Gabriela Mendez Pelaez
Julian Felipe Mendez Baquero</t>
  </si>
  <si>
    <t>Información a intercambiar con otras entidades identificada</t>
  </si>
  <si>
    <t xml:space="preserve">Seleccionar las fuentes de Información 
</t>
  </si>
  <si>
    <t>Seleccionar fuentes de información por medio de entrevistas al interior del ADRES que resulten de interés para el intercambio de información</t>
  </si>
  <si>
    <t>Documento con las fuentes seleccionadas con el contexto de selección</t>
  </si>
  <si>
    <t xml:space="preserve">Diseñar un prototipo de tablero 
</t>
  </si>
  <si>
    <t>Diseñar un prototipo de tablero que permita la toma de decisiones</t>
  </si>
  <si>
    <t>Prototipo de tablero</t>
  </si>
  <si>
    <t xml:space="preserve">Desarrollar un tablero gerencial 
</t>
  </si>
  <si>
    <t>Desarrollar  un Tablero gerencial que cumpla con ciclo de vida del dato y que este integrado con la arquitectura de negocio, se le debe integrar el verbo en infinitivo al comienzo.</t>
  </si>
  <si>
    <t xml:space="preserve">Tablero gerencial en la herramienta institucional </t>
  </si>
  <si>
    <t xml:space="preserve">Diseñar una propuesta para los datos publicados </t>
  </si>
  <si>
    <t>Diseñar propuesta para mejorar los datos publicados en el portal ADRES</t>
  </si>
  <si>
    <t xml:space="preserve">Diseño de la  propuesta para mejorar los datos publicados en el portal ADRES </t>
  </si>
  <si>
    <t xml:space="preserve">Mejorar los artefactos de datos </t>
  </si>
  <si>
    <t>Mejorar los  artefactos de trasparencia de la información</t>
  </si>
  <si>
    <t>Requerimiento de mejora para los datos expuestos al público general en la ADRES</t>
  </si>
  <si>
    <t xml:space="preserve">Modelo de información institucional </t>
  </si>
  <si>
    <t>Revisar la  Metodología para medir el nivel de madurez de la arquitectura de información</t>
  </si>
  <si>
    <t>Revisar  la versión final de la  metodología para medir el nivel de madurez de los datos</t>
  </si>
  <si>
    <t xml:space="preserve">Documento de metodología  revisado y con comentarios </t>
  </si>
  <si>
    <t>Ajustar Metodología para medir el nivel de madurez de la arquitectura de información</t>
  </si>
  <si>
    <t>Ajustar  la metodología para la evaluación de en madurez de datos</t>
  </si>
  <si>
    <t>Instructivo metodológico ajustado para evaluación de madurez de datos</t>
  </si>
  <si>
    <t>Identificar los  datos maestros y de referencia</t>
  </si>
  <si>
    <t>Identificar los datos maestros y de referencia</t>
  </si>
  <si>
    <t>Documento con la identificación de los datos maestros de fuentes seleccionadas</t>
  </si>
  <si>
    <t xml:space="preserve">Perfilar los datos maestros </t>
  </si>
  <si>
    <t xml:space="preserve">Perfilar datos maestros </t>
  </si>
  <si>
    <t>Documento con el perfilamiento de los datos maestros de fuentes seleccionadas</t>
  </si>
  <si>
    <t>Identificar los metadatos de negocio</t>
  </si>
  <si>
    <t>Identificar metadatos de negocio como: definiciones de negocio, restricciones regulatorias, inventario de reportes, reglas de negocio.</t>
  </si>
  <si>
    <t>Documento con la identificación de los  metadatos de fuentes seleccionadas, así como reglas de negocio y restricciones normativas</t>
  </si>
  <si>
    <t>Documentar los  metadatos de negocio</t>
  </si>
  <si>
    <t>Documentar los  metadatos de negocio como: definiciones de negocio, restricciones regulatorias, inventario de reportes, reglas de negocio.</t>
  </si>
  <si>
    <t>Documento con  los metadatos,  definiciones de negocio, restricciones regulatorias y reglas de negocio</t>
  </si>
  <si>
    <t xml:space="preserve">Crear el glosario de negocio </t>
  </si>
  <si>
    <t>Crear un glosario de negocio que refleje el conocimiento de las fuentes seleccionadas</t>
  </si>
  <si>
    <t xml:space="preserve">Documento con glosario de negocio </t>
  </si>
  <si>
    <t>Implementar el glosario de negocio</t>
  </si>
  <si>
    <t>Implementar el glosario de negocio que refleje el conocimiento de las fuentes seleccionadas</t>
  </si>
  <si>
    <t>Glosario implementado  en la herramienta AZURE</t>
  </si>
  <si>
    <t>Diseñar y ejecutar campañas  de cultura de datos</t>
  </si>
  <si>
    <t>Diseñar y ejecutar campañas de cultura  de datos en el ADRES</t>
  </si>
  <si>
    <t>Piezas gráficas y presentaciones relacionadas con cultura de datos</t>
  </si>
  <si>
    <t xml:space="preserve">Documentar el linaje de datos </t>
  </si>
  <si>
    <t>Documentar  el linaje de datos en fuentes seleccionadas con la herramienta de Gob. Datos</t>
  </si>
  <si>
    <t>Documento con la implementación del linaje de datos de dos fuentes de información  de la ADRES en la herramienta AZURE</t>
  </si>
  <si>
    <t>Diseñar de modelo de datos</t>
  </si>
  <si>
    <t>Diseñar el modelo de datos en fuentes seleccionadas</t>
  </si>
  <si>
    <t>Diseño de modelo de información</t>
  </si>
  <si>
    <t xml:space="preserve">Daniel Eduardo Cabezas Murillo
</t>
  </si>
  <si>
    <t>Presentar el modelo de datos</t>
  </si>
  <si>
    <t>Presentar el modelo de datos en fuentes seleccionadas</t>
  </si>
  <si>
    <t>Presentación de modelo de datos</t>
  </si>
  <si>
    <t>Modelo de información institucional</t>
  </si>
  <si>
    <t>Elaborar Documento metodológico de operaciones estadísticas</t>
  </si>
  <si>
    <t>Documento metodológico de operaciones estadísticas elaborado</t>
  </si>
  <si>
    <t>Gestionar la publicación en la pagina web para la disposición de los grupos de interés los instrumentos estadísticos</t>
  </si>
  <si>
    <t>Gestionar la publicación en la pagina web para la disposición de los grupos de interés los:
Ficha metodológica de operaciones estadísticas
Documento metodológico de operaciones estadísticas
Cuadros de salida y series históricas de las operaciones estadísticas
Indicadores o estadísticas con desagregación temática o enfoque diferencial e interseccional</t>
  </si>
  <si>
    <t>Instrumentos estadísticos publicados</t>
  </si>
  <si>
    <t xml:space="preserve">Elaborar la metodología para atender las necesidades de información misional o estadística identificadas </t>
  </si>
  <si>
    <t>Elaborar la metodología para atender las necesidades de información misional o estadística identificadas como: Diseño de un nuevo registro administrativo y 
Generación de información estadística a partir de fuentes primarias como censos o muestreos</t>
  </si>
  <si>
    <t>Metodología para atender necesidades de información misional o estadística elaborada</t>
  </si>
  <si>
    <t>Catálogo de servicios de seguridad de la información y ciberseguridad</t>
  </si>
  <si>
    <t>Implementar la política de seguridad de datos</t>
  </si>
  <si>
    <t>Implementación de la política de seguridad de datos definida.</t>
  </si>
  <si>
    <t>Política de seguridad de datos</t>
  </si>
  <si>
    <t>Daniel Eduardo Cabezas Murillo
José Fabian Vaca</t>
  </si>
  <si>
    <t>Definir el catalogo de servicios de seguridad de la información</t>
  </si>
  <si>
    <t>Definir los servicios de seguridad de la información, estableciendo el catalogo respectivo.</t>
  </si>
  <si>
    <t>Catalogo de servicios de SI</t>
  </si>
  <si>
    <t>Análisis de impacto del negocio</t>
  </si>
  <si>
    <t>BIA actualizado</t>
  </si>
  <si>
    <t>Actualización del análisis de impacto del negocio y la definición del DRP para su respectiva prueba</t>
  </si>
  <si>
    <t>BIA y DRP</t>
  </si>
  <si>
    <t>Guillermo Manuel Benitez Rodriguez</t>
  </si>
  <si>
    <t>Plan de Gestión de Riesgos de Seguridad de la Información  y Ciberseguridad</t>
  </si>
  <si>
    <t>Definir el Plan de gestión de riesgos de seguridad de la Información y Ciberseguridad.</t>
  </si>
  <si>
    <t>Definir el plan para gestionar los riesgos de seguridad de información identificados respecto de su gestión con el fin de asegurar los activos de informaión relacionados</t>
  </si>
  <si>
    <t>Plan de gestión de riesgos de seguridad de la Información y Ciberseguridad.</t>
  </si>
  <si>
    <t xml:space="preserve">Realizar seguimiento al plan </t>
  </si>
  <si>
    <t>Evaluar la gestión de los riesgos de seguridad de la información.</t>
  </si>
  <si>
    <t>Evaluación de la ejecución del plan.</t>
  </si>
  <si>
    <t>Plan de Control Operacional de Seguridad de la Información</t>
  </si>
  <si>
    <t>Definir el Plan de Control Operacional de Seguridad de la Información</t>
  </si>
  <si>
    <t>Definir la estrategia para planificar, implementar y controlar los procesos necesario para cumplir los requisitos de seguridad de la información.</t>
  </si>
  <si>
    <t xml:space="preserve">Seguimiento del plan </t>
  </si>
  <si>
    <t>Evaluar los diferentes componentes del sistema de  gestión de seguridad de la información.</t>
  </si>
  <si>
    <t>Controles de seguridad y ciberseguridad aplicados</t>
  </si>
  <si>
    <t>Actualización de políticas y lineamientos específicos de seguridad de la información - ISO 27002</t>
  </si>
  <si>
    <t>Desarrollar e implementar los controles asociados a las dimensiones de seguridad de la información de acuerdo con  las definiciones de buenas prácticas  definidas en la norma ISO 27002</t>
  </si>
  <si>
    <t>SOA -Acuerdo de aplicabilidad de seguridad de la información en el modelo de arquitectura</t>
  </si>
  <si>
    <t>Plan de Gestión de Seguridad de la Información</t>
  </si>
  <si>
    <t>Elaborar  el Plan de Capacitación, Sensibilización y Comunicación para los temas relacionados con la gestión de riesgos</t>
  </si>
  <si>
    <t xml:space="preserve">Elaborar  el Plan de Capacitación, Sensibilización y Comunicación para los temas relacionados con la gestión de riesgos, incorporando las recomendaciones del MSPI, Guía No. 14, centradas en el subsistema de gestión de riesgos de seguridad de la información, así como también, integrar las mejores prácticas contenidas en otros documentos  para abordar de manera completa otros subsistemas de riesgos importantes para la entidad.
</t>
  </si>
  <si>
    <t>Documento actualizado</t>
  </si>
  <si>
    <t>Jaime Guillermo Castro Ramirez</t>
  </si>
  <si>
    <t>Elaborar y aprobar un diagnóstico de seguridad y privacidad de la información</t>
  </si>
  <si>
    <t>Elaborar y aprobar un diagnóstico de seguridad y privacidad de la información, construido a través de la herramienta de autodiagnóstico del Modelo de Seguridad y Privacidad de la Información (MSPI)</t>
  </si>
  <si>
    <t>Diagnóstico de seguridad y privacidad de la información elaborado</t>
  </si>
  <si>
    <t>Definir, aprobar, implementar y actualizar mediante un proceso de mejora continua los indicadores de implementación del Modelo de Seguridad y Privacidad de
la Información (MSPI)</t>
  </si>
  <si>
    <t>Definir, aprobar, implementar y actualizar mediante un proceso de mejora continua los indicadores de implementación del Modelo de Seguridad y Privacidad de la Información (MSPI)</t>
  </si>
  <si>
    <t>Indicadores de implementación del Modelo de Seguridad y Privacidad de
la Información (MSPI) implementados</t>
  </si>
  <si>
    <t>Jaime Guillermo Castro Ramirez
Jemnyn Lemusveth Pardo Cuellar</t>
  </si>
  <si>
    <r>
      <t xml:space="preserve">GM2. : </t>
    </r>
    <r>
      <rPr>
        <sz val="11"/>
        <rFont val="Arial"/>
        <family val="2"/>
      </rPr>
      <t>Consolidar la gestión de riesgos de la entidad</t>
    </r>
    <r>
      <rPr>
        <sz val="11"/>
        <color rgb="FF00B050"/>
        <rFont val="Arial"/>
        <family val="2"/>
      </rPr>
      <t xml:space="preserve"> </t>
    </r>
    <r>
      <rPr>
        <sz val="11"/>
        <color theme="1"/>
        <rFont val="Arial"/>
        <family val="2"/>
      </rPr>
      <t xml:space="preserve">mediante </t>
    </r>
    <r>
      <rPr>
        <sz val="11"/>
        <color rgb="FF0070C0"/>
        <rFont val="Arial"/>
        <family val="2"/>
      </rPr>
      <t xml:space="preserve">la implementación de un modelo integral </t>
    </r>
    <r>
      <rPr>
        <sz val="11"/>
        <color theme="1"/>
        <rFont val="Arial"/>
        <family val="2"/>
      </rPr>
      <t xml:space="preserve">que permita la </t>
    </r>
    <r>
      <rPr>
        <sz val="11"/>
        <color theme="5"/>
        <rFont val="Arial"/>
        <family val="2"/>
      </rPr>
      <t>detección temprana de posibles eventos</t>
    </r>
    <r>
      <rPr>
        <sz val="11"/>
        <color theme="1"/>
        <rFont val="Arial"/>
        <family val="2"/>
      </rPr>
      <t xml:space="preserve"> y </t>
    </r>
    <r>
      <rPr>
        <sz val="11"/>
        <color rgb="FFFF0000"/>
        <rFont val="Arial"/>
        <family val="2"/>
      </rPr>
      <t>el tratamiento de los riesgos</t>
    </r>
    <r>
      <rPr>
        <sz val="11"/>
        <color theme="1"/>
        <rFont val="Arial"/>
        <family val="2"/>
      </rPr>
      <t xml:space="preserve"> que puedan afectar el cumplimiento de los objetivos institucionales, la toma de decisiones oportuna y/o la </t>
    </r>
    <r>
      <rPr>
        <sz val="11"/>
        <color rgb="FF7030A0"/>
        <rFont val="Arial"/>
        <family val="2"/>
      </rPr>
      <t>sostenibilidad del sistema de salud.</t>
    </r>
  </si>
  <si>
    <t>Implementar el Modelo integral de gestión riesgos a través de la metodología de Gobierno, Riesgo y Cumplimiento - GRC</t>
  </si>
  <si>
    <t xml:space="preserve"> Modelo integral de gestión de riesgos Gobierno, Riesgo y Cumplimiento - GRC  implementado </t>
  </si>
  <si>
    <t>Modelo GRC - Producto contratado</t>
  </si>
  <si>
    <t>Bases PND: Hacia un sistema de protección social con cobertura universal de riesgos.</t>
  </si>
  <si>
    <t>Definición de alcance, requerimientos y estudio de mercado.</t>
  </si>
  <si>
    <t>Realización de la definición de los requerimientos de la ADRES con base en el diagnóstico de la gestión de los riesgos efectuada teniendo como alcance la definición de un modelo GRC para la ADRES.</t>
  </si>
  <si>
    <t>Estudio de mercado - Documento</t>
  </si>
  <si>
    <t>Jemnyn Lemusveth Pardo Cuellar
Rodolfo Oswaldo Uribe Duarte</t>
  </si>
  <si>
    <t>Realizar la contratación del modelo.</t>
  </si>
  <si>
    <t>Desarrollar el proceso contractual con base en el alcance, definiciones y requerimientos definidos.</t>
  </si>
  <si>
    <t>Modelo GRC definido</t>
  </si>
  <si>
    <t>Jaime Castro
Jemnyn Pardo</t>
  </si>
  <si>
    <t>Piloto del modelo GRC implementado</t>
  </si>
  <si>
    <t>Plan de implantación piloto GRC.</t>
  </si>
  <si>
    <t>Implementar el modelo definido en un proceso de la entidad definiendo las actividades y el plan de trabajo para transferir el conocimiento y definiciones desarrolladas.</t>
  </si>
  <si>
    <t>Plan de trabajo y cronograma</t>
  </si>
  <si>
    <t>Jemnyn Lemusveth Pardo Cuellar</t>
  </si>
  <si>
    <t>Jaime Guillermo Castro Ramirez
Rodolfo Oswaldo Uribe Duarte</t>
  </si>
  <si>
    <t>Implementación piloto GRC.</t>
  </si>
  <si>
    <t>Informe de ejecución del plan de implementación de piloto GRC</t>
  </si>
  <si>
    <t>Generar una metodología para la gestión del riesgo fiscal</t>
  </si>
  <si>
    <t>Revisar los riesgos operacionales y validar cuáles serían catalogados como un subsistema de riesgo fiscal, generar la metodología y actualizar la respectiva documentación en el proceso DIES y parametrizar el nuevo subsistema o tipología en Eureka</t>
  </si>
  <si>
    <t>Metodología definida</t>
  </si>
  <si>
    <t xml:space="preserve">4. Talento Humano
</t>
  </si>
  <si>
    <t>Definir e implementar la estructura organizacional para la gestión de riesgos</t>
  </si>
  <si>
    <t>Estructura organizacional para la gestión de riesgos implementada</t>
  </si>
  <si>
    <t>Estructura de soporte para la gestión de riesgos implementada</t>
  </si>
  <si>
    <t>Propuesta de definición de estructura organizativa para la gestión de riesgos.</t>
  </si>
  <si>
    <t>Con base en los insumos del diagnóstico y las definiciones planteadas en el modelo GRC proponer una estructura de gestión de riesgos para la ADRES.</t>
  </si>
  <si>
    <t>Estructura funcional y organizacional para la gestión de riesgos en la ADRES</t>
  </si>
  <si>
    <t>Fortalecer la cultura preventiva de los riesgos</t>
  </si>
  <si>
    <t>Cultura preventiva de riesgos fortalecida</t>
  </si>
  <si>
    <t>Diagnóstico de cultura de riesgos</t>
  </si>
  <si>
    <t>Evaluación de aplicabilidad de la política, lineamientos de riesgos y su gestión.</t>
  </si>
  <si>
    <t>Desarrollar un diagnostico de la cultura de riesgos a nivel de funcionarios y colaboradores tomando como base la aplicación de la política y sus lineamientos.</t>
  </si>
  <si>
    <t>Línea base de apropiación de la cultura de gestión de riesgos con plan de cierre de brechas.</t>
  </si>
  <si>
    <t>Programa de concientización de cultura de riesgos definido</t>
  </si>
  <si>
    <t>Diseño del programa de cultura de gestión riesgos.</t>
  </si>
  <si>
    <t>Diseñar un programa que permita medir la apropiación de la cultura de gestion de riesgos en la ADRES.</t>
  </si>
  <si>
    <t>Programa  de gestión de riesgos definido.</t>
  </si>
  <si>
    <t>Campañas preventivas de riesgos</t>
  </si>
  <si>
    <t>Evaluación inicial de la cultura de riesgos en la entidad y desarrollo de campaña</t>
  </si>
  <si>
    <t>Evaluación de la línea base de apropiación de la cultura de riesgos de la entidad Desarrollo de la campaña de gestión de riesgos para el 2024</t>
  </si>
  <si>
    <t xml:space="preserve">
Línea base de apropiación de la cultura de riesgos evaluada
Campaña de gestión de riesgos para el 2024 desarrollada</t>
  </si>
  <si>
    <t>Fortalecer las estrategias de defensa de los intereses jurídicos del sector</t>
  </si>
  <si>
    <t>Estrategias de defensa jurídica fortalecidas</t>
  </si>
  <si>
    <t>Informe semestral cuantitativo y cualitativo de la información generada de los procesos adelantados por la Oficina Asesora Jurídica.</t>
  </si>
  <si>
    <t>Jefe Oficina Asesora Jurídica</t>
  </si>
  <si>
    <t>Monitorear  la información de los procesos que se gestionan en la Oficina Asesora Jurídica</t>
  </si>
  <si>
    <t xml:space="preserve">
Recopilar, extraer, organizar y analizar la información de los procesos gestionados en la Oficina Asesora Jurídica, con el propósito de socializarla y facilitar la toma de decisiones </t>
  </si>
  <si>
    <t>Informe semestral</t>
  </si>
  <si>
    <t>Cristian David Paez Paez. Karen 
Lorena González Lobo Sonia Clemencia Rodríguez Forero
Julio Eduardo Rodríguez Alvarado
Nathaly Constanza Alvarado Nuñez
Paola Andrea Ruiz González
Jimena Alejandra Dussan Oliveros
Sandra Paola Benítez León
Yuly Katherine Palacios Rojas
Hector Eduardo Paredes Guerrero
Angelica Blanco Rodríguez
Yuly Milena Ramírez Sanchez</t>
  </si>
  <si>
    <t>GJUR - Gestión Jurídica</t>
  </si>
  <si>
    <t>Actualización de las líneas de defensa Jurídica de la ADRES</t>
  </si>
  <si>
    <t>Realizar el análisis de las estrategias jurídicas contenidas en las diferentes sentencias judiciales con el fin de fortalecer las líneas de defensa de la Entidad</t>
  </si>
  <si>
    <t>Líneas de defensa actualizada</t>
  </si>
  <si>
    <t>Cristian David Paez Paez
Paola Andrea Ruiz González
Yuly Milena Ramírez Sanchez</t>
  </si>
  <si>
    <t xml:space="preserve">13. Defensa jurídica 
</t>
  </si>
  <si>
    <t xml:space="preserve">Construcción de un repositorio de conceptos jurídicos. </t>
  </si>
  <si>
    <t>Recopilar, organizar y cargar en la Intranet los conceptos jurídicos con vigencia no mayor a tres años con el fin de dar a conocer internamente las posturas jurídicas de la Entidad con relación a los diferentes temas misionales.</t>
  </si>
  <si>
    <t xml:space="preserve">Repositorio de conceptos jurídicos construido </t>
  </si>
  <si>
    <t xml:space="preserve"> Nathaly Constanza Alvarado Nuñez
James Rodríguez Caicedo
 Juan Pablo Galvis Parra, Andres Felipe Betancur Murillo
Erika Alexandar Soler</t>
  </si>
  <si>
    <t>Fortalecer la comunicación interna</t>
  </si>
  <si>
    <t>Comunicación interna fortalecida</t>
  </si>
  <si>
    <t>Campañas y piezas multimedia por correo institucional y fondos de pantalla.</t>
  </si>
  <si>
    <t>Identificar las necesidades de comunicación y divulgación interna de las diferentes dependencias de la ADRES</t>
  </si>
  <si>
    <t>Desarrollar la metodología, las herramientas, la divulgación y la recolección de la información con las dependencias</t>
  </si>
  <si>
    <t>Documento con necesidades de comunicación interna identificadas</t>
  </si>
  <si>
    <t>Diseñar la estrategia de comunicación interna</t>
  </si>
  <si>
    <t>Documento con la estrategia de comunicación</t>
  </si>
  <si>
    <t>Implementar la estrategia de comunicación interna</t>
  </si>
  <si>
    <t>Informe semestral de implementación</t>
  </si>
  <si>
    <t>Intranet implementada</t>
  </si>
  <si>
    <t>Actualizar la Intranet</t>
  </si>
  <si>
    <t>Actualizar y monitorear los contenidos de la intranet</t>
  </si>
  <si>
    <t>Matriz de actualización de contenidos</t>
  </si>
  <si>
    <t>GECO - Gestión de Comunicaciones
Gestión Estratégica del Talento Humano</t>
  </si>
  <si>
    <t>Boletín Sintonía ADRES mejorado</t>
  </si>
  <si>
    <t>Rediseñar el boletín Sintonía ADRES</t>
  </si>
  <si>
    <t xml:space="preserve">Rediseñar el boletín </t>
  </si>
  <si>
    <t>Propuesta del rediseño del boletín</t>
  </si>
  <si>
    <t>Divulgar el boletín Sintonía ADRES mejorado</t>
  </si>
  <si>
    <t>Divulgar el boletín a través de correo electrónico masivo</t>
  </si>
  <si>
    <t>Informe cada cuatro meses de boletines divulgados</t>
  </si>
  <si>
    <t>Diego Jaimes
Sonia Pardo</t>
  </si>
  <si>
    <t>Posicionar a la ADRES como referente nacional e internacional de eficiencia y transparencia en el manejo de los recursos de la salud</t>
  </si>
  <si>
    <t>Posicionamiento de la ADRES</t>
  </si>
  <si>
    <t>Publicaciones de prensa en página web de la ADRES sobre el manejo de los recursos de la salud.</t>
  </si>
  <si>
    <t>Publicar boletines, artículos, noticias, ruedas de prensa, etc., sobre el manejo de los recursos de la salud</t>
  </si>
  <si>
    <t>Generar contenidos en diferentes formatos sobre el manejo de los recursos de la salud</t>
  </si>
  <si>
    <t>Matriz semestral con publicaciones realizadas en el sitio web</t>
  </si>
  <si>
    <t>Notas de prensa y base de datos de periodistas (nacional e internacional) divulgadas</t>
  </si>
  <si>
    <t>Realizar de notas de prensa divulgadas y actualización de la base de datos de periodista</t>
  </si>
  <si>
    <t>Consolidar y actualizar la base de datos de periodistas y notas de prensa divulgadas</t>
  </si>
  <si>
    <t>Informe de monitoreo de medios semestral con notas de prensa divulgadas y base de datos de periodistas actualizada</t>
  </si>
  <si>
    <t>Diana Manosalva
Santiago Santacoloma</t>
  </si>
  <si>
    <t>Implementar las tecnologías que permitan el recaudo electrónico de cotizaciones y otras fuentes</t>
  </si>
  <si>
    <t>Sistema Electrónico de Recaudo implementado</t>
  </si>
  <si>
    <t>Documento de la arquitectura del Sistema Electrónico de Recaudo</t>
  </si>
  <si>
    <t>Director(a) de Gestión de Recursos Financieros de la Salud</t>
  </si>
  <si>
    <t>Artículo 154 PND. Cofinanciación de la atención en salud de la población migrante</t>
  </si>
  <si>
    <t>Bases PND: Disposición de recursos de cofinanciación por parte de entidades territoriales para atender la población migrante y redireccionamiento de excedentes de aportes patronales para ese fin.</t>
  </si>
  <si>
    <t>Prestar asistencia técnica para la elaboración del documento de arquitectura del proyecto por parte de la fábrica de software designada para el desarrollo del proyecto PUR</t>
  </si>
  <si>
    <t>Durante esta etapa la Dirección de Gestión de los Recursos Financieros de la Salud, a través de los colaboradores del Grupo de Gestión de Recaudo y Fuentes de Financiamiento dirigidos por el correspondiente coordinador, prestarán asistencia técnica para la elaboración del documento de arquitectura del proyecto en aquellos puntos donde sea menester su interacción.</t>
  </si>
  <si>
    <t>Correos, memorias, comunicados, actas de reunión, grabaciones de reunión</t>
  </si>
  <si>
    <t>Angela Viviana Montilla Castañeda
Angie Marcela Parra Orozco</t>
  </si>
  <si>
    <t>154
157</t>
  </si>
  <si>
    <t xml:space="preserve">1. Planeación Institucional
</t>
  </si>
  <si>
    <t xml:space="preserve">10. Plan Estratégico de Tecnologías de la Información y las Comunicaciones – PETI </t>
  </si>
  <si>
    <t>Elaborar el documento de arquitectura del sistema electrónico de recaudo</t>
  </si>
  <si>
    <t>Con base en la necesidad presentada tanto a nivel funcional como técnico se lleva a cabo la estructuración del documento</t>
  </si>
  <si>
    <t>Documento de Arquitectura</t>
  </si>
  <si>
    <t>Juan Carlos Escobar</t>
  </si>
  <si>
    <t xml:space="preserve">Jorge Eliecer Monrroy
Camilo Cely
</t>
  </si>
  <si>
    <t>Socialización del documento de arquitectura</t>
  </si>
  <si>
    <t xml:space="preserve">llevar a cabo la socialización de la arquitectura del sistema de recaudo </t>
  </si>
  <si>
    <t>Memoria de socialización</t>
  </si>
  <si>
    <t>Desarrollo Mínimo Producto Viable – MPV FASE 1: Arquitectura del portal y botones de pago existentes</t>
  </si>
  <si>
    <t>Prestar asistencia técnica para el desarrollo del  Mínimo Producto Viable – MPV FASE 1: Arquitectura del portal y botones de pago existentes</t>
  </si>
  <si>
    <t>Durante esta etapa la Dirección de Gestión de los Recursos Financieros de la Salud, a través de los colaboradores del Grupo de Gestión de Recaudo y Fuentes de Financiamiento dirigidos por el correspondiente coordinador, prestarán asistencia técnica para el desarrollo del Mínimo Producto Viable – MPV FASE 1: Arquitectura del portal y botones de pago existentes</t>
  </si>
  <si>
    <t>Desarrollo del MPV fase 1</t>
  </si>
  <si>
    <t>Llevar a cabo el desarrollo de las historias de usuario definidas y aprobadas para el MPV de la Fase 1</t>
  </si>
  <si>
    <t>MPV en ambiente de pruebas</t>
  </si>
  <si>
    <t>Pruebas de desarrollo fase 1: Arquitectura del portal y botones de pago existentes</t>
  </si>
  <si>
    <t>Prestar apoyo con la realización de las pruebas funcionales del Sistema Electrónico de Recaudo y estabilización fase 1: Arquitectura del portal y botones de pago existentes</t>
  </si>
  <si>
    <t>Durante esta etapa la Dirección de Gestión de los Recursos Financieros de la Salud, a través de los colaboradores del Grupo de Gestión de Recaudo y Fuentes de Financiamiento dirigidos por el correspondiente coordinador, apoyarán este producto con la realización de las pruebas funcionales del Sistema Electrónico de Recaudo y estabilización fase 1: Arquitectura del portal y botones de pago existentes</t>
  </si>
  <si>
    <t>Correos, memorias, comunicados, actas de reunión, grabaciones de reunión
Documentos de pruebas</t>
  </si>
  <si>
    <t>Angela Viviana Montilla Castañeda
Angie Marcela Parra Orozco
Juan Carlos Escobar</t>
  </si>
  <si>
    <t>Puesta en producción del Sistema Electrónico de Recaudo y estabilización fase 1: Arquitectura del portal y botones de pago existentes</t>
  </si>
  <si>
    <t>Aprobar del paso en producción</t>
  </si>
  <si>
    <t>Durante esta etapa la Dirección de Gestión de los Recursos Financieros de la Salud, a través de los colaboradores del Grupo de Gestión de Recaudo y Fuentes de Financiamiento dirigidos por el correspondiente coordinador, realizarán el acompañamiento necesario para la puesta en producción del Sistema Electrónico de Recaudo y estabilización fase 1: Arquitectura del portal y botones de pago existentes</t>
  </si>
  <si>
    <t>Correos de aprobación de salida de producción</t>
  </si>
  <si>
    <t xml:space="preserve">Realizar despliegue en el ambiente productivo del sistema electrónico de recaudo en su fase 1 </t>
  </si>
  <si>
    <t>Llevar a cabo el despliegue conforme al procedimiento del control y gestión de cambios que tiene implementado la DGTIC</t>
  </si>
  <si>
    <t>MPV en ambiente de producción</t>
  </si>
  <si>
    <t>Isai Avila</t>
  </si>
  <si>
    <t>Luis Alejandro Garzon
Fabio Rodriguez</t>
  </si>
  <si>
    <t>Fortalecer la gestión de los riesgos financieros de la entidad contribuyendo a la sostenibilidad financiera del sistema de salud</t>
  </si>
  <si>
    <t>Política de inversión implementada</t>
  </si>
  <si>
    <t>Implementar por fases la política de inversión aprobada por la Junta Directiva</t>
  </si>
  <si>
    <t xml:space="preserve">Se implementarán las fases aprobadas por la Junta Directiva dentro de la propuesta de política de inversión,  por parte de la DGRFS.  Esto se desarrollara por las etapas propuestas dentro de la política de inversión
</t>
  </si>
  <si>
    <t>Informe que contenga el resultado de la implementación y aplicación de la política</t>
  </si>
  <si>
    <t xml:space="preserve"> $ 265.072.696 </t>
  </si>
  <si>
    <t>162
175</t>
  </si>
  <si>
    <t xml:space="preserve">7. Fortalecimiento organizacional y simplificación de procesos 
</t>
  </si>
  <si>
    <t>Gestión dre Riesgos financieros fortalecida</t>
  </si>
  <si>
    <t>Generar rendimientos sobre los recursos de la URA I cuatrimestre</t>
  </si>
  <si>
    <t>Desplegar las acciones necesarias para la generación dela mayor cantidad de rendimientos financieros posibles, teniendo en cuenta las premisas de liquidez, seguridad y rentabilidad que rigen a los recursos de la URA.</t>
  </si>
  <si>
    <t>Informes, correos, actas, reuniones, memorias que denoten el resultado de los rendimientos de los recursos de la URA con corte a abril de 2024.</t>
  </si>
  <si>
    <t>Generar rendimientos sobre los recursos de la URA II cuatrimestre</t>
  </si>
  <si>
    <t>Informes, correos, actas, reuniones, memorias que denoten el resultado de los rendimientos de los recursos de la URA con corte a agosto de 2024.</t>
  </si>
  <si>
    <t xml:space="preserve"> $        21.720.848</t>
  </si>
  <si>
    <t>Generar rendimientos sobre los recursos de la URA III cuatrimestre</t>
  </si>
  <si>
    <t>Informes, correos, actas, reuniones, memorias que denoten el resultado de los rendimientos de los recursos de la URA con corte a diciembre de 2024.</t>
  </si>
  <si>
    <t>Objetivo/Producto</t>
  </si>
  <si>
    <t>Lizeth Lamprea Méndez
Orlando Sabogal
Cesar Sopo
Carlos Nova - Contratista
Santiago Gomez - Contratista.
Contratista por seleccionar</t>
  </si>
  <si>
    <t>ID 180
ID 181
ID 182</t>
  </si>
  <si>
    <t xml:space="preserve">
Orlando Sabogal
Cesar Sopo</t>
  </si>
  <si>
    <t>Validar la calidad y consistencia de la información recopilada y emitir informe anual de Control Interno dirigido a Ministro de Salud y Director de la ADRES, del programa de aseguramiento.</t>
  </si>
  <si>
    <t xml:space="preserve"> 
Ligia Florez
Orlando Sabogal
Cesar Sopo</t>
  </si>
  <si>
    <t xml:space="preserve"> 
Orlando Sabogal
Cesar Sopo</t>
  </si>
  <si>
    <t>Validar la calidad y consistencia de la información recopilada y emitir informe anual de Control Interno dirigido a Ministro de Salud y Director de la ADRES, informe ejecutivo de la OCI.</t>
  </si>
  <si>
    <t>Ligia Florez
Orlando Sabogal Sierra
Cesar Sopo</t>
  </si>
  <si>
    <t xml:space="preserve">
Orlando Sabogal Sierra
Cesar Sopo</t>
  </si>
  <si>
    <t xml:space="preserve">
Orlando Sabogal Sierra
Cesar Sopo
</t>
  </si>
  <si>
    <t>Fabian Vaca</t>
  </si>
  <si>
    <t>Sin información</t>
  </si>
  <si>
    <t>Oficina Asesora de Planeación y Control de Riesgos
Dirección de Gestión de Tecnologías de la Información y las Comunicaciones</t>
  </si>
  <si>
    <t>PLAN DE ACCIÓN INTEGRADO ANUAL - PAIA</t>
  </si>
  <si>
    <t>VARIABLE</t>
  </si>
  <si>
    <t>DEFINICIÓN</t>
  </si>
  <si>
    <t>¿DÓNDE SE DEFINEN?</t>
  </si>
  <si>
    <t xml:space="preserve">Grandes temas sobre los cuales se agrupan  los objetivos estratégicos del Plan Estratégico Institucional - PEI de la ADRES. Y son: Desarrollo Organizacional, Gestión Misional y Grupos de Valor </t>
  </si>
  <si>
    <t>PEI  2023 - 2027 aprobado Junta Directiva</t>
  </si>
  <si>
    <t>Objetivo estratégico</t>
  </si>
  <si>
    <t xml:space="preserve">Resultado estratégico que la ADRES se propone cumplir para lograr la misión encomendada. </t>
  </si>
  <si>
    <t>Estrategias</t>
  </si>
  <si>
    <t>Conjunto de productos y actividades que articulan la planeación, metas, recursos y tiempos de una organización para cumplir un objetivo estratégico.</t>
  </si>
  <si>
    <t xml:space="preserve">Producto </t>
  </si>
  <si>
    <t>Son definidos por cada dependencia.</t>
  </si>
  <si>
    <t>Responsable del producto</t>
  </si>
  <si>
    <t>Cargo del directivo que lidera la consecución del producto encaminado al logro de los objetivos.</t>
  </si>
  <si>
    <t>Son definidos por el responsable del producto y su equipo de trabajo</t>
  </si>
  <si>
    <t>Detalle de las acciones a realizar para lograr el VERBO antes proyectado.</t>
  </si>
  <si>
    <t>Indicar el nombre del funcionario y/o contratista que está a cargo de desarrollar la actividad y la consecución del entregable. Cabe anotar que puede ser de la misma dependencia líder del producto o de otra dependencia que apoye en su ejecución, los cuales deben tener usuario en Eureka</t>
  </si>
  <si>
    <t>Nombres de los funcionarios y/o contratistas que pueden apoyar la ejecución de la actividad y contribuir en la obtención del entregable. También se pueden incluir colaboradores de otras dependencias. Los colaboradores asignados deben tener usuario en Eureka para que puedan reportar avances</t>
  </si>
  <si>
    <t xml:space="preserve">Dependencia de la ADRES líder de la ejecución de la actividad. Es aquella de la cual hace parte el colaborador responsable de la ejecución de la actividad. </t>
  </si>
  <si>
    <t>DD-MM-AAA  en el cual se programa el inicio de la actividad</t>
  </si>
  <si>
    <t>Dependencia destino</t>
  </si>
  <si>
    <t>Dependencia que será usuaria del producto que se generará porque lo requiere para el desarrollo de sus actividades, en los casos que aplique.</t>
  </si>
  <si>
    <t>Se asignarán puntos por actividad, con el fin de dar mayor relevancia a las que lo requieran. La sumatoria del peso de las actividades que estén asociadas al mismo producto debe dar 100.</t>
  </si>
  <si>
    <t>Proceso</t>
  </si>
  <si>
    <t>Proceso responsable de la ejecución de la actividad</t>
  </si>
  <si>
    <t>Cargos</t>
  </si>
  <si>
    <t xml:space="preserve">Insumos requeridos (PAA)
</t>
  </si>
  <si>
    <t xml:space="preserve">Políticas MIPG
</t>
  </si>
  <si>
    <t xml:space="preserve">Planes Dto. 612 de 2018
</t>
  </si>
  <si>
    <t>Productos PEI 2023 - 2026</t>
  </si>
  <si>
    <t>Articulado / Bases PND</t>
  </si>
  <si>
    <t>PerUno</t>
  </si>
  <si>
    <t>ObjUno</t>
  </si>
  <si>
    <t>ComUno</t>
  </si>
  <si>
    <t>Iniciativas adicionales que permitan fortalecer su estrategia de lucha contra la corrupción</t>
  </si>
  <si>
    <t>DAF</t>
  </si>
  <si>
    <t>Director General</t>
  </si>
  <si>
    <t>Adquisición de bienes</t>
  </si>
  <si>
    <t>1. Plan Institucional de Archivos - PINAR</t>
  </si>
  <si>
    <t>PerDos</t>
  </si>
  <si>
    <t>ObjDos</t>
  </si>
  <si>
    <t>ComDos</t>
  </si>
  <si>
    <t xml:space="preserve">Política de Administración de Riesgos </t>
  </si>
  <si>
    <t>Construcción del Mapa de Riesgos de Corrupción</t>
  </si>
  <si>
    <t>Estructura administrativa y Direccionamiento estratégico</t>
  </si>
  <si>
    <t>Incentivos para motivar la cultura de la rendición y petición de cuentas</t>
  </si>
  <si>
    <t>Evaluación y retroalimentación a  la gestión institucional</t>
  </si>
  <si>
    <t>DG</t>
  </si>
  <si>
    <t>Adquisición de servicios</t>
  </si>
  <si>
    <t>PerTres</t>
  </si>
  <si>
    <t>GM1. Fortalecer las gestiones de presupuesto, relaciones interinstitucionales y pagos mediante la optimización de la estructura orgánica, la gestión de consecución de recursos, el desarrollo e implementación de validaciones y/o auditorías aleatorias, según corresponda, el giro oportuno y el seguimiento a los recursos con el fin de contribuir a la sostenibilidad, saneamiento y continuidad del sistema de salud con transparencia, integridad, eficiencia y eficacia.</t>
  </si>
  <si>
    <t>ObjTres</t>
  </si>
  <si>
    <t>ComTres</t>
  </si>
  <si>
    <t>Lineamientos de Transparencia Pasiva</t>
  </si>
  <si>
    <t>DGRFS</t>
  </si>
  <si>
    <t>Adquisición de servicios profesionales</t>
  </si>
  <si>
    <t xml:space="preserve">3. Compras y Contratación Pública 
</t>
  </si>
  <si>
    <t>3. Plan Estratégico de Gestión del Talento Humano</t>
  </si>
  <si>
    <t>Rediseño Organizacional de la ADRES gestionado ante entes externos</t>
  </si>
  <si>
    <t>PerCuatro</t>
  </si>
  <si>
    <t>GM2. : Consolidar la gestión de riesgos de la entidad mediante la implementación de un modelo integral que permita la detección temprana de posibles eventos y el tratamiento de los riesgos que puedan afectar el cumplimiento de los objetivos institucionales, la toma de decisiones oportuna y/o la sostenibilidad del sistema de salud.</t>
  </si>
  <si>
    <t>ObjCuatro</t>
  </si>
  <si>
    <t>ComCuatro</t>
  </si>
  <si>
    <t>DGTIC</t>
  </si>
  <si>
    <t xml:space="preserve">4. Talento humano 
</t>
  </si>
  <si>
    <t>Rediseño Organizacional implementado</t>
  </si>
  <si>
    <t>ObjCinco</t>
  </si>
  <si>
    <t>ComCinco</t>
  </si>
  <si>
    <t>Normativo y procedimental</t>
  </si>
  <si>
    <t>DLYG</t>
  </si>
  <si>
    <t xml:space="preserve">5. Integridad 
</t>
  </si>
  <si>
    <t>5. Plan de Vacantes</t>
  </si>
  <si>
    <t>Rediseño organizacional consolidado</t>
  </si>
  <si>
    <t>Artículo 155 PND. Destinación de los excedentes resultantes del proceso de saneamiento de aportes patronales financiados con recursos de l situado fiscal y del Sistema General de Participaciones</t>
  </si>
  <si>
    <t>ComSeis</t>
  </si>
  <si>
    <t>DOP</t>
  </si>
  <si>
    <t xml:space="preserve">6. Transparencia, acceso a la información pública y lucha contra la corrupción 
</t>
  </si>
  <si>
    <t>6. Plan Institucional de Capacitación - PIC</t>
  </si>
  <si>
    <t>Artículo 156 PND:  Condonación o restitución de los recursos de que trata el artículo 5 de la ley 1608 de 2013</t>
  </si>
  <si>
    <t>NA</t>
  </si>
  <si>
    <t>Oficina Asesora de Planeación y Control del Riesgo</t>
  </si>
  <si>
    <t>OAJ</t>
  </si>
  <si>
    <t>7. Plan de Bienestar e Incentivos</t>
  </si>
  <si>
    <t>Cultura organizacional consolidada</t>
  </si>
  <si>
    <t>OAPCR</t>
  </si>
  <si>
    <t xml:space="preserve">8. Servicio al ciudadano 
</t>
  </si>
  <si>
    <t>8. Plan de Trabajo de Seguridad y Salud en el Trabajo</t>
  </si>
  <si>
    <t>Plan de trabajo formulado según resultado FURAG</t>
  </si>
  <si>
    <t>OCI</t>
  </si>
  <si>
    <t xml:space="preserve">9. Participación ciudadana en la gestión pública 
</t>
  </si>
  <si>
    <t>Diagnóstico de la gestión del conocimiento en la Entidad desarrollado</t>
  </si>
  <si>
    <t>Todas</t>
  </si>
  <si>
    <t>10. Racionalización de trámites</t>
  </si>
  <si>
    <t xml:space="preserve">10. Plan Estratégico de Tecnologías de la Información y las Comunicaciones </t>
  </si>
  <si>
    <t>11. Plan de Seguridad y Privacidad de la Información</t>
  </si>
  <si>
    <t>Estrategia
de innovación y colaboración desarrollada</t>
  </si>
  <si>
    <t>12. Plan de Tratamiento de Riesgos de Seguridad y Privacidad de la Información</t>
  </si>
  <si>
    <t>Modelo de Gestión del Conocimiento y la innovación y consolidado</t>
  </si>
  <si>
    <t xml:space="preserve">13. Plan Institucional </t>
  </si>
  <si>
    <t>Diagnóstico estado actual procesos</t>
  </si>
  <si>
    <t xml:space="preserve">14. Mejora normativa
</t>
  </si>
  <si>
    <t>14. Plan de Fortalecimiento del SIGI</t>
  </si>
  <si>
    <t xml:space="preserve">Plan de trabajo arquitectura de procesos </t>
  </si>
  <si>
    <t xml:space="preserve">15.Gestión del conocimiento y la innovación 
</t>
  </si>
  <si>
    <t xml:space="preserve">16.Gestión documental 
</t>
  </si>
  <si>
    <t>Procesos aprobados</t>
  </si>
  <si>
    <t xml:space="preserve">18. Seguimiento y evaluación del desempeño institucional 
</t>
  </si>
  <si>
    <t>Ejecutar las operaciones de financiamiento autorizadas por la ley para brindar liquidez a los actores de sector salud, de acuerdo con la disponibilidad presupuestal.​</t>
  </si>
  <si>
    <t>Plan Estratégico de Seguridad de la Información - PESI</t>
  </si>
  <si>
    <t>Documento de requerimiento actualizado</t>
  </si>
  <si>
    <t>Documento de la estrategia de implementación</t>
  </si>
  <si>
    <t>Plan de proyecto actualizado</t>
  </si>
  <si>
    <t>Desarrollo Mínimo Producto Viable – MPV FASE 2: Formatos especiales que están en el MUI</t>
  </si>
  <si>
    <t>Pruebas de desarrollo fase 2: Formatos especiales que están en el MUI</t>
  </si>
  <si>
    <t>Puesta en producción del Sistema Electrónico de Recaudo y estabilización fase 2: Formatos especiales que están en el MUI</t>
  </si>
  <si>
    <t>Desarrollo Mínimo Producto Viable – MPV FASE 3: Recaudo no automatizado y otros que eventualmente surjan</t>
  </si>
  <si>
    <t>Pruebas de desarrollo fase 3: Recaudo no automatizado y otros que eventualmente surjan</t>
  </si>
  <si>
    <t>Puesta en producción del Sistema Electrónico de Recaudo y estabilización fase 3: Recaudo no automatizado y otros que eventualmente surjan</t>
  </si>
  <si>
    <t>Documentación del SIGI actualizada fase 1: Arquitectura del portal y botones de pago existentes</t>
  </si>
  <si>
    <t>Documentación del SIGI actualizada fase 2: Formatos especiales que están en el MUI</t>
  </si>
  <si>
    <t>Documentación del SIGI actualizada fase 3: Recaudo no automatizado y otros que eventualmente surjan</t>
  </si>
  <si>
    <t>Herramienta tecnológica para la programación de giro directo - Fase I</t>
  </si>
  <si>
    <t>Herramienta tecnológica para la programación de giro directo - Fase II</t>
  </si>
  <si>
    <t>Estabilización de la herramienta tecnológica para la programación de giro directo</t>
  </si>
  <si>
    <t>Gestión para la consecución de recursos realizada</t>
  </si>
  <si>
    <t>Reportes de pruebas COVID-19 en estado procesado</t>
  </si>
  <si>
    <t>Aplicativo implementado</t>
  </si>
  <si>
    <t>Aplicativo estabilizado</t>
  </si>
  <si>
    <t>Aplicativo mejorado</t>
  </si>
  <si>
    <t>Informe de ejecución de los recursos presupuestados en la vigencia 2025</t>
  </si>
  <si>
    <t>Informe de ejecución de los recursos presupuestados en la vigencia 2026</t>
  </si>
  <si>
    <t>Diagnóstico del nivel de madurez de la gestion de riesgos desarrollada en la ADRES</t>
  </si>
  <si>
    <t>Modelo GRC - Requerimientos a contratar definido</t>
  </si>
  <si>
    <t>Modelo GRC – puesto en marcha</t>
  </si>
  <si>
    <t>Comité de Riesgos de la ADRES</t>
  </si>
  <si>
    <t>Estructura de soporte para la gestion de los riesgos definida</t>
  </si>
  <si>
    <t>Tablero de control de monitoreo y alertas de riesgos financieros</t>
  </si>
  <si>
    <t>Modelos de gestión de riesgos financieros aplicados</t>
  </si>
  <si>
    <t>Contenidos comunicacionales con componentes de accesibilidad para personas con discapacidad (lengua de señas ) y en lenguas nativas publicados en diferentes canales en internos y externos.</t>
  </si>
  <si>
    <t>Cesar Andres Jimenez Valencia
Orlando Sabogal
Carlos Nova
Cesar Sopo</t>
  </si>
  <si>
    <t>Diego Santacruz 
Orlando Sabogal
Carlos Nova
Cesar Sopo</t>
  </si>
  <si>
    <t>Diego Santacruz 
Orlando Sabogal Sierra
Carlos Alberto Nova Mendoza</t>
  </si>
  <si>
    <t>Cesar Andres Jimenez Valencia
Orlando Sabogal Sierra
Carlos Alberto Nova Mendoza</t>
  </si>
  <si>
    <t>Se realiza con recurso de planta de la ADRES.</t>
  </si>
  <si>
    <t>Producto</t>
  </si>
  <si>
    <t>Dirección de Liquidaciones y Garantías / OAPCR</t>
  </si>
  <si>
    <t>Direccion de Liquidaciones y Garantías</t>
  </si>
  <si>
    <t>Tramitar la solicitudes necesarias para coadyudar la financiacion de las operaciones de financiamiento y realizar el informe dando cuenta de las mismas.</t>
  </si>
  <si>
    <t>Dirección de liquidaciones y Garantias, Dirección de Gestión de Recursos Financieros de la Salud, Oficina Asesora Juridica y Dirección General.</t>
  </si>
  <si>
    <t>Dirección de Gestión de Tecnologías de la Información y las Comunicacione</t>
  </si>
  <si>
    <t xml:space="preserve">Solicitar el cronograma del diseño, desarrollo, implementación, pruebas y puesta en producción  de la herramienta tecnologica </t>
  </si>
  <si>
    <t>Dirigir a la DGITC un memorando donde la DOP solicitará el cronograma de trabajo para el diseño, desarrollo, implementación, pruebas y puesta en produccción de la herramienta tecnoligica  para la vigencia 2024.</t>
  </si>
  <si>
    <t xml:space="preserve"> Elaborar  actas de reuniones de acuerdo con el cronograma establecido por DGTIC para el desarrollo del proyecto herramienta tecnologica </t>
  </si>
  <si>
    <t xml:space="preserve"> Elaborar o ajustar la documentación de las etapas desarrolladas y aprobadas,  si hay lugar a ello de acuerdo con las solicitudes o envio por la DGTIC</t>
  </si>
  <si>
    <t>Optimización de la operación de los procesos de recaudo, liquidación, reconocimiento y pago de los recursos de salud</t>
  </si>
  <si>
    <t>Herramienta tecnológica para el procesamiento y liquidación de prestaciones económicas y devoluciones, Fase I -  Prestaciones económicas RC - REE implementado en producción</t>
  </si>
  <si>
    <t>Aprobación del paso a producción Prestaciones económicas RC - REE</t>
  </si>
  <si>
    <t>Herramienta tecnológica para el procesamiento y liquidación de prestaciones económicas y devoluciones, Fase II -  Devoluciones RC - REE implementado en producción</t>
  </si>
  <si>
    <t>Aprobación del paso a producción Devoluciones RC - REE</t>
  </si>
  <si>
    <t xml:space="preserve">10. Racionalización de trámites 
</t>
  </si>
  <si>
    <t xml:space="preserve">Dirigir a la DGITC un memorando donde la DOP solicitará el cronograma de trabajo para el diseño, desarrollo, implementación, pruebas y puesta en produccción del SIA para la vigencia 2024.
</t>
  </si>
  <si>
    <t>4. Elaborar o ajustar la documentación de las etapas desarrolladas y aprobadas,  si hay lugar a ello de acuerdo con las solicitudes o envio por la DGTIC.</t>
  </si>
  <si>
    <t>Realizar analisis diseño, desarrollo y pruebas unitarias del desarrollo del SIA definido en fase I</t>
  </si>
  <si>
    <t xml:space="preserve"> Inventario de necesidades de actualización documental corespondientes a los procesos de VALR_VERS (30/05/2024)</t>
  </si>
  <si>
    <t>Establecer la metodología para la revisión por la Dirección de todos los subsistemas que confrman el SIGI</t>
  </si>
  <si>
    <t>Implementar y socializar en la pagina WEB y redes sociales lo correspondiente a la traduccion de LN</t>
  </si>
  <si>
    <t>Coordinar con las areas responsables de la publicacion de la información de lenguas nativas colombianas</t>
  </si>
  <si>
    <t>Estructurar y articular con las areas involucradas, los contenidos del submenú "Colaboración e Innovación abierta" del Menú Participa, acorde a los lineamientos de la resolución 1519 de 2020 de MinTic</t>
  </si>
  <si>
    <t>Priorización de Grupos de Valor y de Interés y definir acciones</t>
  </si>
  <si>
    <t>Priorizar los Grupos de Valor de Interés de la ADRES con base en la caracterización actualizada y definir acciones a implementar para su posicionamento</t>
  </si>
  <si>
    <t>Documento con Grupos de valor priorizados y definición de las acciones a implementar para su posicionamento</t>
  </si>
  <si>
    <t>Encuentro nacional e internacional sobre salud</t>
  </si>
  <si>
    <t>Fortalecer la poltica de reducción de fotocopiado e impresión de documentos del SGDA</t>
  </si>
  <si>
    <t xml:space="preserve">Elaborar una socializacion de la herramienta SIGI - Eureka, a los diferentes usuarios de la entidad, con el apoyo del proveedor PENSEMOS, para dar a conocer la importancia de la herramienta dentro de la entidad, enfocada a generar una cultura de apropiacion y uso de la misma. </t>
  </si>
  <si>
    <t xml:space="preserve">Elaborar capsulas informativas para comunicar por correo de sintonia. </t>
  </si>
  <si>
    <t>Elaborar capsulas "tips" informativos para remitir por correo sintonia adres</t>
  </si>
  <si>
    <t>Capsulas por correo sintonia</t>
  </si>
  <si>
    <t>Participación de Atención al Ciudadano en las actividades en las que sea convocado para asistir en los eventos donde la ADRES lleva su oferta institucional y generar los informes sobre las acciones adelantandas en estas jornadas itinerantes primer semestre y aplicaria unicamente en casos donde sea convocado el proceso de Servicio al Ciudadano</t>
  </si>
  <si>
    <t>Participación de Atención al Ciudadano en las actividades en las que sea convocado para asistir en los eventos donde la ADRES lleva su oferta institucional y generar los informes sobre las acciones adelantandas en estas jornadas itinerantes segundo semestre y aplicaria unicamente en casos donde sea convocado el proceso de Servicio al Ciudadano</t>
  </si>
  <si>
    <t>Articular con las areas misionales, diseñar estrategias de comunicación para divulgar la gestión de los recursos del sector salud</t>
  </si>
  <si>
    <t xml:space="preserve">Articular con las areas misionales la realizacion de la audiencia publica de rendicion de cuentas de la entidad periodo 2023 - 2024 </t>
  </si>
  <si>
    <t xml:space="preserve">Video y publicacion del informe de la rendicion de cuentas en la pagina web e intranet.
 evidencias las mesas de trabajo con las areas misionales. </t>
  </si>
  <si>
    <t>Actualizar la Política Institucional de Servicio al Ciudadno</t>
  </si>
  <si>
    <t>Anualmente actuallizar la caracterización de ciudadanía y Grupos de Interés de la entidad con el apoyo y orientación de la OAPCR</t>
  </si>
  <si>
    <t>Realizar al menos una capacitación semestralsobre el uso y apropiación de la Herramienta de Gestión documental y PQRSD ORFEO a través del  Procedimiento Gestión de PQRSD ORFEO</t>
  </si>
  <si>
    <t>Asistir  tecnicamente a  diez (10) territorios, mediante visitas de capacitación en los temas de reclamaciones con cargo a la ADRES.</t>
  </si>
  <si>
    <t xml:space="preserve">
Tablas de Valoración Documental Elaboradas e iniciado el tramite de covalidación ante el AGN</t>
  </si>
  <si>
    <t>Fianalizar el proceso de convalidación de las TRD V2 ante el AGN.</t>
  </si>
  <si>
    <t xml:space="preserve">Consiste en la implementación de los ocho programas de conservación preventiva, definidas en el Plan de Conservación Documental, componnente del Sistema Integrado de Conservación SIC. </t>
  </si>
  <si>
    <t xml:space="preserve">Establecer la descripción de los contenidos del módulo de supervisión y ampliar conocimientos basicos sobre las modalidades de contratación y su normatividad aplicable. </t>
  </si>
  <si>
    <t xml:space="preserve">Elegir una metodologia que permita transmitir el conocimiento de manera sencilla a los interesados, sobre los temas de supervisión y ampliación de la primera etapa de conocimiento sobre las modalidades de selección. </t>
  </si>
  <si>
    <t>Fase II Ejecutar el módulo de cononocimiento virtual sobre supervisión</t>
  </si>
  <si>
    <t>Capacitar a los funcionarios usuario finales de la herramienta en los diferentes modulos que manejan</t>
  </si>
  <si>
    <t>Cargar las guias de uso de la herramienta Eureka en un apartado espacial de la INTRANET</t>
  </si>
  <si>
    <t xml:space="preserve">Mantener las guias actualizadas en el repositorio de la intranet y moodle </t>
  </si>
  <si>
    <t>* Evidencia de guias cargadas en moodle
* Guias Cargadas en Intranet</t>
  </si>
  <si>
    <t>Actualizar el Plan de Emergencias y contingencias</t>
  </si>
  <si>
    <t>Plan de Emergencias y contingencias actualizado</t>
  </si>
  <si>
    <t>Actualizar y fortalecer el Programa de Vigilancia Epidemiologica de Riesgo Psicosocial</t>
  </si>
  <si>
    <t>Actualizar el Programa de Vigilancia Epidemiologica de Riesgo Psicosocial.</t>
  </si>
  <si>
    <t>Documento del Programa de vigilancia epidemiologica actualizado. Evidencias de actividades de intervención de riesgo psicosocial.</t>
  </si>
  <si>
    <t>Aplicaciones de instrumentos de recopilación de información y verificación de procesos en sitio, tendientes a establecer el estado de la gerstion documental de la entidad, principalmente en lo que respecta al componente tecnológico, documento y expediente electrónico.</t>
  </si>
  <si>
    <t>Actualización de Política de Gestión Documental, con base en la normatividad vigente. Una vez se vayan generando documentos del protyecto SGDEA, se actualizará para mantener una alineación frente a los mismos.</t>
  </si>
  <si>
    <t xml:space="preserve">10. Racionalización de trámites
</t>
  </si>
  <si>
    <t>Modernizar y optimizar los sistemas de información en la ADRES para fortalecer la gestión de datos, mejorar la eficiencia operativa y proporcionar información precisa y oportuna a los grupos de interés, garantizando la calidad y la seguridad de los datos.</t>
  </si>
  <si>
    <t>* Dirección de Gestión de Recursos Financieros de Salud (DGRF)
* Dirección de Liquidaciones y Garantías (DLYG)
• Dirección de Otras Prestaciones (DOP)</t>
  </si>
  <si>
    <t xml:space="preserve">10. Racionalización de trámites </t>
  </si>
  <si>
    <t>Contratación de actividades externas para la verificacion de la adopcion de nuevas tecnologías y la implementación de ejercicio de innovacion para la gestión pública</t>
  </si>
  <si>
    <t>Ejeccucion de acciones contractuales para la gestión de servicios de consultoria que permitan a la entidad la adopcion de nuevas tecnologías y la implementación de ejercicio de innovacion para la gestión pública</t>
  </si>
  <si>
    <t>Informe de adopción de nuevas tecnologias para promover la innovación en la prestación de servicios.</t>
  </si>
  <si>
    <t>Informe de gestión de la entidad en el proceso de  adopción de nuevas tecnologias para promover la innovación en la prestación de servicios.</t>
  </si>
  <si>
    <t>Documento de informe de adopcion del Plan de Transformacioón Digital</t>
  </si>
  <si>
    <t>Realizar la actualizacion del documento PETI 2023-2026, actualizando los proyectos y hoja de ruta para la vigencia 2025</t>
  </si>
  <si>
    <t>Informe de gestión de artectos eleborados por la entidad en el marco de adopcion de Plan de implementación del MRAE v3.0</t>
  </si>
  <si>
    <t>Consiste en la implementación de las once estrategias de preservación digital, definidas en el Plan de Preservación Digital a Largo Plazo, componnente del Sistema Integrado de Conservación SIC. Lo cual se puede establecer a partir de la implelmentación del Modelo de Gestión Documental Electronico y el desarrollo del SGDEA.</t>
  </si>
  <si>
    <t>Suscripcion y/o renovacion de herramientas tecnologicas para la entidad de acuerdo al PAA</t>
  </si>
  <si>
    <t>Evidencias de asistencia a las mesas de interoperibilidad definidas por el MSPS</t>
  </si>
  <si>
    <t>Documento de adopcion del Marco de Interoperabilidad al interior de la entidad para la transferencia de datos y protocolos seguros que garanticen la interoperabilidad de información</t>
  </si>
  <si>
    <t>Documento: Adopcion del Marco de Interoperabilidad</t>
  </si>
  <si>
    <t>Definicion de requerimientos necesarios para el mantenimiento de la gestión de datos al interior de la entidad</t>
  </si>
  <si>
    <t>Realizar el respectivo soporte de la herramienta EUREKA, con el fin que su fucionalidad sea la adecuada para el procesamiento y seguimiento de informacion que se genera en el sistema.</t>
  </si>
  <si>
    <t xml:space="preserve">Herramienta funcionando optimamente </t>
  </si>
  <si>
    <t xml:space="preserve">Oficina Asesora de Planeacion y Control de Riesgos </t>
  </si>
  <si>
    <t>Optimizar los modulos de la herramienta Eureka</t>
  </si>
  <si>
    <t xml:space="preserve">Realizar analisis y revisión de los diferentes módulos de la herramienta Eureka, optimizando su uso por medio de solicitudes de optimizacion al proveedor. Corrección de datos y parametrizacion de la misma. </t>
  </si>
  <si>
    <t xml:space="preserve">Generar back Ups de la informacion alojada en la herramienta Eureka </t>
  </si>
  <si>
    <t>generar back Ups - copias de seguridad de toda la inofrmacion que se gestiona en la herramienta Eureka con un periodicidad mensual, y solicitar copias incrementales al proveedor.</t>
  </si>
  <si>
    <t xml:space="preserve">correos electronicos con la evidencia de la copia de seguridad generada por el proveedor </t>
  </si>
  <si>
    <t>Identificar y gestionar los riesgos de seguridad digital de su infraestructura tanto nubepública como  privada</t>
  </si>
  <si>
    <t>Actualizar el Plan de Recuperacion de desastres</t>
  </si>
  <si>
    <t>Actualizacion del Plan de Recuperacion de desastres</t>
  </si>
  <si>
    <r>
      <rPr>
        <sz val="12"/>
        <color theme="1"/>
        <rFont val="Arial"/>
        <family val="2"/>
      </rPr>
      <t>-Plan de Recuperacion de Desastres actualizado</t>
    </r>
  </si>
  <si>
    <t xml:space="preserve">Tablero en excel de levantamiento de datos relacionados con flujos de caja, balances y presupuestos </t>
  </si>
  <si>
    <t xml:space="preserve">Elaborar y presentar para Aprobación un medelo finaiciero </t>
  </si>
  <si>
    <t>Realizar mesas de trabajo para presentar el marco normativo, el modelo y la herramienta de seguimiento presupuestal con todas las dependencias.</t>
  </si>
  <si>
    <t>Identificar y desarrollar  las acciones y prácticas concretas necesarias para lograr una correcta adopción de los elementos del dominio de uso y apropiación, que conforman el Marco de Referencia Arquitectura en la composicion financiera. Revisar la guía de uso y apropiación propuesta por MINTIC en el marco de referencia de arquitectura empresarial, un elemento transversal de la Política de Gobierno Digital, con el fin de aplicar las mejores prácticas en la materia</t>
  </si>
  <si>
    <t>Documento de la Politica de Gobierno de Datos en el Adres versión borrador</t>
  </si>
  <si>
    <t>Presentar la propuesta de Politica de Gob Datos</t>
  </si>
  <si>
    <t xml:space="preserve">Presentar la propuesta  de Política de Gobierno de Datos a la oficina Juridíca
</t>
  </si>
  <si>
    <t>Presentación de la Politica de Gobierno de Datos en el Adres</t>
  </si>
  <si>
    <t>Diseñar Versionamiento final Politica de Datos</t>
  </si>
  <si>
    <t xml:space="preserve">Diseñar la Política y entregar la versión final a la oficina Júridica
</t>
  </si>
  <si>
    <t>Docuemento final con la Politica de Gobierno de Datos en el Adres</t>
  </si>
  <si>
    <t>Definir e implementar la politica de seguridad de datos</t>
  </si>
  <si>
    <t>Definir estratégias de seguridad de la información para fortalecer los flujos y la artuitectura de información.</t>
  </si>
  <si>
    <t>Definir estratégias de seguridad de la información para fortalecer los flujos y la artuitectura de información teneindo en cuenta controles de seguridad, autenticación, autorización, encripción, vulnerabilidades , entre otros aspectos.</t>
  </si>
  <si>
    <t>Oficina Asesora de Planeación y Control del Riesgo
Dirección de Tecnologías de la Información y las Comunicaciones</t>
  </si>
  <si>
    <t>Revisar, actualizar y crear, en articulación con los Líderes de Procesos, los indicadores de Gestión acorde al rediiseño organizacional  y al nuevo Modelo Operativo de la ADRES</t>
  </si>
  <si>
    <t>Desarrollar  un Tablero gerencial que cumpla con ciclo de vida del dato y que este integrado con la arquitectuta de negocio, se le debe integrar el verbo en infinitivo al comienzo.</t>
  </si>
  <si>
    <t>Diseñar propuesta para mejorar los datos pubicados en el portal ADRES</t>
  </si>
  <si>
    <t>Mejorarar los  artefactos de trasparencia de la información</t>
  </si>
  <si>
    <t>Revisar la  Metodología para medir el nivel de madurez de la arquitectuta de información</t>
  </si>
  <si>
    <t>Ajustar Metodología para medir el nivel de madurez de la arquitectuta de información</t>
  </si>
  <si>
    <t>Insrtuctivo metodológico ajustado para evaluación de madurez de datos</t>
  </si>
  <si>
    <t>Docuementar los  metadatos de negocio</t>
  </si>
  <si>
    <t>Diseñar y ejecutar campañas de cultrua  de datos en el ADRES</t>
  </si>
  <si>
    <t xml:space="preserve">Docuementar el linaje de datos </t>
  </si>
  <si>
    <t>Documentar  el linaje de datos en fuentes seleccionadas con la herramienta de Gob Datos</t>
  </si>
  <si>
    <t>Gestionar la publicación en la pagina web para la disposicion de los grupos de interes los instrumentos estadísticos</t>
  </si>
  <si>
    <t>Gestionar la publicación en la pagina web para la disposicion de los grupos de interes los:
Ficha metodológica de operaciones estadísticas
Documento metodológico de operaciones estadísticas
Cuadros de salida y series históricas de las operaciones estadísticas
Indicadores o estadísticas con desagregación temática o enfoque diferencial e interseccional</t>
  </si>
  <si>
    <t>Definir el Plan de gestión de riesgos de seguridad de la Infomración y Ciberseguridad.</t>
  </si>
  <si>
    <t>Definir el plan para gestionar los reigos de seguridad de información identificados respecto de su gestión con el fin de asegurar los activos de informaión relacionados</t>
  </si>
  <si>
    <t>Plan de gestión de riesgos de seguridad de la Infomración y Ciberseguridad.</t>
  </si>
  <si>
    <t>Definir la estrategia para plaificar, implementar y controlar los procesos necesarioa para cumplir los requisitos de seguridad de la información.</t>
  </si>
  <si>
    <t>Evaluar los diferentes componentes del sistema de de gestión de seguridad de la información.</t>
  </si>
  <si>
    <t>SOA -Acuerdo de alicabilidad de seguridad de la información en el modelo de arquitectura</t>
  </si>
  <si>
    <t>OAPCR y DGTIC</t>
  </si>
  <si>
    <t>Definir los servicios de seguridad de la información, estableceindo el catalogo respectivo.</t>
  </si>
  <si>
    <t>Actualización del análisi de impacto del negocio y la definición del DRP para su respectiva prueba</t>
  </si>
  <si>
    <t>Realización de la definición de los requerimientos de la ADRES con base en el diagnóstico de la gestión de los riesgos efectuada teneinedo como alcance la definición de un modelo GRC para la ADRES.</t>
  </si>
  <si>
    <t>Plan de implentación piloto GRC.</t>
  </si>
  <si>
    <t>Oficina Asesora de Planeación y Conrtrol de Riesgos</t>
  </si>
  <si>
    <t>Generar una metodologia para la gestión del riesgo fiscal</t>
  </si>
  <si>
    <t>Revisar los riesgos operacionales y validar cuáles serían catalogados como un sibsistema de riesgo fiscal, generar la metodologia y atualizar la respectiva documentación en el proceso DIES y parametrizar el nuevo subsistema o tipologia en Eureka</t>
  </si>
  <si>
    <t>Estructura funcional y organizacional para la gestion de reisgos en la ADRES</t>
  </si>
  <si>
    <t>Evaluación de aplicabilidad de la politica, lineaminetos de riesgos y su gestión.</t>
  </si>
  <si>
    <t>Desarrollar un diagnostico de la cultura de riesgos a nivel de funcionarios y colaboradores tomando comobase la aplicación de la política y sus lineamientos.</t>
  </si>
  <si>
    <t>Línea base de apropiación de la cultura de gestion de riesgos con plan de cierre de brechas.</t>
  </si>
  <si>
    <t>Diseño del programa de cultura de gestion riesos.</t>
  </si>
  <si>
    <t>Diseñar un programa que permita medir la apropiación d ela cultura de gestion de riesgos en la ADRES.</t>
  </si>
  <si>
    <t>Evaluación inicial de la cultura de reisgos en la entidad y desarrollo de ca,paña</t>
  </si>
  <si>
    <t>Evaluación de la linea base de apropiación de la cultura de riesgos de la entidad Desarrollo de la campaña de gestión de reisgos para el 2024</t>
  </si>
  <si>
    <t xml:space="preserve">
Linea base de apropiación de la cultura de riesgos evaluada
Campaña de gestión de reisgos para el 2024 desarrollada</t>
  </si>
  <si>
    <t>Elaborar la Estratégia de Rendición de Cuentas y participación Ciudadana</t>
  </si>
  <si>
    <t>Elaborar la Estrategia de Rendición de Cuentas y Participación Ciudadana articulada con las areas responsables de la entidad</t>
  </si>
  <si>
    <t>Diseño estrategia multimedia</t>
  </si>
  <si>
    <t>Implementación estrategia multimedia</t>
  </si>
  <si>
    <t>Consolidar y formular el PAAC acorde a los lineamientos de la Función Publica y publicar en el menu de transperencia acorde a los plazos establecidos</t>
  </si>
  <si>
    <t>actulizar el diseño e informacion contenida dentro de las paginas de inicio de los diferentes modulos del aplicativo Eureka</t>
  </si>
  <si>
    <t xml:space="preserve">Mejorar la calidad y utilidad de los reportes generados por el Sistema de Gestión de Información (SIGI - Eureka) para facilitar el analisis de la informacion y la toma de decisiones </t>
  </si>
  <si>
    <t>Generar y optimizar los tableros de informacion en el modulo Gerencial</t>
  </si>
  <si>
    <t xml:space="preserve">Crear, mejorar y optimizar los tableros de informacion generados en el modulo de analitico,con enfoque en los modulos de Planes, indicadores, riesgos y mejoras </t>
  </si>
  <si>
    <t xml:space="preserve">
Recopilar, extraer, organizar y analizar la información de los procesos gestionados en la Oficina Asesora Jurídica, con el proposito de socializarla y facilitar la toma de decisiones </t>
  </si>
  <si>
    <t>Actualización de las lineas de defensa Jurídica de la ADRES</t>
  </si>
  <si>
    <t>Realizar el análisis de las estrategias juridicas contenidas en las diferentes sentencias judiciales con el fin de fortalecer las lineas de defensa de la Entidad</t>
  </si>
  <si>
    <t>Lineas de defensa actualizada</t>
  </si>
  <si>
    <t>Recopilar, organizar y cargar en la Intranet los conceptos juridicos con vigencia no mayor a tres años con el fin de dar a conocer internamente las posturas juridicas de la Entidad con relación a los diferentes temas misionales.</t>
  </si>
  <si>
    <t>Identificación de necesidades de comunicación y divulgación interna de las diferentes dependencias de la ADRES</t>
  </si>
  <si>
    <t>Desarrollar la metodología, las heramientas, la divulgación y la recolección de la información con las dependencias</t>
  </si>
  <si>
    <t>Diseño de la estrategia de comunicación interna</t>
  </si>
  <si>
    <t>Diseñar la estrategia de comunciación interna</t>
  </si>
  <si>
    <t>Implemetación de la estrategia de comunicación interna</t>
  </si>
  <si>
    <t>Actualización de la Intranet</t>
  </si>
  <si>
    <t>Rediseño de boletín Sintonía</t>
  </si>
  <si>
    <t>Divulgación del boletín Sintonía mejorado</t>
  </si>
  <si>
    <t>Publicación de boletines, artículos, noticias, ruedas de prensa, etc., sobre el manejo de los recursos de la salud</t>
  </si>
  <si>
    <t>Realización de notas de prensa divulgadas y actualización de la base de datos de periodista</t>
  </si>
  <si>
    <t xml:space="preserve">Elaborar  el Plan de Capacitación, Sensibilización y Comunicación para los temas relacionados con la gestión de riesgos, incorporando las recomendaciones del MSPI, Guía No. 14, centradas en el subsistema de gestión de riesgos de seguridad de la información, asi como también, integrar las mejores prácticas contenidas en otros documentos  para abordar de manera completa otros subsistemas de riesgos importantes para la entidad.
</t>
  </si>
  <si>
    <t>PLAN DE ACCIÓN ANUAL
(Diccionario de Datos - Consulta)</t>
  </si>
  <si>
    <t>Página 1 de 1</t>
  </si>
  <si>
    <t>Este instrumento permite evaluar la gestión que se ha realizado en el cumplimiento de las funciones asignadas a la dependencia y será insumo para la planeación estratégica de la Entidad</t>
  </si>
  <si>
    <t>DEPENDENCIA</t>
  </si>
  <si>
    <t>Funciones</t>
  </si>
  <si>
    <t>DIES-FR05</t>
  </si>
  <si>
    <t>PLAN ESTRATÉGICO INSTITUCIONAL ADRES</t>
  </si>
  <si>
    <t>VIGENCIA 2023 - 2026</t>
  </si>
  <si>
    <t>MISIÓN</t>
  </si>
  <si>
    <t>VISIÓN</t>
  </si>
  <si>
    <t>La Administradora de los Recursos del Sistema General de Seguridad Social en Salud ADRES,  como entidad responsable de administrar los recursos financieros del sistema de salud, será reconocida en el 2033, por los grupos de valor e interés, como una Entidad técnica del orden nacional que gestiona con oportunidad y eficacia el flujo de recursos que soporta la prestación de servicios a los habitantes del territorio Nacional, generadora de información con valor para la toma de decisiones del sector, posicionándose como referente internacional de eficiencia y transparencia  en el manejo de los recursos de la salud.</t>
  </si>
  <si>
    <t>VALORES CORPORATIVOS</t>
  </si>
  <si>
    <t>Honestidad
Respeto
Compromiso
Justicia
Diligencia
Lealtad
Responsabilidad.</t>
  </si>
  <si>
    <t>PLAN ESTRATEGICO INTITUCIONAL ADRES VIGENCIA 2023 - 2027</t>
  </si>
  <si>
    <t>ARTÍCULO PND</t>
  </si>
  <si>
    <t>BASES PND</t>
  </si>
  <si>
    <t>EJE DE TRANSFORMACIÓN</t>
  </si>
  <si>
    <t>CATALIZADOR</t>
  </si>
  <si>
    <t>COMPONENTE</t>
  </si>
  <si>
    <t>SUBCOMPONENTE</t>
  </si>
  <si>
    <t>OBJETIVO  SECTORIAL</t>
  </si>
  <si>
    <t>OBJETIVO ESTRATÉGICO ADRES</t>
  </si>
  <si>
    <t>RESPONSABLE OBJETIVO ESTRATÉGICO ADRES</t>
  </si>
  <si>
    <t>ESTRATÉGIAS ADRES</t>
  </si>
  <si>
    <t>RESPONSABLE ESTRATEGIAS ADRES</t>
  </si>
  <si>
    <t>PLAZO DE EJECUCIÓN ESTRATEGIA</t>
  </si>
  <si>
    <t>PRODUCTOS CUATRIENIO</t>
  </si>
  <si>
    <t>INDICADORES</t>
  </si>
  <si>
    <t>LÍNEA BASE</t>
  </si>
  <si>
    <t>METAS CUATRIENIO</t>
  </si>
  <si>
    <t>RIESGOS</t>
  </si>
  <si>
    <t>II SEMESTRE 2023</t>
  </si>
  <si>
    <t>I SEMESTRE 2027</t>
  </si>
  <si>
    <t>TOTAL</t>
  </si>
  <si>
    <t>Proveer vacantes, ampliación de la planta global y creación de plantas temporales.</t>
  </si>
  <si>
    <t>Seguridad Humana y Justicia Social</t>
  </si>
  <si>
    <t xml:space="preserve">Expansión de capacidades: más y mejores oportunidades de la población para lograr sus proyectos de vida </t>
  </si>
  <si>
    <t>Trabajo digno y decente</t>
  </si>
  <si>
    <t>Modernización y transformación del empleo público</t>
  </si>
  <si>
    <t>II Semestre del 2023; 2024; 2025; 2026</t>
  </si>
  <si>
    <t>Eficacia en la ejecución de las actividades para la implementación del Rediseño Organizacional</t>
  </si>
  <si>
    <t>Posibilidad de pérdida económica y/o reputacional por una gestión desarticulada y deficiente en la entidad debido a falta de cultura de gestión por procesos, insuficiente planta de personal y alta rotación del talento humano.</t>
  </si>
  <si>
    <t>2024; 2025; 2026</t>
  </si>
  <si>
    <t>Nivel de satisfacción con la cultura y los valores de la organización</t>
  </si>
  <si>
    <t>Fortalecer la cultura del control en la ADRES, asegurando la integridad, cumplimiento normativo y gestión eficaz de riesgos promoviendo la mejora continua</t>
  </si>
  <si>
    <t xml:space="preserve">Jefe Oficina de Contrrol Interno </t>
  </si>
  <si>
    <t>2024; 2025; 2026; I Semestre 2027</t>
  </si>
  <si>
    <t>Eficacia del autocontrol y autoevaluación del sistema de control interno en la primera línea de defensa</t>
  </si>
  <si>
    <t>II Semestre del 2023; 2024; 2025; 2026; I Semestre de 2027</t>
  </si>
  <si>
    <t>Eficacia en la ejecución del plan de trabajo de rediseño de procesos</t>
  </si>
  <si>
    <t>Modelo de Gestión
y operación del Conocimiento y la innovación fortalecido</t>
  </si>
  <si>
    <t>Índice de desempeño - Política de Gestión del Conocimiento y la Innovación</t>
  </si>
  <si>
    <t>75.80%</t>
  </si>
  <si>
    <t>Posibilidad de afectación Económica y reputacional por Incumplimiento de los planes y programas estratégicos del talento humano debido a necesidades no identificadas para el desarrollo humano y Fuga de conocimiento institucional.</t>
  </si>
  <si>
    <t>Nivel de Satisfacción de los empleados con la adopción de Gestión del Modelo de Gestión del Conocimiento</t>
  </si>
  <si>
    <t>Director(a) de Gestión de Tenologías de la Información y las Comunicaciones</t>
  </si>
  <si>
    <t>Segundo Semestre 2023
2024
2025</t>
  </si>
  <si>
    <t>Eficacia en la implementación del dominio institucional de la arquitectura empresarial</t>
  </si>
  <si>
    <t>Posibilidad de pérdida reputacional por no contar con suficiencia de datos objetivos y analizados debido a la deficiente información integral de la entidad, dificultades en la integración de nuevos sistemas de información con sistemas heredados y a la ausencia de un modelo eficiente de integración de información con otras entidades.</t>
  </si>
  <si>
    <t>Metodología para medir el nivel de madurez de la arquitectura de información</t>
  </si>
  <si>
    <t>Eficacia en la implementación del dominio de datos e información de la arquitectura empresarial</t>
  </si>
  <si>
    <t>Flujos de información</t>
  </si>
  <si>
    <t>Arquitectura de Información</t>
  </si>
  <si>
    <t>Intercambio de Información entre entidades del Estado</t>
  </si>
  <si>
    <t>Modelo de Información Institucional</t>
  </si>
  <si>
    <t>Documento de definición de la arquitectura de información</t>
  </si>
  <si>
    <t xml:space="preserve">Documento de definición de la arquitectura de información. </t>
  </si>
  <si>
    <t>Eficacia en la implementación del dominio de seguridad de la arquitectura empresarial</t>
  </si>
  <si>
    <t>Arquitectura de Seguridad</t>
  </si>
  <si>
    <t>Ciberseguridad</t>
  </si>
  <si>
    <t>Superación de privaciones como fundamento de la dignidad humana y
condiciones básicas para el bienestar</t>
  </si>
  <si>
    <t xml:space="preserve">Hacia un sistema de salud garantista, universal, basado en un modelo 
de salud preventivo y predictivo </t>
  </si>
  <si>
    <t>Mas gobernanza y gobernabilidad, mejores sistemas de información en salud</t>
  </si>
  <si>
    <t>Desarrollar y ejecutar una estrategia de Tecnologías de la Información en la ADRES que permita maximizar el valor de la tecnología, fortalecer la seguridad de los datos y garantizar la alineación de la tecnología con los objetivos institucionales.</t>
  </si>
  <si>
    <t>Segundo semestre 2023;2024;2025;2026;Primer semestre 2027</t>
  </si>
  <si>
    <t xml:space="preserve">Política de Gobierno Digital implementada por fases
</t>
  </si>
  <si>
    <t>Eficacia en la ejecución de la Estrategia de Tecnologías de la Información en ADRES</t>
  </si>
  <si>
    <t>La ampliación en la salud digital a 
través de la apropiación de tecnologías de información en el ecosistema sanitario,
desde aplicaciones y servicios digítales, desarrollo y adopción de sistemas y 
componentes de TIC, con interoperabilidad, estándares de salud y ciberseguridad.</t>
  </si>
  <si>
    <t xml:space="preserve">Nuevas tecnologías para promover la innovación en la prestación de servicios adoptadas
</t>
  </si>
  <si>
    <t xml:space="preserve">Renovaciones tecnológicas contratadas
</t>
  </si>
  <si>
    <t>El desarrollo de un Sistema de información único e interoperable que permita la articulación de todos los actores del SGSS.</t>
  </si>
  <si>
    <t>4. Construir un Sistema Único Nacional de Información en Salud.</t>
  </si>
  <si>
    <t>Establecer mecanismos que fortalezcan la capacidad tecnológica para la recopilación, organización, almacenamiento, y análisis eficaz de la información, que den respuesta a la prestación de servicios a los grupos de valor con el fin de respaldar la toma de desiciones informadas, mejorar la eficiencia operativa y garantizar la transparencia en la administración de los recursos, así como la integración con los diversos actores del sistema de salud en el sistema de información único e interoperable.</t>
  </si>
  <si>
    <t xml:space="preserve">Interoperabilidad con los diversos actores del sistema General de Salud
</t>
  </si>
  <si>
    <t xml:space="preserve">Eficacia en el avance de productos para la habilitación de mecanismos para la Gestión de Información en Salud </t>
  </si>
  <si>
    <t>Modernizar y optimizar los sistemas de información en la ADRES para fortalecer la gestión de datos, mejorar la eficiencia operativa y proporcionar información precisa y oportuna a los grupos de interes, garantizando la calidad y la seguridad de los datos.</t>
  </si>
  <si>
    <t xml:space="preserve">Software desarrollado
</t>
  </si>
  <si>
    <t>Eficacia en el avance del ejercicio de Modernización y Optimización de Sistemas de Información en ADRES</t>
  </si>
  <si>
    <t>Optimizar la infraestructura tecnológica de la ADRES para garantizar la disponibilidad, la seguridad y el rendimiento de los sistemas y servicios, lo que permitirá respaldar eficazmente las operaciones de administración de los recursos de salud y la gestión de datos.</t>
  </si>
  <si>
    <t>Eficacia en la optimización de la Infraestructura Tecnológica de ADRES</t>
  </si>
  <si>
    <t>Sostenibilidad de los recursos en salud</t>
  </si>
  <si>
    <t>Reforzar las medidas de seguridad y privacidad de la información en la ADRES con el fin de proteger los datos sensibles de los grupos de interés, garantizando el cumplimiento normativo y manteniendo la confianza sobre la gestión de datos de salud.</t>
  </si>
  <si>
    <t>Eficacia en el avance del reforzamiento de la Seguridad y Privacidad de la Información en ADRES</t>
  </si>
  <si>
    <t>Posibilidad de pérdida económica y/o deterioro de la reputación debido a una inadecuada y/o inoportuna prestación de los servicios tecnológicos a los grupos de valor debido a una baja capacidad tecnológica, la falta de adopción de tecnologías de la cuarta revolución industrial, una respuesta lenta a los cambios y amenazas de ciberseguridad.</t>
  </si>
  <si>
    <t>Eficacia en el fortalecimiento del Sistema de Seguridad y Privacidad de la Información</t>
  </si>
  <si>
    <t>Disposición de recursos de cofinanciación por parte de entidades territoriales para atender la población migrante y redireccionamiento de excedentes de aportes patronales para ese fin.</t>
  </si>
  <si>
    <t>Segundo semestre 2023;2024;2025;2026</t>
  </si>
  <si>
    <t>Eficacia en la implementación del recaudo Electrónico</t>
  </si>
  <si>
    <t>Artículo 155 PND. Destinación de los excedentes resultantes del proceso de saneamiento de aportes patronales financiados con recursos del situado fiscal y del Sistema General de Particpaciones</t>
  </si>
  <si>
    <t>Desarrollo Mínimo Producto Viable – MPV Fase 1: Arquitectura del portal y botones de pago existentes</t>
  </si>
  <si>
    <t>Desarrollo Mínimo Producto Viable – MPV Fase 2: Formatos especiales que están en el MUI</t>
  </si>
  <si>
    <t>Desarrollo Mínimo Producto Viable – MPV Fase 3: Recaudo no automatizado y otros que eventualmente surjan</t>
  </si>
  <si>
    <t>Artículo 156 PND:  Condonación o restitución de los recursos de que trata el arículo 5 de la ley 1608 de 2013</t>
  </si>
  <si>
    <t>Pruebas de desarrollo Fase 1: Arquitectura del portal y botones de pago existentes</t>
  </si>
  <si>
    <t>Pruebas de desarrollo Fase 2: Formatos especiales que están en el MUI</t>
  </si>
  <si>
    <t>Pruebas de desarrollo Fase 3: Recaudo no automatizado y otros que eventualmente surjan</t>
  </si>
  <si>
    <t>Puesta en producción del Sistema Electrónico de Recaudo y estabilización Fase 1: Arquitectura del portal y botones de pago existentes</t>
  </si>
  <si>
    <t>Puesta en producción del Sistema Electrónico de Recaudo y estabilización Fase 2: Formatos especiales que están en el MUI</t>
  </si>
  <si>
    <t>Puesta en producción del Sistema Electrónico de Recaudo y estabilización Fase 3: Recaudo no automatizado y otros que eventualmente surjan</t>
  </si>
  <si>
    <t>El fortalecimiento del sistema de pago, la restitución de recursos, la auditoría y la rendición de cuentas de los recursos de salud, con transparencia e integridad, garantizando el seguimiento en tiempo real, la continuidad y ampliación de la capacidad de giro directo de los recursos a los prestadores de servicios de salud, así como, el fortalecimiento de los sistemas de administración y seguimiento de los recursos por parte de la ADRES.</t>
  </si>
  <si>
    <t>7. Fortalecer la sostenibilidad financiera del sistema salud en el pago, giro directo y la restitución de los recursos.</t>
  </si>
  <si>
    <t>GM1.Fortalecer las gestiones de presupuesto, relaciones interinstitucionales y pagos mediante la optimización de la estructura orgánica, la gestión de consecución de recursos, el desarrollo e implementación de validaciones y/o auditorías aleatorias, según corresponda, el giro oportuno y el seguimiento a los recursos con el fin de contribuir a la sostenibilidad, saneamiento y continuidad del sistema de salud con transparencia, integridad, eficiencia y eficacia.</t>
  </si>
  <si>
    <t xml:space="preserve">Fortalecer el mecanismo del giro directo​ a toda la red de prestadores y proveedores del sistema de salud hasta llegar a ser el pagador único con el fin de  contribuir al flujo de recursos de manera oportuna </t>
  </si>
  <si>
    <t>Director de Liquidaciones y Garantías
Director de Otras Prestaciones</t>
  </si>
  <si>
    <t>Segundo semestre 2023;2024; 2025; 2026</t>
  </si>
  <si>
    <t>Herramienta tecnológica para programación y ejecución  de giro directo (Régimen Contributivo y Subsidiado) - Fase I</t>
  </si>
  <si>
    <t>Eficacia en la aplicación de valores de giro directo</t>
  </si>
  <si>
    <t>99.94%</t>
  </si>
  <si>
    <t>99.95%</t>
  </si>
  <si>
    <t>99.96%</t>
  </si>
  <si>
    <t>99.97%</t>
  </si>
  <si>
    <t>99.98%</t>
  </si>
  <si>
    <t>Posibilidad de pérdida económica y/o reputacional por no atender los requerimientos de pago y flujo de recursos de los distintos actores del sistema o atenderlos de manera inadecuada y/o inoportuna debido a falta de calidad u oportunidad en el suministro de información de bases de datos o aplicativos externos y/o interoperabilidad de éstos con sistemas de información internos; tiempos altos de respuesta por parte de otras entidades y de expedición de normatividad que impacta la operación de la ADRES o deficiencias en la comunicación entre las áreas y con los actores del sistema de salud, entre otros.</t>
  </si>
  <si>
    <t>Eficacia de productos optimización proceso verificación y reconocimiento de recobros y reclamaciones</t>
  </si>
  <si>
    <t>33.5%</t>
  </si>
  <si>
    <t>14.5%</t>
  </si>
  <si>
    <t>Eficacia en la auditoría de cuentas de reclamaciones</t>
  </si>
  <si>
    <t xml:space="preserve">Eficacia en la auditoría de cuentas de servicios y tecnologías no financiados con la UPC ni con Presupuestos Máximos </t>
  </si>
  <si>
    <t>El saneamiento definitivo de pasivos de la Nación con el sector salud por tecnologías no cubiertas financiadas por la UPC, deudas derivadas de la emergencia sanitaria por COVID 19 y presupuestos máximos.</t>
  </si>
  <si>
    <t>6. Recuperar y fortalecer la red pública hospitalaria.</t>
  </si>
  <si>
    <t>II Semestre 2023; 2024; 2025; 2026</t>
  </si>
  <si>
    <t xml:space="preserve">Eficacia en la gestión de reportes de canastas COVID-19 (pruebas) para el reconocimiento </t>
  </si>
  <si>
    <t>La alineación de necesidades de financiamiento, acorde con el ciclo presupuestal, con la planeación y estimación de las necesidades en salud, en todos los ámbitos del Sistema.</t>
  </si>
  <si>
    <t xml:space="preserve">Aplicativo fase I implementado </t>
  </si>
  <si>
    <t>Aplicativo fase III de mejora</t>
  </si>
  <si>
    <t>Eficacia en la implementación y estabilización  del aplicativo de reintegro de recursos de UPC</t>
  </si>
  <si>
    <t>2025;2026;Primer semestre 2027;</t>
  </si>
  <si>
    <t>Informe de ejecución de los recursos presupuestados en la vigencia.</t>
  </si>
  <si>
    <t>Eficacia en la ejecución del recurso apropiado para realizar las operaciones de financiamiento permitidas por la ley para brindar liquidez a los actores de sector salud.</t>
  </si>
  <si>
    <t>Hacia un sistema de protección social con cobertura universal de riesgos.</t>
  </si>
  <si>
    <t>GM2. : Consolidar la gestión de riesgos de la entidad mediante la implementación de un modelo integral que permita la detección temprana de posibles eventos y el tratamiento de los riesgos que puedan afectar el cumplimiento de los objetivos institucionale</t>
  </si>
  <si>
    <t>Eficacia en la implementación del Modelo Integral de Gestión de Riesgos a través de la Metodología de GRC</t>
  </si>
  <si>
    <t xml:space="preserve">Afectación en el desempeño misional de la ADRES por falta de capacidad para implementar el modelo integral de gestión de riesgos acorde con las necesidades de la ADRES, debido a deficiencias en la estructura administrativa y organizacional para soportar operativamente la gestión de riesgos en la ADRES,   debilidad en la apropiación de la Cultura de riesgos en la entidad e insuficiente monitoreo de riesgos. </t>
  </si>
  <si>
    <t>Definir e implementar la estructura organizacional para la gestión de riesgos en la ADRES(Comité de riesgos y estructura funcional).</t>
  </si>
  <si>
    <t>Segundo semestre 2023;2024;2025</t>
  </si>
  <si>
    <t>Eficacia en la implementación de la estructura funcional de riesgos</t>
  </si>
  <si>
    <t>Eficacia en el fortalecimiento de la gestión de riesgos financieros de la entidad</t>
  </si>
  <si>
    <t xml:space="preserve"> Fortalecer la cultura preventiva de los riesgos</t>
  </si>
  <si>
    <t>Eficacia en el fortalecimiento de la cultura preventiva de riesgos en la ADRES</t>
  </si>
  <si>
    <t>2024;2025;2026;Primer semestre 2027</t>
  </si>
  <si>
    <t>Nivel de reconocimiento de la Adres por sus grupos de valor e interés</t>
  </si>
  <si>
    <t xml:space="preserve">Posibilidad de pérdida reputacional ante los grupos de valor debido a fallas en el proceso de asignación de los recursos para atender las obligaciones relacionadas con el Sistema de Salud y a la oportunidad y calidad en la respuesta de la PQRSD </t>
  </si>
  <si>
    <t>Nivel de relacionamiento con los grupos de valor e interés de la Adres</t>
  </si>
  <si>
    <t>Fortalecer la divulgación de información de calidad y transparencia</t>
  </si>
  <si>
    <t xml:space="preserve"> Grado de calidad en la divulgación de información </t>
  </si>
  <si>
    <t>Eficacia en el fortalecimiento de la comunicación interna</t>
  </si>
  <si>
    <t xml:space="preserve">Eficacia en la generación y entrega de informes jurídicos cuantitativos y cualitativos </t>
  </si>
  <si>
    <t>Lenguaje Incluyente:
Desarrollar acciones que faciliten el acceso a la informaciòn en un lenguaje claro e incluyente</t>
  </si>
  <si>
    <t>Información en lenguas nativas colombianas (traducción a las lenguas nativas Creole, Palenquero, Romaní, Wayuunaiki y Nasa Yuwe) y lengua de señas publicada en la página web
Divulgar en redes sociales y página web de la Adres la información en lenguas nativas colombianas</t>
  </si>
  <si>
    <t>Contenidos comunicacionales con componentes de accesibilidad para personas con discapacidad (lengua de señas ) y en lenguas nativas en diferentes canales en internos y externos.</t>
  </si>
  <si>
    <t>Información en lenguas nativas colombianas actualizada (acorde a cambios normativos que le apliquen)
Contenidos comunicacionales con componentes de accesibilidad para personas con discapacidad (lengua de señas ) y en lenguas nativas en diferentes canales en internos y externos.</t>
  </si>
  <si>
    <t>Información en Lenguas nativas y lengua de señas publicadas y socializadas en la página web y redes sociales</t>
  </si>
  <si>
    <t>%Cumplimiento del plan</t>
  </si>
  <si>
    <t>1. Plan Institucional de Archivos de la Entidad - PINAR</t>
  </si>
  <si>
    <t>Plan 612</t>
  </si>
  <si>
    <t>Nombre</t>
  </si>
  <si>
    <t>Responsable</t>
  </si>
  <si>
    <t>Cumplimiento plan(%)</t>
  </si>
  <si>
    <t>DO1.EST1. Fortalecer el modelo de gestión del conocimiento en la Entidad</t>
  </si>
  <si>
    <t>DO2.EST1. Maximizar el valor de la tecnología, fortalecer la seguridad de los datos y garantizar la alineación con los objetivos institucionales.</t>
  </si>
  <si>
    <t>DO2.EST2. Fortalecer la capacidad tecnológica para la recopilación, organización, almacenamiento y análisis eficaz de la información, que permita la integración con los diversos actores del sistema de Salud en el sistema de información único e interoperable.</t>
  </si>
  <si>
    <t>DO2.EST3. Modernizar y optimizar los sistemas de información en la ADRES</t>
  </si>
  <si>
    <t>DO2.EST4. Optimizar la infraestructura tecnológica de la ADRES</t>
  </si>
  <si>
    <t>DO2.EST5. Reforzar las medidas de seguridad y privacidad de la información en la ADRES</t>
  </si>
  <si>
    <t>DO2.EST6. Fortalecer el sistema de gestión de seguridad y privacidad de la información</t>
  </si>
  <si>
    <t>DO2.EST7. Adoptar el marco de referencia de arquitectura empresarial - dominio institucional, de información y seguridad</t>
  </si>
  <si>
    <t>DO2.EST8. Implementar las tecnologías que permitan el recaudo electrónico de cotizaciones y otras fuentes</t>
  </si>
  <si>
    <t>GM1.EST1. Fortalecer el mecanismo del giro directo a toda la red de prestadores y proveedores del sistema de salud hasta llegar a ser el pagador único con el fin de contribuir al flujo de recursos de manera oportuna</t>
  </si>
  <si>
    <t>GM1.EST2. Implementar los mecanismos que contribuyan al saneamiento de los pasivos del sistema de salud</t>
  </si>
  <si>
    <t>GM1.EST3. Optimizar las Auditorías de recursos reconocidos sin justa causa por concepto de UPC</t>
  </si>
  <si>
    <t>GM2.EST1. Implementar el Modelo integral de gestión riesgos a través de la metodología de Gobierno, Riesgo y Cumplimiento - GRC</t>
  </si>
  <si>
    <t>GM2.EST2. Definir e implementar la estructura organizacional para la gestión de riesgos</t>
  </si>
  <si>
    <t>GM2.EST3. Fortalecer la gestión de los riesgos financieros de la entidad contribuyendo a la sostenibilidad financiera del sistema de salud</t>
  </si>
  <si>
    <t>GM2.EST4. Fortalecer la cultura preventiva de los riesgos</t>
  </si>
  <si>
    <t>% Cumplimiento al corte</t>
  </si>
  <si>
    <t>2. Plan Anual de Vacantes</t>
  </si>
  <si>
    <t>3. Plan de Previsión de Recursos Humanos</t>
  </si>
  <si>
    <t>4. Plan Estratégico de Talento Humano</t>
  </si>
  <si>
    <t>5. Plan Institucional de Capacitación</t>
  </si>
  <si>
    <t>6. Plan de Incentivos Institucionales</t>
  </si>
  <si>
    <t>7. Plan de Trabajo Anual de Seguridad y Salud en el Trabajo</t>
  </si>
  <si>
    <t>8. Plan Anticorrupción y de Atención al Ciudadano</t>
  </si>
  <si>
    <t>Dirección General
Dirección Administrativa y Financiera</t>
  </si>
  <si>
    <t>9. Plan Estratégico de Tecnologías de la Información y las Cominicaciones - PETI</t>
  </si>
  <si>
    <t>10. Plan de Tratamiento de Riesgos de Seguridad y Privacidad de la Información</t>
  </si>
  <si>
    <t>12. Plan de Fortalecimiento del SIGI</t>
  </si>
  <si>
    <t>13. Plan Institucional</t>
  </si>
  <si>
    <t>DO1.EST3. Fortalecer la cultura del control en la ADRES, asegurando la integridad, cumplimiento normativo y gestión eficaz de riesgos promoviendo la mejora continua.</t>
  </si>
  <si>
    <t>Dirección de Gestión de Recursos Finaniceros de la Salud</t>
  </si>
  <si>
    <t>GI1.EST1. Fortalecer el relacionamiento con los grupos de valor e interés</t>
  </si>
  <si>
    <t>GM1.EST5. Optimizar el proceso de verificación de recobros y reclamaciones</t>
  </si>
  <si>
    <t>DO1.EST2. Redefinir el modelo operativo de la entidad para apalancar la gestión integral por procesos</t>
  </si>
  <si>
    <t>DO1.EST5. Rediseño e implementación de la estructura organizacional acorde a las funciones y responsabilidades misionales y exigencias del PND</t>
  </si>
  <si>
    <t>Dirección de tecnologías de la Información y las Comunicaciones</t>
  </si>
  <si>
    <t>GI1.EST2. Fortalecer la comunicación interna</t>
  </si>
  <si>
    <t>GI1.EST3. Fortalecer la divulgación de información de calidad y transparencia.</t>
  </si>
  <si>
    <t>GI1.EST4. Fortalecer las estrategias de defensa de los intereses jurídicos del sector</t>
  </si>
  <si>
    <t>GI1.EST6. Posicionar a la ADRES como referente nacional e internacional de eficiencia y transparencia en el manejo de los recursos de la salud</t>
  </si>
  <si>
    <t>GI1.EST5. Lenguaje Incluyente: Desarrollar acciones que faciliten el acceso a la información en un lenguaje claro e incluyente</t>
  </si>
  <si>
    <t>GM1.EST4. Coadyuvar la financiación para ejecutar las operaciones de financiamiento autorizadas por la ley para brindar liquidez a los actores de sector salud, de acuerdo con la disponibilidad presupuestal.</t>
  </si>
  <si>
    <t>PEI  2023 - 2026 aprobado Junta Directiva</t>
  </si>
  <si>
    <t>DO1.EST4. Generar una cultura que permita apalancar el desarrollo del talento humano y la transformación organizacional de la ADRES</t>
  </si>
  <si>
    <t>La Administradora de los Recursos del Sistema General de Seguridad Social en Salud ADRES es una entidad pública, adscrita al Ministerio de Salud y Protección Social, creada para gestionar y administrar los recursos financieros del sistema de salud colombiano,  a través del recaudo, el reconocimiento y giro de los mismos  con el propósito de soportar la prestación de los servicios de salud a los habitantes del territorio nacional,  contribuyendo a la transparencia y sostenibilidad financiera y  generando seguridad,  confianza y certidumbre a los grupos de valor e interés.</t>
  </si>
  <si>
    <t>Modelo de Gestión del Conocimiento y la innovación consolidado</t>
  </si>
  <si>
    <t xml:space="preserve">Herramienta tecnológica para la programación y ejecución  de giro directo (Régimen Contributivo y Subsidiado) - Fase I_A
Seguimiento a la información de giro directo (Régimen Contributivo y Subsidiado) - Fase I_B 
</t>
  </si>
  <si>
    <t xml:space="preserve">Herramienta tecnológica para la programación, ejecución y seguimiento de los mecanismos de financiación del SGSSS Fase II
Herramienta tecnológica para programación y ejecución  de giro directo (Presupuestos Máximos y Recobros) - Fase II
Herramienta tecnológica para programación y ejecución  de giro directo (Reclamaciones) - Fase III </t>
  </si>
  <si>
    <t>Herramienta tecnológica para la programación y ejecución del giro directo mejorada</t>
  </si>
  <si>
    <t>5. Fortalecer las capacidades institucionales y financieras del sector salud.</t>
  </si>
  <si>
    <t>INFORMACIÓN GENERAL</t>
  </si>
  <si>
    <t>POLITICAS DE MIPG</t>
  </si>
  <si>
    <t>PLANES DECRETO 612</t>
  </si>
  <si>
    <t>ID PAIA</t>
  </si>
  <si>
    <t>CONSECUTIVO</t>
  </si>
  <si>
    <t>SIGLA DE DEPENDENCIA</t>
  </si>
  <si>
    <t xml:space="preserve">SUBDIRECCIÓN / GRUPO INTERNO </t>
  </si>
  <si>
    <t>PARA QUE SE REQUIERE</t>
  </si>
  <si>
    <t>OBJETIVOS ESTRATEGICOS</t>
  </si>
  <si>
    <t>RESPONSABLE LÍDER DE LA ESTRATEGÍA</t>
  </si>
  <si>
    <t>SERVICIO</t>
  </si>
  <si>
    <t>FASES DEL PROYECTO</t>
  </si>
  <si>
    <t>ACTIVIDADES</t>
  </si>
  <si>
    <t>RESPONSABLE DE EJECUTAR LA ACTIVIDAD</t>
  </si>
  <si>
    <t>FECHA INICIAL</t>
  </si>
  <si>
    <t>FECHA FIN</t>
  </si>
  <si>
    <t>ENTREGABLES</t>
  </si>
  <si>
    <t>INDICADOR</t>
  </si>
  <si>
    <t>FORMULA DEL INDICADOR</t>
  </si>
  <si>
    <t>META</t>
  </si>
  <si>
    <t>2. Gestión presupuestal y eficiencia del gasto público</t>
  </si>
  <si>
    <t>3. Compras y Contratación Pública</t>
  </si>
  <si>
    <t>4. Talento humano</t>
  </si>
  <si>
    <t>5. Integridad</t>
  </si>
  <si>
    <t>6. Transparencia, acceso a la información pública y lucha contra la corrupción</t>
  </si>
  <si>
    <t>7. Fortalecimiento organizacional y simplificación de procesos</t>
  </si>
  <si>
    <t xml:space="preserve"> 8. Servicio al ciudadano</t>
  </si>
  <si>
    <t>9. Participación ciudadana en la gestión pública</t>
  </si>
  <si>
    <t>12. Seguridad digital</t>
  </si>
  <si>
    <t>13. Defensa jurídica</t>
  </si>
  <si>
    <t>14. Mejora normativa</t>
  </si>
  <si>
    <t>15.Gestión del conocimiento y la innovación</t>
  </si>
  <si>
    <t>16.Gestión documental</t>
  </si>
  <si>
    <t>17.Gestión de la información estadística</t>
  </si>
  <si>
    <t>18. Seguimiento y evaluación del desempeño institucional</t>
  </si>
  <si>
    <t>19. Control interno</t>
  </si>
  <si>
    <t xml:space="preserve"> 8. Plan de Trabajo Anual en Seguridad y Salud en el Trabajo</t>
  </si>
  <si>
    <t>10. Plan Estratégico de Tecnologías de la Información y las Comunicaciones - PETI</t>
  </si>
  <si>
    <t>13. Plan de Gestión Ambiental</t>
  </si>
  <si>
    <t>16. Plan de Fortalecimiento del MIPG</t>
  </si>
  <si>
    <t xml:space="preserve">Grupo de Gestión del Talento Humano </t>
  </si>
  <si>
    <t>Estratégico</t>
  </si>
  <si>
    <t>DO_1</t>
  </si>
  <si>
    <t>Fortalecer el desempeño institucional mediante el rediseño organizacional, la Gestión del Talento Humano y la Gestión del Conocimiento con el fin mejorar la eficiencia y calidad en la prestación de los servicios y contribuir al cumplimiento de las metas, objetivos y misión de la entidad.</t>
  </si>
  <si>
    <t>1. Rediseño e implementación de la estructura organizacional acorde a las funciones y responsabilidades misionales y exigencias del PND</t>
  </si>
  <si>
    <t>Director DAF</t>
  </si>
  <si>
    <t>5. Servicios de Apoyo/Operacional</t>
  </si>
  <si>
    <t>X</t>
  </si>
  <si>
    <t>Ejecutar la etapa 5 del contrato ADRES-CTO-609-2024, correspondiente al acompañamiento en el trámite de aprobación para la implementación del estudio técnico de rediseño institucional</t>
  </si>
  <si>
    <t xml:space="preserve">2. Generar una cultura que permita apalancar el  desarrollo de Talento Humano y la transformación organizacional de la ADRES </t>
  </si>
  <si>
    <t>1 Cultura organizacional consolidada</t>
  </si>
  <si>
    <t>Ejecutar el Plan Anual de Vacantes, de conformidad a lo establecido en el Plan Estratégico del Talento Humano</t>
  </si>
  <si>
    <t>Realizar acciones para ejecutar el Plan de Previsión de Recursos Humanos, en línea con el Plan Estratégico del Talento Humano establecido</t>
  </si>
  <si>
    <t>Informe en Excel de los empleos provistos en el periodo elaborado</t>
  </si>
  <si>
    <t>Ejecutar las actividades planeadas del Programa de Bienestar Social Laboral, según lo establecido en el PETH</t>
  </si>
  <si>
    <t>Informe con evidencias de las actividades realizadas del Programa de Bienestar Social Laboral</t>
  </si>
  <si>
    <t>Eficacia en la ejecución de las actividades de Bienestar</t>
  </si>
  <si>
    <t>Gestión Estratégica del Talento Humano</t>
  </si>
  <si>
    <t>Elaborar procedimiento para el otorgamiento de incentivos pecuniarios institucionales y formalizar su entrega</t>
  </si>
  <si>
    <t>Documento con el análisis del otorgamiento de incentivos institucionales elaborado; Acto administrativo con el procedimiento para el otorgamiento de incentivos institucionales elaborado; Acto administrativo que otorga incentivos pecuniarios proyectado</t>
  </si>
  <si>
    <t>Ejecutar las actividades previstas en el Plan de Trabajo Anual en Seguridad y Salud en el Trabajo, en línea con lo establecido en el PETH</t>
  </si>
  <si>
    <t>Informe con evidencias de las actividades realizadas del Plan de Trabajo Anual en Seguridad y Salud en el Trabajo</t>
  </si>
  <si>
    <t>Eficacia en la ejecución de las actividades de SST</t>
  </si>
  <si>
    <t>Ejecutar las líneas estratégicas del talento humano planeadas para el primer trimestre, dando cumplimiento a los Planes del Decreto 612 de 2018</t>
  </si>
  <si>
    <t>Ejecutar las líneas estratégicas del talento humano planeadas para el segundo trimestre, dando cumplimiento a los Planes del Decreto 612 de 2018</t>
  </si>
  <si>
    <t>Ejecutar las líneas estratégicas del talento humano planeadas para el tercer trimestre, dando cumplimiento a los Planes del Decreto 612 de 2018</t>
  </si>
  <si>
    <t>Ejecutar las líneas estratégicas del talento humano planeadas para el cuarto trimestre, dando cumplimiento a los Planes del Decreto 612 de 2018</t>
  </si>
  <si>
    <t>Implementar la gestión del conflicto de interés en la entidad</t>
  </si>
  <si>
    <t>Informe con evidencias de la implementación frente a la gestión del conflicto de interés en la entidad</t>
  </si>
  <si>
    <t>Realizar actividades que fomenten la adopción del Código de Integridad de la Entidad primer semestre</t>
  </si>
  <si>
    <t>Informe con evidencias de las actividades del Código de Integridad realizadas en el periodo</t>
  </si>
  <si>
    <t>Realizar actividades que fomenten la adopción del Código de Integridad de la Entidad segundo semestre</t>
  </si>
  <si>
    <t xml:space="preserve">OAPCR </t>
  </si>
  <si>
    <t>Asignado a la Oficina</t>
  </si>
  <si>
    <t>Desarrollo organizacional</t>
  </si>
  <si>
    <t>N.A</t>
  </si>
  <si>
    <t>3. Fortalecer el modelo de gestión de conocimiento de la Entidad</t>
  </si>
  <si>
    <t>Ejecutar las actividades planeadas del Plan Institucional de Capacitación, según lo establecido en el PETH</t>
  </si>
  <si>
    <t>Informe con evidencias de las actividades realizadas del Plan Institucional de Capacitación</t>
  </si>
  <si>
    <t>Eficacia en la ejecución de las actividades de Capacitación</t>
  </si>
  <si>
    <t>Direccionamiento estratégico</t>
  </si>
  <si>
    <t>Grupo de Verificación y Auditoría de Cuentas</t>
  </si>
  <si>
    <t>4. Servicio de reconocimiento de servicio de salud prestados</t>
  </si>
  <si>
    <t>Validación, liquidación y reconocimiento</t>
  </si>
  <si>
    <t>Realizar mensualmente  asistencias  técnicas virtuales  según el cronograma previamente establecido para cada territorio. Estas asistencias se dirigirán a las IPS públicas y privadas, abordando temas relacionados con el proceso de reclamaciones con cargo a la ADRES.</t>
  </si>
  <si>
    <t>Emily Yulieth Baquero Duran</t>
  </si>
  <si>
    <t>Grupo de Régimen Subsidiado</t>
  </si>
  <si>
    <t>Líder de la DLYG</t>
  </si>
  <si>
    <t>3. Servicio de reconocimiento de los derechos a la salud y protección social</t>
  </si>
  <si>
    <t>Efectuar desde la DLyG 12 capacitaciones (presenciales y/o virtuales) en el transcurso de la vigencia a las Entidades Territoriales, EPS, IPS y proveedores de servicios y tecnologías en salud del proceso de validación, liquidación y reconocimiento de la UPC del Régimen Subsidiado</t>
  </si>
  <si>
    <t>Proceso Innovación y Analítica de Datos</t>
  </si>
  <si>
    <t>(Número de actividades del PAIA asociadas al rediseño de procesos de la Entidad ejecutadas en el periodo / Número de actividades del PAIA asociadas al rediseño de procesos de la Entidad planeadas para el periodo)* Meta de Eficacia en la ejecución del plan de trabajo de rediseño de procesos</t>
  </si>
  <si>
    <t>Informe con el nivel de madurez de los procesos priorizados</t>
  </si>
  <si>
    <t>Omar Hernán Guaje Miranda</t>
  </si>
  <si>
    <t>Elaborar Plan de Comunicación de Gestión de Proyectos</t>
  </si>
  <si>
    <t>SF-DO_1-5-1-5---OCI-1</t>
  </si>
  <si>
    <t>Soporte funcional</t>
  </si>
  <si>
    <t>Control y evaluación de la gestión</t>
  </si>
  <si>
    <t>5. Fortalecer la cultura del control en la ADRES, asegurando la integridad, cumplimiento normativo y gestión eficaz de riesgos promoviendo la mejora continua</t>
  </si>
  <si>
    <t>Jefe de la OCI</t>
  </si>
  <si>
    <t>Teodolinda Sánchez Delgado</t>
  </si>
  <si>
    <t>Informes de Auditoria.</t>
  </si>
  <si>
    <t>2. Memorias técnicas de capacitación y apropiación del control</t>
  </si>
  <si>
    <t>Realizar capacitación en temas del Sistema de Control Interno, para el fortalecimiento normativo y de la gestión.</t>
  </si>
  <si>
    <t>3. Informe del programa de aseguramiento de la calidad</t>
  </si>
  <si>
    <t>Encuestas de Percepción reportados por los procesos auditados.</t>
  </si>
  <si>
    <t>EST-DO_1-5-3-4---DOP-1</t>
  </si>
  <si>
    <t>Gestionar la revisión del SIGI por parte de la Alta Dirección</t>
  </si>
  <si>
    <t>Proyecto</t>
  </si>
  <si>
    <t>DO_2</t>
  </si>
  <si>
    <t>Optimizar las capacidades organizacionales dentro del marco de la arquitectura empresarial de la Entidad mediante la implementación de la transformación digital que permita modernizar la entidad, facilitar la prestación de los servicios a los grupos de valor y mejorar la transparencia y publicidad de la información para el seguimiento de los recursos de la salud.</t>
  </si>
  <si>
    <t>1. Maximizar el valor de la tecnología, fortalecer la seguridad de los datos y garantizar la alineación con los objetivos institucionales</t>
  </si>
  <si>
    <t>Director DGTIC</t>
  </si>
  <si>
    <t>1. Política de Gobierno digital implementada por fases</t>
  </si>
  <si>
    <t>GOB_DATOS</t>
  </si>
  <si>
    <t xml:space="preserve">3. Ejecución </t>
  </si>
  <si>
    <t>Documento Finalizado y aprobado</t>
  </si>
  <si>
    <t>Verificación al reconocimiento de recursos del Sistema de Salud</t>
  </si>
  <si>
    <t>Dirección de Gestión de Tecnologías de Información y Comunicación</t>
  </si>
  <si>
    <t>Asignado a la Dirección</t>
  </si>
  <si>
    <t>Arquitectura y proyectos TI</t>
  </si>
  <si>
    <t xml:space="preserve">2. Fortalecer la capacidad tecnológica para la recopilación, organización almacenamiento y análisis eficaz  de la información que permita la integración con los diversos actores del sistema de salud en el sistema de información único e interoperable </t>
  </si>
  <si>
    <t>2. Gestión de datos maestros</t>
  </si>
  <si>
    <t>4. Monitoreo y Control</t>
  </si>
  <si>
    <t>SF-DO_2-1-1-5---DGTIC-1</t>
  </si>
  <si>
    <t>SF-DO_2-1-1-5---DGTIC-2</t>
  </si>
  <si>
    <t>Informe de las Arquitecturas definidas para cada uno de los proyectos estratégicos definidos por la entidad</t>
  </si>
  <si>
    <t>Grupo de Gestión de Operaciones de Sistemas de Información</t>
  </si>
  <si>
    <t>Soporte y operación TIC</t>
  </si>
  <si>
    <t>Gestión y prevención de asuntos disciplinarios</t>
  </si>
  <si>
    <t>2. Nuevas tecnologías para promover la innovación en la prestación de servicios adoptadas</t>
  </si>
  <si>
    <t>Grupo de Gestión de Proyectos de Información y Comunicaciones</t>
  </si>
  <si>
    <t>3. Renovaciones tecnológicas contratadas</t>
  </si>
  <si>
    <t>1. Interoperabilidad con los diversos actores del sistema general de salud</t>
  </si>
  <si>
    <t>Apoyar la implementación del Sistema de Información Único e interoperable del Sector Salud</t>
  </si>
  <si>
    <t>3. Modernizar y optimizar los sistemas de información en la ADRES</t>
  </si>
  <si>
    <t>1. Software desarrollado</t>
  </si>
  <si>
    <t>2. Programa de soporte y mantenimiento de sistemas de información</t>
  </si>
  <si>
    <t>José Leonardo Herrera</t>
  </si>
  <si>
    <t>Informe de gestión del soporte y mantenimiento de sistemas de información</t>
  </si>
  <si>
    <t>Líder de la DGTIC</t>
  </si>
  <si>
    <t>3. Gestión efectiva de microservicios en la ADRES implementada</t>
  </si>
  <si>
    <t>4. Sistemas de información modernizados</t>
  </si>
  <si>
    <t>ERP</t>
  </si>
  <si>
    <t>Grupo de Gestión Contable y Control de Recursos</t>
  </si>
  <si>
    <t>Gestión y pago de recursos</t>
  </si>
  <si>
    <t>2. Servicio de pago del sistema General de seguridad Social en Salud</t>
  </si>
  <si>
    <t>5. Cierre</t>
  </si>
  <si>
    <t>5. procesos automatizados, tramites y servicios digitalizados</t>
  </si>
  <si>
    <t>Subdirección de Liquidaciones del Aseguramiento</t>
  </si>
  <si>
    <t>Subdirección de Garantías</t>
  </si>
  <si>
    <t>Diana Esperanza Torres Rodríguez</t>
  </si>
  <si>
    <t>6. Autentificación electrónica</t>
  </si>
  <si>
    <t>Grupo de Gestión de Soporte a las Tecnologías</t>
  </si>
  <si>
    <t>4. Optimizar la infraestructura tecnológica de la ADRES</t>
  </si>
  <si>
    <t>1. Gestión de servicios tecnológicos</t>
  </si>
  <si>
    <t xml:space="preserve">2. Administración de plataforma, redes y almacenamiento </t>
  </si>
  <si>
    <t>3. Gestión de Back ups</t>
  </si>
  <si>
    <t>5. Reforzar las medidas de seguridad y privacidad de la información en la ADRES</t>
  </si>
  <si>
    <t>1. Política de seguridad digital implementada</t>
  </si>
  <si>
    <t>2. Plan de continuidad de negocio y recuperación de desastres</t>
  </si>
  <si>
    <t>1. Plan de gestión de seguridad de la información</t>
  </si>
  <si>
    <t>Instrumento del nivel de madurez de MSPI actualizado semestralmente</t>
  </si>
  <si>
    <t>( Número de actividades cumplidas en la estrategia de reforzar la seguridad y privacidad de la información en el periodo objeto de reporte - SPI / Número total de actividades definidas en el periodo objeto de reporte - SPI ) *Meta de Eficacia en el avance del reforzamiento de la Seguridad y Privacidad de la Información en la ADRES</t>
  </si>
  <si>
    <t>2. Plan de gestión de riesgos de seguridad de la información y ciberseguridad</t>
  </si>
  <si>
    <t>3. Plan de control operacional de seguridad de la información</t>
  </si>
  <si>
    <t>Carlos Alberto Meza Lozano</t>
  </si>
  <si>
    <t>Edison Tipacoque Martínez</t>
  </si>
  <si>
    <t>Recaudo e identificación de fuentes</t>
  </si>
  <si>
    <t>8. Implementar las tecnologías que permitan, el recaudo electrónico de  cotizaciones y otras fuentes</t>
  </si>
  <si>
    <t>Líder de la DGRFS</t>
  </si>
  <si>
    <t>1. Servicio de recaudo de recursos del sistema de Salud</t>
  </si>
  <si>
    <t>PUR</t>
  </si>
  <si>
    <t xml:space="preserve">2. Planeación </t>
  </si>
  <si>
    <t>Grupo de Gestión de Reconocimientos</t>
  </si>
  <si>
    <t>GM_1</t>
  </si>
  <si>
    <t>Fortalecer las gestiones de presupuesto, relaciones interinstitucionales y pagos mediante la optimización de la estructura orgánica, la gestión de consecución de recursos, el desarrollo e implementación de validaciones y/o auditorías aleatorias, según corresponda, el giro oportuno y el seguimiento a los recursos con el fin de contribuir a la sostenibilidad, saneamiento y continuidad del sistema de salud con transparencia, integridad, eficiencia y eficacia.</t>
  </si>
  <si>
    <t>1. Fortalecer el mecanismo de giro directo a toda la red de prestadores y proveedores del sistema de salud hasta llegar a ser el pagador único con el fin de contribuir al flujo de los recursos de manera oportuna</t>
  </si>
  <si>
    <t>Líder de DLYG y DOP</t>
  </si>
  <si>
    <t>Operaciones de fortalecimiento financiero para actores del Sistema de Salud</t>
  </si>
  <si>
    <t>2. Optimizar el proceso de verificación de recobros y reclamaciones</t>
  </si>
  <si>
    <t>Líder de la DOP</t>
  </si>
  <si>
    <t>1. Actos administrativos expedidos</t>
  </si>
  <si>
    <t>2. Herramienta tecnológica Sistema integrado de auditoría SIA implementada</t>
  </si>
  <si>
    <t>SIA</t>
  </si>
  <si>
    <t xml:space="preserve">1. Inicio </t>
  </si>
  <si>
    <t>3. Documentación actualizada de acuerdo con los actos administrativos expedidos y la herramienta tecnológica implementada</t>
  </si>
  <si>
    <t xml:space="preserve">3. Implementar los mecanismos que contribuyan al saneamiento de los pasivos del sistema de salud </t>
  </si>
  <si>
    <t>1. Gestión para la consecución de recursos realizada para el reconocimiento de pruebas COVID-19 realizadas en el marco de la emergencia sanitaria</t>
  </si>
  <si>
    <t>Gestionar recursos para el reconocimiento de pruebas Covid-19 ante el MHCP</t>
  </si>
  <si>
    <t>Resolución con los montos a reconocer como deuda pública por concepto de pruebas de búsqueda, tamizaje y diagnóstico de SARS CoV2 - COVID-19</t>
  </si>
  <si>
    <t>Grupo de Reintegro de Recursos</t>
  </si>
  <si>
    <t>4. Optimizar las auditorias de recursos reconocidos sin justa causa por concepto de UPC</t>
  </si>
  <si>
    <t>Realizar estudios económicos para la acción sectorial</t>
  </si>
  <si>
    <t>Boletín con estudios económicos elaborado</t>
  </si>
  <si>
    <t xml:space="preserve">5. Coadyuvar la financiación para ejecutar las operaciones de financiamiento autorizadas por la ley para brindar liquidez a los actores del sector de salud de acuerdo con la disponibilidad presupuestal </t>
  </si>
  <si>
    <t>1. Informe de ejecución de los  recursos presupuestados en la vigencia</t>
  </si>
  <si>
    <t>Gestionar recursos para desarrollar mecanismos de operaciones de financiamiento</t>
  </si>
  <si>
    <t>(Valor del recurso ejecutado para realizar las operaciones de financiamiento durante el periodo anual/Valor del recurso apropiado para realizar las operaciones de financiamiento durante el periodo anual)*100</t>
  </si>
  <si>
    <t>GM_2</t>
  </si>
  <si>
    <t>Consolidar la gestión de riesgos de la entidad mediante la implementación de un modelo integral que permita la detección temprana de posibles eventos y el tratamiento de los riesgos que puedan afectar el cumplimiento de los objetivos institucionales, la toma de decisiones oportuna y/o la sostenibilidad del sistema de salud.</t>
  </si>
  <si>
    <t>Jaime Guillermo Castro Ramírez</t>
  </si>
  <si>
    <t>Sergio Felipe Clavijo Gómez</t>
  </si>
  <si>
    <t>SF-GI_1-1-1-5---DG-1</t>
  </si>
  <si>
    <t>Proceso Gestión de Comunicaciones</t>
  </si>
  <si>
    <t>Gestión de Comunicaciones</t>
  </si>
  <si>
    <t>GI_1</t>
  </si>
  <si>
    <t>Posicionar a la ADRES frente a los grupos de valor y de interés con reconocimiento nacional y como referente internacional por su eficiencia y transparencia en el manejo de los recursos de la salud, mediante el fortalecimiento y ampliación de instrumentos, medios y canales de participación y la producción de información con valor sobre el gasto en salud para la toma de decisiones del sector, que permita aumentar su confianza y credibilidad en la Entidad.</t>
  </si>
  <si>
    <t>1. Posicionar  a la ADRES como referente nacional e internacional de eficiencia y transparencia en el manejo de los recursos de la salud</t>
  </si>
  <si>
    <t>1. Publicaciones de prensa en pagina web de la ADRES sobre el manejo de los recursos de la salud.</t>
  </si>
  <si>
    <t>Publicar mensualmente en la web el boletín técnico de giros UPC y nota de prensa.</t>
  </si>
  <si>
    <t>Publicar en web mensualmente el boletín técnico de reclamaciones y nota de prensa</t>
  </si>
  <si>
    <t>EST-GI_1-1-2-5---DG-2</t>
  </si>
  <si>
    <t>2. Notas de prensa y base de datos de periodistas (nacional e internacional divulgadas</t>
  </si>
  <si>
    <t>Realizar notas de prensa divulgadas en la web y compartidas con periodistas, medios de comunicación y gremios del sector salud.</t>
  </si>
  <si>
    <t>Formato de control de solicitudes con las notas divulgadas.</t>
  </si>
  <si>
    <t>Actualizar continuamente la base de datos de periodistas y medios, especialmente que cubren el sector salud.</t>
  </si>
  <si>
    <t>Formato de base de datos en Excel actualizadas por trimestre.</t>
  </si>
  <si>
    <t>Realizar el monitoreo de información de la ADRES generada por medios de comunicación nacionales y locales, así como en redes sociales.</t>
  </si>
  <si>
    <t>Informe trimestral de monitoreo de medios y redes sociales con la información divulgada y menciones de la entidad.</t>
  </si>
  <si>
    <t>(Número total de menciones positivas y neutras de la ADRES / Número total sobre menciones de la ADRES) * 100</t>
  </si>
  <si>
    <t>EST-GI_1-2-1-5---DG-3</t>
  </si>
  <si>
    <t>2. Fortalecer el relacionamiento con los grupos de valor e interés</t>
  </si>
  <si>
    <t>1. Informe ejecutivo con los resultados y análisis de las encuestas</t>
  </si>
  <si>
    <t>Divulgar los encuentros con grupos de valor e interés por solicitud de las áreas a nivel nacional, territorial e Internacional</t>
  </si>
  <si>
    <t>(Número de espacios de diálogo con grupos de valor y de interés realizados / Número de espacios de diálogo con grupos de valor y de interés programados o solicitados) * 100</t>
  </si>
  <si>
    <t>(Número de encuestados que respondieron entre 3 y 5 en la escala de valoración a nivel nacional en el periodo objeto de medición / Número total de encuestados a nivel nacional en el periodo objeto de medición ) * 100</t>
  </si>
  <si>
    <t>Organizar encuentros de posicionamiento y relacionamiento de ADRES con grupos de valor e interés a nivel nacional y regional.</t>
  </si>
  <si>
    <t>Informe ejecutivo del desarrollo de cada encuentro de acciones a grupos de valor</t>
  </si>
  <si>
    <t>SF-GI_1-2-2-5---DG-4</t>
  </si>
  <si>
    <t>2. estrategias con contenidos multimedia y/o notas de prensa elaboradas</t>
  </si>
  <si>
    <t>Implementar Estrategia de Contenidos multimedia y/o notas de prensa  por los diferentes canales de comunicación.</t>
  </si>
  <si>
    <t>Informe ejecutivo con la relación de los contenidos multimedia y notas de prensa publicadas en los canales de comunicación de la entidad</t>
  </si>
  <si>
    <t>((Número de usuarios actuales / Número de usuarios iniciales) -1) * 100</t>
  </si>
  <si>
    <t>EST-GI_1-3-1-5---DG-5</t>
  </si>
  <si>
    <t xml:space="preserve">3. Fortalecer la divulgación de la información de calidad y transparencia </t>
  </si>
  <si>
    <t>1. Información sobre los procesos que ejecuta la ADRES para el oportuno pago y transparencia en el manejo de los recursos divulgada</t>
  </si>
  <si>
    <t>Diseñar y divulgar la información referente a los procesos que se deben ejecutar para el pago oportuno y   transparencia en el manejo de los recursos con la creación de contenidos gráficos, audiovisuales y sonoros.</t>
  </si>
  <si>
    <t>Informe ejecutivo con la relación de los contenidos comunicativos realizados.</t>
  </si>
  <si>
    <t>Diseñar y ejecutar un plan de pauta en medios de comunicación a nivel nacional, regional y local y redes sociales, para la divulgación de información de la entidad  dirigida a grupos de valor e interés.</t>
  </si>
  <si>
    <t>Informe trimestral sobre la ejecución del plan de pauta publicada en medios y redes sociales.</t>
  </si>
  <si>
    <t>Divulgar la jornada de rendición de cuentas pública de la entidad.</t>
  </si>
  <si>
    <t>Video y publicación del informe de la rendición de cuentas en la página web e intranet. Evidencias de las mesas de trabajo con áreas misionales.</t>
  </si>
  <si>
    <t>Grado de calidad en la divulgación de información</t>
  </si>
  <si>
    <t>( Número de publicaciones en pagina web actualizadas en el periodo anual. / Número total de publicaciones en pagina web en el periodo anual ) * 100</t>
  </si>
  <si>
    <t>SF-GI_1-4-1-5---DG-6</t>
  </si>
  <si>
    <t>4. Fortalecer la comunicación interna</t>
  </si>
  <si>
    <t>Dirección General y DAF</t>
  </si>
  <si>
    <t xml:space="preserve">1. Campañas y piezas multimedia por correo institucional y fondos de pantalla </t>
  </si>
  <si>
    <t>( Número de solicitudes de comunicaciones internas atendidas en el periodo anual/Número de solicitudes de comunicaciones internas recibidas en el periodo anual ) * 100</t>
  </si>
  <si>
    <t>Informe semestral de implementación de la estrategia de comunicación interna</t>
  </si>
  <si>
    <t>Realizar encuesta de satisfacción de los diferentes canales de comunicación interna</t>
  </si>
  <si>
    <t xml:space="preserve">Resultados de la encuesta y propuesta de cambios según resultados </t>
  </si>
  <si>
    <t>SF-GI_1-4-2-5---DG-7</t>
  </si>
  <si>
    <t>2. Intranet implementada</t>
  </si>
  <si>
    <t>Administrar, crear y monitorear los contenidos de la intranet</t>
  </si>
  <si>
    <t>SF-GI_1-4-3-5---DG-8</t>
  </si>
  <si>
    <t>3. Boletín sintonía ADRES mejorado</t>
  </si>
  <si>
    <t>Producir y divulgar el boletín a través de correo electrónico masivo.</t>
  </si>
  <si>
    <t>Informe cuatrimestral  de los boletines divulgados</t>
  </si>
  <si>
    <t xml:space="preserve">Realizar cuatrimestralmente encuesta de satisfacción del contenido y periodicidad </t>
  </si>
  <si>
    <t xml:space="preserve">Informe de las encuestas  y propuesta de cambios según resultados </t>
  </si>
  <si>
    <t>EST-GI_1-5-1-5---OAJ-2</t>
  </si>
  <si>
    <t>Grupo de Representación Judicial</t>
  </si>
  <si>
    <t>Gestión jurídica</t>
  </si>
  <si>
    <t>5. Fortalecer las estrategias de defensa de los intereses jurídicos del sector</t>
  </si>
  <si>
    <t>1. Informe semestral cuantitativo y cualitativo de la información generada de los procesos adelantados por la oficina asesora jurídica</t>
  </si>
  <si>
    <t>5. Servicios de Apoyo</t>
  </si>
  <si>
    <t>Recopilar la Información inherente a las obligaciones a su cargo, analizar los datos obtenidos y posteriormente diligenciar la información en las plataformas y bases de datos del Grupo de Representación Judicial.</t>
  </si>
  <si>
    <t>2 entregables / . Informe semestral cuantitativo y cualitativo de la información generada de los procesos adelantados por el Grupo de Representación Judicial</t>
  </si>
  <si>
    <t>EST-GI_1-5-1-5---OAJ-3</t>
  </si>
  <si>
    <t>Grupo de Acciones Constitucionales y Tutelas</t>
  </si>
  <si>
    <t>Recopilar la Información inherente a las obligaciones a su cargo, analizar los datos obtenidos y posteriormente diligenciar la información en las plataformas y bases de datos del Grupo de Acciones Constitucionales y de Tutela.</t>
  </si>
  <si>
    <t>Porcentaje de acciones de tutela resueltas.</t>
  </si>
  <si>
    <t>(Número Acciones constitucionales tramitadas/Número Acciones constitucionales radicadas que requieren Trámite)*100</t>
  </si>
  <si>
    <t>EST-GI_1-5-1-5---OAJ-4</t>
  </si>
  <si>
    <t>Grupo de Cobro Coactivo</t>
  </si>
  <si>
    <t>Recopilar la Información inherente a las obligaciones a su cargo, analizar los datos obtenidos y posteriormente diligenciar la información en las  bases de datos del Grupo de Cobro Coactivo</t>
  </si>
  <si>
    <t>2 entregables / . Informe semestral cuantitativo y cualitativo de la información generada de los procesos adelantados por el Grupo de Cobro Coactivo.</t>
  </si>
  <si>
    <t>1. (Número Terceros trasladados para cobro/Número terceros investigados en cobro)*100
2. ( Número de títulos ejecutivos ejecutoriados /Número de mandamientos de pago expedidos ) * 100</t>
  </si>
  <si>
    <t>EST-GI_1-5-1-5---OAJ-5</t>
  </si>
  <si>
    <t>Grupo Prejudicial</t>
  </si>
  <si>
    <t>Recopilar la Información inherente a las obligaciones a su cargo, analizar los datos obtenidos y posteriormente diligenciar la información en las plataformas y bases de datos del Grupo Prejudicial.</t>
  </si>
  <si>
    <t>2 entregables / . Informe semestral cuantitativo y cualitativo de la información generada de los procesos adelantados por el Grupo  Prejudicial.</t>
  </si>
  <si>
    <t>EST-GI_1-5-1-5---OAJ-6</t>
  </si>
  <si>
    <t>Recopilar la Información inherente a las obligaciones a su cargo, analizar los datos obtenidos y posteriormente diligenciar la información en las  bases de datos del equipo de Conceptos.</t>
  </si>
  <si>
    <t>2 entregables / . Informe semestral cuantitativo y cualitativo de la información generada de los procesos adelantados por el equipo de Conceptos</t>
  </si>
  <si>
    <t>Porcentaje de cumplimiento en la elaboración documentos jurídicos</t>
  </si>
  <si>
    <t>(Número de documentos jurídicos realizados en los términos definidos en la ley/Número de documentos jurídicos solicitados)*100</t>
  </si>
  <si>
    <t>EST-GI_1-5-1-5---OAJ-7</t>
  </si>
  <si>
    <t>Recopilar la Información inherente a las obligaciones a su cargo, analizar los datos obtenidos y posteriormente diligenciar la información en las  bases de datos del equipo de Notificaciones.</t>
  </si>
  <si>
    <t>2 entregables / . Informe semestral cuantitativo y cualitativo de la información generada de los procesos adelantados por el equipo de Notificaciones</t>
  </si>
  <si>
    <t>Porcentaje de Notificaciones Realizadas</t>
  </si>
  <si>
    <t>(Número de Actos Notificados / Número de Actos para Notificar)*100</t>
  </si>
  <si>
    <t>SF-GI_1-5-1-5---OAJ-1</t>
  </si>
  <si>
    <t xml:space="preserve">Recopilar los informes de los diferentes grupos y equipos de la Oficina Asesora Jurídica, analizar los datos contenidos en ellos y la información extraída con el fin de construir el informe general de toda la dependencia, realizando los ajustes necesarios para tal fin. </t>
  </si>
  <si>
    <t>2 entregables / . Informe semestral cuantitativo y cualitativo de la información generada de los procesos adelantados por la oficina asesora jurídica</t>
  </si>
  <si>
    <t>Eficacia en la generación y entrega de informes jurídicos cuantitativos y cualitativos</t>
  </si>
  <si>
    <t>SF-GI_1-5-1-5---OAJ-8</t>
  </si>
  <si>
    <t xml:space="preserve">6. Lenguaje incluyente, Desarrollar acciones que faciliten el acceso a la información en un lenguaje claro e incluyente </t>
  </si>
  <si>
    <t xml:space="preserve">6. Servicio de Atención al ciudadano </t>
  </si>
  <si>
    <t>2. Información en lenguas nativas colombianas (creole, palenquero, romani, Wayuunaiki y Nasa yuwe) y lengua de señas publicada en la pagina web y en redes sociales</t>
  </si>
  <si>
    <t>Eficacia en la publicación y socialización de información en Lenguas nativas y lengua de señas</t>
  </si>
  <si>
    <t>(Número de piezas comunicativas en lenguas nativas y lengua de señas publicados en el periodo anual/Número total de piezas comunicativas a traducir en lenguas nativas y lengua de señas en el periodo anual)*100</t>
  </si>
  <si>
    <t>Seleccione el producto</t>
  </si>
  <si>
    <t>Validar, liquidar y reconocer la UPC del Régimen Subsidiado</t>
  </si>
  <si>
    <t>Grupo de Régimen Contributivo, Especial y de Excepción</t>
  </si>
  <si>
    <t>SF-Seleccione el producto-S-N-4---DOP-2</t>
  </si>
  <si>
    <t>Adelantar el trámite de auditoria integral a las cuentas de NoPBS, reclamaciones de personas naturales y las de personas jurídicas que no sean auditadas por las firmas externas.</t>
  </si>
  <si>
    <t>Adelantar las gestiones tendientes a la suscripción de los contratos de transacción en el marco del mecanismo de saneamiento de cuentas NO PBS</t>
  </si>
  <si>
    <t xml:space="preserve">Porcentaje del valor transado en el mecanismo de saneamiento de acuerdo de punto final (Articulo 237, Ley 1955 de 2019) </t>
  </si>
  <si>
    <t xml:space="preserve">Realizar las actuaciones tendientes  al reintegro de recursos de NO PBS y reclamaciones </t>
  </si>
  <si>
    <t>1)Solicitudes de aclaración
2)Solicitudes de Conceptos Técnicos 
3)Informes de reintegro
4)Actos administrativos que orden reintegro
5)Autos de Cierre
6) cuentas detección de hallazgos
7)Conceptos técnicos emitidos</t>
  </si>
  <si>
    <t xml:space="preserve">1) Solicitudes de aclaración enviadas a terceros.
2) Solicitudes de concepto técnico enviada a GIVAC
3) Informes de reintegro elaborados
4) Actos Administrativos elaborados
5)Autos de cierre elaborados
6) Cuentas con detección de hallazgos.
7) Conceptos técnicos emitidos </t>
  </si>
  <si>
    <t>1)100%
2) 100%
3) 100%
4) 100%
5) 100%
6) 100%
7) 100%</t>
  </si>
  <si>
    <t>Realizar las actuaciones administrativas para determinación del deudor</t>
  </si>
  <si>
    <t>Acto Administrativo que imponen la obligación de pago expedido (Constitución del título ejecutivo)</t>
  </si>
  <si>
    <t>Porcentaje de actos administrativos que imponen la obligación de pago en el trimestre</t>
  </si>
  <si>
    <t>Atender todos los requerimientos de información de todos los actores del SGSSS</t>
  </si>
  <si>
    <t>SF-Seleccione el producto-S-N-4---DOP-10</t>
  </si>
  <si>
    <t>Apoyar en la estructuración y supervisión de los contratos de la DOP</t>
  </si>
  <si>
    <t>SF-Seleccione el producto-S-N-4---DOP-11</t>
  </si>
  <si>
    <t>Grupo de Validación de Resultados de Auditoría</t>
  </si>
  <si>
    <t>Grupo de Gestión Presupuestal</t>
  </si>
  <si>
    <t xml:space="preserve">Realizar el seguimiento preciso y detallado al presupuesto de la URA, que permita reaccionar eficientemente ante diferentes adversidades de liquidez. </t>
  </si>
  <si>
    <t>Luz Inés Arboleda</t>
  </si>
  <si>
    <t>SF-Seleccione el producto-S-N-1---DGRFS-3</t>
  </si>
  <si>
    <t>Identificar de manera clara, precisa y eficiente el recaudo de los recursos de la URA.</t>
  </si>
  <si>
    <t>SF-Seleccione el producto-S-N-2---DGRFS-5</t>
  </si>
  <si>
    <t>Gestión Administrativa</t>
  </si>
  <si>
    <t>Publicar en la web de la entidad el plan  estratégico  de talento  humano</t>
  </si>
  <si>
    <t>Grupo de Gestión Administrativa y Documental</t>
  </si>
  <si>
    <t>Listas de asistencia y presentación de capacitación a funcionarios y contratistas de la entidad sobre la manejo de residuos sólidos aprovechables y no aprovechables</t>
  </si>
  <si>
    <t>AVANCE DE LA ACTIVIDAD</t>
  </si>
  <si>
    <t>Avance de Estrategias del PEI con acciones del PAIA 2025</t>
  </si>
  <si>
    <t>AVANCE DEL PAIA 2025
PLANES DEL DECRETO 612 DE 2018</t>
  </si>
  <si>
    <r>
      <t xml:space="preserve">Resultado del desarrollo de actividades que se materializan y terminan un proceso, una fase o un proyecto; el cual debe ser verificable y no confundir con el medio. 
En la redacción se debe incluir el resultado esperado como si ya se hubiera ejecutado.  
</t>
    </r>
    <r>
      <rPr>
        <b/>
        <sz val="12"/>
        <color theme="1"/>
        <rFont val="Nunito"/>
      </rPr>
      <t>Ej. Metodología de costo beneficio para depuración contable diseñada. Cuentas saneadas, etc.</t>
    </r>
    <r>
      <rPr>
        <sz val="12"/>
        <color theme="1"/>
        <rFont val="Nunito"/>
      </rPr>
      <t xml:space="preserve">
Se debe tener en cuenta que un producto debe contener como mínimo 2 actividades. 
Cabe aclarar que las actas de reuniones diligenciadas, grabaciones de reuniones, etc. no corresponden a un producto, sino que se convierten en entregables o medios para lograr el producto o resultado final esperado.  
</t>
    </r>
  </si>
  <si>
    <r>
      <t xml:space="preserve">Conjunto de tareas que se ejecutan de manera lógica y secuencial para generar un resultado o producto. Su redacción será con VERBO en infinitivo + el Objeto + condición de calidad. El nombre debe contener como máximo 100 caracteres.
</t>
    </r>
    <r>
      <rPr>
        <b/>
        <sz val="10"/>
        <rFont val="Nunito"/>
      </rPr>
      <t>Ej.: Elaborar el diagnóstico del estado actual del SIGI, conforme a lineamientos definidos para ello.</t>
    </r>
  </si>
  <si>
    <r>
      <t xml:space="preserve">Soporte(s) de la ejecución de la actividad o productos intermedios que contribuyen a la obtención de un producto final o al cumplimiento de fases intermedias. 
Su redacción se debe realizar como si ya se hubiera finalizado. 
</t>
    </r>
    <r>
      <rPr>
        <b/>
        <sz val="10"/>
        <rFont val="Nunito"/>
      </rPr>
      <t>Ej.: Documento elaborado, diagnóstico elaborado, entre otros.</t>
    </r>
  </si>
  <si>
    <r>
      <t xml:space="preserve">DD-MM-AAA en el cual se programa la terminación de la actividad.  
</t>
    </r>
    <r>
      <rPr>
        <b/>
        <sz val="10"/>
        <rFont val="Nunito"/>
      </rPr>
      <t>NOTA: Tener en cuenta que esta fecha no puede superar la vigencia.</t>
    </r>
  </si>
  <si>
    <r>
      <rPr>
        <b/>
        <sz val="11"/>
        <rFont val="Nunito"/>
      </rPr>
      <t xml:space="preserve">N.A: </t>
    </r>
    <r>
      <rPr>
        <sz val="11"/>
        <rFont val="Nunito"/>
      </rPr>
      <t>Significa que no se programaron entregables para el periodo objeto de reporte</t>
    </r>
  </si>
  <si>
    <t>FECHA DE CORTE: 31 DE MARZO DE 2026</t>
  </si>
  <si>
    <t>Código:</t>
  </si>
  <si>
    <t>DIES-FR06</t>
  </si>
  <si>
    <t>Formato</t>
  </si>
  <si>
    <t>Versión:</t>
  </si>
  <si>
    <t>Fecha:</t>
  </si>
  <si>
    <t>INFORMACIÓN ESTRATÉGICA</t>
  </si>
  <si>
    <t>PROCESO REDISEÑADO</t>
  </si>
  <si>
    <t>Cod Obj Est</t>
  </si>
  <si>
    <t>ESTRATEGIA</t>
  </si>
  <si>
    <t>PRODUCTO  (Intermedio- proyectos)</t>
  </si>
  <si>
    <t xml:space="preserve">NOMBRE DEL PROYECTO </t>
  </si>
  <si>
    <t xml:space="preserve">9. Plan Anticorrupción </t>
  </si>
  <si>
    <t xml:space="preserve">Carlos Obregón González </t>
  </si>
  <si>
    <t>Boletines mensuales publicados y enlaces de las publicaciones en página web</t>
  </si>
  <si>
    <t>Nivel de reconocimiento de la ADRES por sus grupos de valor e interés.</t>
  </si>
  <si>
    <t>Número de encuestados que respondieron entre 4 y 5 en la escala de valoración a nivel nacional en el periodo objeto de reporte / Número total de encuestados a nivel nacional en el periodo objeto de reporte ) *Meta de Nivel de reconocimiento de la ADRES por sus grupos de valor e interés</t>
  </si>
  <si>
    <t>Porcentaje de Boletines de prensa e informativos elaborados</t>
  </si>
  <si>
    <t>(Boletines de prensa o informativos elaborados * Boletines de prensa o informativos solicitados y/o requeridos) * 100</t>
  </si>
  <si>
    <t>Porcentaje de Boletines de prensa e informativos con menciones positivas y neutras</t>
  </si>
  <si>
    <t>EST-GI_1-2-1-5---DG-1</t>
  </si>
  <si>
    <t>Planeación y Direccionamiento Estratégico</t>
  </si>
  <si>
    <t xml:space="preserve">
Coordinar los canales de comunicación entre la ADRES y los usuarios institucionales
Diseñar el modelo de atención y escalamiento de solicitudes
Articular la estrategia de comunicación con el usuario institucional con la estrategia de comunicación de ADRES</t>
  </si>
  <si>
    <t>Valentina Ramírez González</t>
  </si>
  <si>
    <t xml:space="preserve">Informe trimestral con resultados del relacionamiento con el usuario institucional.
</t>
  </si>
  <si>
    <t>Nivel de relacionamiento con los grupos de valor e interés de la ADRES</t>
  </si>
  <si>
    <t>( Número de encuestados que respondieron entre 3 y 5 en la escala de valoración a nivel nacional en el periodo objeto de medición / Número total de encuestados a nivel nacional en el periodo objeto de medición ) * 100</t>
  </si>
  <si>
    <t>EST-GI_1-2-1-5---DG-2</t>
  </si>
  <si>
    <t xml:space="preserve">Procesamiento, depuración, sistematización y consolidación de bases datos de usuarios institucionales. 
</t>
  </si>
  <si>
    <t>1. Base de datos de usuarios institucionales consolidada y actualizada de manera trimestral.
2. Informes técnicos elaborados de manera trimestral que faciliten la visualización de resultados mediante gráficos, indicadores y tableros de control.</t>
  </si>
  <si>
    <t xml:space="preserve">Articular los planes, programas y contenidos de capacitación ajustados a las necesidades de los usuarios institucionales y asegurar su ejecución.
</t>
  </si>
  <si>
    <t xml:space="preserve">Planes de capacitación, listados de asistencia, evaluación de los contenidos, encuesta de satisfacción. </t>
  </si>
  <si>
    <t>Espacios de diálogo con grupos de valor y de interés</t>
  </si>
  <si>
    <t>Socializar el informe de percepción de los Grupos de Valor, realizado por la entidad contratada, con los responsables de la provisión de los servicios</t>
  </si>
  <si>
    <t>Rafael García Cadavid</t>
  </si>
  <si>
    <t>Informes de percepción de los Grupos de Valor socializado</t>
  </si>
  <si>
    <t>Porcentaje de Crecimiento de Redes Sociales de la ADRES</t>
  </si>
  <si>
    <t>2. Estrategias con contenidos multimedia y/o notas de prensa elaboradas</t>
  </si>
  <si>
    <t>Estrategia de rendición de Cuentas publicada en la pagina web</t>
  </si>
  <si>
    <t>SF-Seleccione el producto-S-N-5---DAF-14</t>
  </si>
  <si>
    <t>Gestión de Recursos y Servicios Institucionales</t>
  </si>
  <si>
    <t>Carlos Eduardo Cáceres Bustamante</t>
  </si>
  <si>
    <t>Plan estratégico de Talento Humano publicado en la página web de la Entidad.</t>
  </si>
  <si>
    <t>Realizar la alineación del MURC de la DAFP para la rendición de cuentas de la entidad del año 2026 [Fase 1 (Instrumentos 1-11, 21]</t>
  </si>
  <si>
    <t>Doce instrumentos del MURC implementados.</t>
  </si>
  <si>
    <t>Informe de Rendición de Cuentas consolidado, validado y publicado en la pagina web.</t>
  </si>
  <si>
    <t>Nivel de percepción global de la rendición de cuentas</t>
  </si>
  <si>
    <t>EST-GI_1-3-1-5---DG-4</t>
  </si>
  <si>
    <t xml:space="preserve">Gestionar los canales de atención para la recepción, trámite y seguimiento de solicitudes, inquietudes y requerimientos de los usuarios institucionales, articulado con otras áreas de la ADRES.
</t>
  </si>
  <si>
    <t>Dashboard de requerimientos y gestión oportuna de las respuestas elaborados</t>
  </si>
  <si>
    <t xml:space="preserve">Recibir, clasificar, canalizar y gestionar las peticiones, quejas y reclamos de manera presencial y virtual presentados por los usuarios institucionales y hacer seguimiento a la oportuna respuesta
</t>
  </si>
  <si>
    <t>Bases de datos de las interacciones con los usuarios institucionales atendidos de manera presencial y virtual
Informe de seguimiento y evaluación de las respuestas institucionales</t>
  </si>
  <si>
    <t>EST-GI_1-3-1-2---DG-4</t>
  </si>
  <si>
    <t>Análisis y Generación de Datos del Sistema</t>
  </si>
  <si>
    <t>Elaborar informes, tableros interactivos y documentos técnicos (presentaciones, anexos) para apoyar la toma de decisiones y retroalimentar a la dirección del sistema de salud</t>
  </si>
  <si>
    <t>Daniel Alfonso Garavito Jiménez</t>
  </si>
  <si>
    <t>Informes, tableros y/o documentos técnicos elaborados</t>
  </si>
  <si>
    <t>EST-GI_1-3-1-3---DG-5</t>
  </si>
  <si>
    <t>Diseñar, aplicar e implementar metodologías e instrumentos analíticos como,  por ejemplo, cuentas gemelas, análisis longitudinal, espacial o comparaciones internacionales, que permitan identificar alertas tempranas, capaz de identificar anomalías y desviaciones en los procesos misionales de reconocimiento, recaudo y pago de los recursos del sistema de salud para que, en articulación con las otras dependencias, promuevan estrategias y mecanismos de control para la protección de los recursos</t>
  </si>
  <si>
    <t>Metodologías e instrumentos analíticos aplicados</t>
  </si>
  <si>
    <t>EST-GI_1-3-1-2---DG-6</t>
  </si>
  <si>
    <t>Implementar analítica avanzada de: gasto, formas de pago, tarifas y usos de los recursos para generar alertas tempranas que permitan mejorar la eficiencia en el uso de los recursos</t>
  </si>
  <si>
    <t>Proyectos y/o actividades de análisis de datos desarrollados</t>
  </si>
  <si>
    <t>SF-GI_1-3-1-7---DLYG-6</t>
  </si>
  <si>
    <t>Reconocimiento de Derechos</t>
  </si>
  <si>
    <t>7. Servicios de recuperación de recursos</t>
  </si>
  <si>
    <t>Realizar las verificaciones al reconocimiento en servicios de salud planeadas para la vigencia 2026</t>
  </si>
  <si>
    <t>-Solicitudes de aclaración , informes y Actos administrativos que soporten el cumplimiento del procedimiento de reintegros de recursos y la recuperación de los mismos.</t>
  </si>
  <si>
    <t>SF-GI_1-3-1-3---DLYG-12</t>
  </si>
  <si>
    <t>Gina Paola Díaz Angulo</t>
  </si>
  <si>
    <t>Certificación y ordenación del gasto mensual, que soporta el cumplimiento de los procedimientos asociados a la validación, liquidación y reconocimiento de la UPC del Régimen Subsidiado</t>
  </si>
  <si>
    <t>SF-GI_1-3-1-3---DLYG-13</t>
  </si>
  <si>
    <t>Realizar las ordenaciones del gasto correspondientes al pago a la SNS por concepto de Inspección, Vigilancia y Control.</t>
  </si>
  <si>
    <t>Certificación y ordenación del gasto mensual, que soporta el cálculo y giro de los recursos asignados para la Inspección, Vigilancia y Control a la SNS.</t>
  </si>
  <si>
    <t>SF-GI_1-3-1-3---DLYG-18</t>
  </si>
  <si>
    <t>Validar, liquidar y reconocer derechos a la Salud del Régimen Contributivo</t>
  </si>
  <si>
    <t>Carlos Eduardo Castro Calderón</t>
  </si>
  <si>
    <t>Certificación y ordenación del gasto, que soporta el cumplimiento de los procedimientos asociados a la validación, liquidación y reconocimiento de la UPC del Régimen Contributivo</t>
  </si>
  <si>
    <t>Servicios y tecnologías de seguimiento estratégico (MIPRES)</t>
  </si>
  <si>
    <t>Actualizar el alcance del proyecto de servicios y tecnologías de seguimiento estratégico (MIPRES)</t>
  </si>
  <si>
    <t>Edna Zoraya Sánchez González</t>
  </si>
  <si>
    <t>Cronograma actualizado
Ficha del proyecto ajustada
Acta de constitución del proyecto actualizada
Plan de Comunicaciones actualizado
Plan de Riesgos actualizado</t>
  </si>
  <si>
    <t>EST-DO_2-1-2-4---DG-6</t>
  </si>
  <si>
    <t>3. Ejecución</t>
  </si>
  <si>
    <t>Construcción de nuevas reglas automatizadas de auditoria del gasto en servicios y tecnologías de seguimiento estratégico</t>
  </si>
  <si>
    <t>Nuevas reglas de auditoría del gasto automatizadas</t>
  </si>
  <si>
    <t>Porcentaje de Reglas de auditoría automatizada</t>
  </si>
  <si>
    <t>(Número de reglas automatizadas/número total de  nuevas reglas de auditoría del gasto)*100</t>
  </si>
  <si>
    <t>EST-DO_2-1-2-4---DG-21</t>
  </si>
  <si>
    <t>Monitoreo y seguimiento trimestral del gasto en MIPRES vigencia 2026 sobre los servicios y tecnologías priorizados</t>
  </si>
  <si>
    <t>Tablero con actualización trimestral disponible en la web</t>
  </si>
  <si>
    <t>EST-DO_2-1-2-4---DG-8</t>
  </si>
  <si>
    <t>Divulgación de resultados trimestral del gasto en MIPRES vigencia 2026 sobre los servicios y tecnologías priorizados</t>
  </si>
  <si>
    <t>Boletines de monitoreo y seguimiento trimestral entregados para publicación en la web y divulgación a los actores</t>
  </si>
  <si>
    <t>EST-DO_2-1-2-4---DG-12</t>
  </si>
  <si>
    <t>Acompañamiento en la implementación de los proyectos de cooperación sobre MIPRES</t>
  </si>
  <si>
    <t>Informe de ejecución semestral a convenios de cooperación sobre MIPRES.</t>
  </si>
  <si>
    <t>EST-DO_2-1-2-4---DG-10</t>
  </si>
  <si>
    <t>Elaboración de Informes de caracterización y analítica del gasto en servicios y tecnologías de seguimiento estratégico</t>
  </si>
  <si>
    <t>Informes de caracterización y analítica del gasto de la información extraída de MIPRES (por lo menos tres informes) de algunas de estas líneas:
1. Servicios complementarios
2. Medicamentos
3. APME</t>
  </si>
  <si>
    <t>Porcentaje de Informes de caracterización analítica.</t>
  </si>
  <si>
    <t>(Número de informes de caracterización analítica realizados/Número de informes de caracterización analítica planeados)*100</t>
  </si>
  <si>
    <t>EST-DO_2-1-2-4---DG-9</t>
  </si>
  <si>
    <t xml:space="preserve">Auditoría semestral del gasto en MIPRES vigencia 2026 sobre los servicios y tecnologías priorizados </t>
  </si>
  <si>
    <t>Reporte semestral de aplicación de la auditoría automatizada y  de la metodología de anomalías</t>
  </si>
  <si>
    <t>EST-DO_2-1-2-4---DG-7</t>
  </si>
  <si>
    <t>Elaboración de informe de auditoría del gasto MIPRES vigencia 2025 sobre los servicios y tecnologías no financiados con la UPC de acuerdo con la estructura definida</t>
  </si>
  <si>
    <t>Entrega que contiene:
* Documento de auditoría del gasto MIPRES vigencia 2026
* Disponibilización para entrega al Ministerio de la base auditada 2026 para el cálculo del presupuesto máximo</t>
  </si>
  <si>
    <t>EST-DO_2-1-2-4---DG-11</t>
  </si>
  <si>
    <t>Elaboración de metodología de intervención  comportamental por revisión de pares (peer comparison) dirigida a prescriptores y aplicación de un piloto para validar su aplicación</t>
  </si>
  <si>
    <t>Documento con metodología elaborada.
Documento con los resultados del piloto aplicado</t>
  </si>
  <si>
    <t>Realizar monitoreo al proyecto de servicios y tecnologías de seguimiento estratégico (MIPRES)</t>
  </si>
  <si>
    <t>Informe de seguimiento del proyecto</t>
  </si>
  <si>
    <t>Porcentaje de Boletines de prensa e informativos divulgados</t>
  </si>
  <si>
    <t>(Boletines de prensa e informativos divulgados/Boletines de prensa e informativos solicitados y/o requeridos)*100</t>
  </si>
  <si>
    <t>( Número de informes entregados en el año objeto de reporte / Número total de informes programados para el cuatrienio ) *100</t>
  </si>
  <si>
    <t>1. Porcentaje de procesos cargados en la plataforma Ekogui
 2. Porcentaje de contestación oportuna de demandas</t>
  </si>
  <si>
    <t>1. (Número Procesos cargados en la plataforma Ekogui/Número procesos notificados)*100
2. (Número Demandas Contestadas Oportunamente/ ( Número demandas notificadas - Número de demandas en término para contestar ) ) *100</t>
  </si>
  <si>
    <t>2 entregables / . Informe semestral cuantitativo y cualitativo de la información generada de los procesos adelantados por el Grupo de Acciones Constitucionales y de Tutela</t>
  </si>
  <si>
    <t>1. Porcentaje de Investigación de bienes de terceros 
2. Eficacia en la Gestión Coactiva</t>
  </si>
  <si>
    <t xml:space="preserve">Actualizar la compilación jurídica, según los requerimientos técnicos de contenido y transparencia, así como la actualización del normograma de la Entidad con sus respectivas concordancias, normativas y jurisprudenciales. Además, actualizar el repositorio de conceptos jurídicos de la Entidad. </t>
  </si>
  <si>
    <t>2 entregables / Compilación jurídica de la ADRES actualizada  y repositorio de conceptos jurídicos actualizado.</t>
  </si>
  <si>
    <t>SF-Seleccione el producto-S-N-6---DG-16</t>
  </si>
  <si>
    <t>Grupo de Servicio al Ciudadano</t>
  </si>
  <si>
    <t>Gestión de servicio al ciudadano</t>
  </si>
  <si>
    <t>Gestión de la Mejora Organizacional</t>
  </si>
  <si>
    <t>1. Contenidos comunicacionales con componente de accesibilidad para personas con discapacidad (lengua de señas) y lenguas nativas publicados en diferentes canales internos y externos</t>
  </si>
  <si>
    <t xml:space="preserve">Continuar con la socialización de las piezas comunicativas de contenidos de la entidad en lenguas nativas colombianas (creole, palenquero, romani, Wayuunaiki y Nasa yuwe)  y lengua de señas en las redes sociales de la ADRES y canales de comunicación internos para facilitar el acceso a la información en un lenguaje claro e incluyente. </t>
  </si>
  <si>
    <t>Piezas comunicativas publicadas en las redes sociales y canales de comunicación externos e internos  (Boletín Senda, papel tapiz de computadores, correos institucionales)</t>
  </si>
  <si>
    <t>1OO%</t>
  </si>
  <si>
    <t xml:space="preserve">Continuar con la socialización de las piezas comunicativas de contenidos de la entidad en lenguas nativas colombianas (creole, palenquero, romani, Wayuunaiki y Nasa yuwe)  y lengua de señas en la pagina WEB de la ADRES para facilitar el acceso a la información en un lenguaje claro e incluyente. </t>
  </si>
  <si>
    <t>Piezas comunicativas publicadas en la página Web, redes sociales y canales de comunicación externos</t>
  </si>
  <si>
    <t>EST-GM_1-1-1-4-GD-2-DOP-22</t>
  </si>
  <si>
    <t>Reconocimiento de Prestación de Servicios</t>
  </si>
  <si>
    <t>1. Herramienta tecnológica para la programación y ejecución del giro directo mejorada</t>
  </si>
  <si>
    <t>GD - PRESUPUESTOS MÁXIMOS</t>
  </si>
  <si>
    <t>Definir el alcance 2026 del proyecto Herramienta Tecnológica Giro Directo - Presupuestos Máximos Fase 2  con interoperabilidad SIIFA
Revisar y actualizar el cronograma de actividades proyecto  
Identificar y mapear la ruta critica del proyecto</t>
  </si>
  <si>
    <t>Gustavo Adolfo Moreno Chia 
Sandra Rodríguez (Responsable)
Juan Carlos Escobar 
Julián Buriticá</t>
  </si>
  <si>
    <t>* Cronograma de entregables proyecto actualizado
* Ficha de proyecto ajustada 
* Acta  de proyecto actualizada
* Plan de comunicaciones actualizado
* Plan de riesgos actualizado</t>
  </si>
  <si>
    <t>EST-GM_1-1-1-4-GD-3-DOP-23</t>
  </si>
  <si>
    <t>Realizar el levantamiento de historias de usuario junto con la DGTIC , revisarlas y aprobarlas</t>
  </si>
  <si>
    <t xml:space="preserve">Gustavo Adolfo Moreno Chia </t>
  </si>
  <si>
    <t>Historia de usuarios levantadas, revisadas y  aprobadas.</t>
  </si>
  <si>
    <t>Realizar la implementación del alcance definido Giro Directo - Presupuestos máximos Fase 2 para el 1er semestre</t>
  </si>
  <si>
    <t>31/06/2026</t>
  </si>
  <si>
    <t>Mínimo Producto Viable - MVP certificado en ambiente de pruebas para Giro Directo - Presupuestos máximos Fase II en el 1er semestre según la planeación en donde se incluya dentro del desarrollo:
- Ajustes postulación
- Liquidación
- Descuentos
- Integración ORFEO</t>
  </si>
  <si>
    <t>Realizar la implementación del alcance definido Giro Directo - Presupuestos máximos Fase 2 con su integración con MIPRES para el 1er semestre</t>
  </si>
  <si>
    <t>Mínimo Producto Viable - MVP certificado en ambiente de pruebas para Giro Directo - Presupuestos máximos Fase II con su integración con MIPRES en el 1er semestre según la planeación</t>
  </si>
  <si>
    <t>EST-GM_1-1-1-4-GD-3-DOP-27</t>
  </si>
  <si>
    <t xml:space="preserve">Realizar el levantamiento de las historias de usuarios junto con la DGTIC en función de la interoperabilidad SIIFA </t>
  </si>
  <si>
    <t xml:space="preserve">Julián Andrés Buriticá Mejía </t>
  </si>
  <si>
    <t>Historias de usuarios elaboradas y aprobadas por DOP</t>
  </si>
  <si>
    <t xml:space="preserve">Realizar el desarrollo tecnológico del alcance definido Giro Directo - Presupuestos máximos Fase 2 con su integración con SIIFA  </t>
  </si>
  <si>
    <t>Mínimo Producto Viable - MVP certificado en ambiente de pruebas para Giro Directo - Presupuestos máximos Fase II con su integración con SIIFA en el 1er semestre según la planeación</t>
  </si>
  <si>
    <t>EST-GM_1-1-1-4-GD-3-DOP-28</t>
  </si>
  <si>
    <t>Elaborar documento que de cuenta del resultado de las pruebas en función de la interoperabilidad SIIFA</t>
  </si>
  <si>
    <t>Documento del resultado de las pruebas para paso a producción</t>
  </si>
  <si>
    <t>Realizar la implementación del alcance definido Giro Directo - Presupuestos máximos Fase 2 y el ERP</t>
  </si>
  <si>
    <t>Mínimo Producto Viable - MVP certificado en ambiente de pruebas para Giro Directo - Presupuestos máximos Fase II y su integración al ERP según la planeación</t>
  </si>
  <si>
    <t>Realizar la implementación del alcance definido Giro Directo - Presupuestos máximos Fase 2 para el 2do semestre</t>
  </si>
  <si>
    <t>Mínimo Producto Viable - MVP certificado en ambiente de pruebas para Giro Directo - Presupuestos máximos Fase II en el 2do semestre según la planeación en donde se incluya dentro del desarrollo:
- Pagos EPS
- Pruebas integrales con entidades
- Reportes e informes</t>
  </si>
  <si>
    <t>EST-GM_1-1-1-4-GD-3-DOP-25</t>
  </si>
  <si>
    <t>Realizar la revisión (pruebas) y aprobación de  los  entregables del proyecto Herramienta Tecnológica Giro Directo - Presupuestos máximos Fase 2 de acuerdo con el cronograma actualizado del proyecto</t>
  </si>
  <si>
    <t>Informe de pruebas funcionales de los entregables establecidos en eI cronograma del proyecto Herramienta Tecnológica  (presupuestos máximos) Fase 2</t>
  </si>
  <si>
    <t>EST-GM_1-1-1-4-GD-4-DOP-24</t>
  </si>
  <si>
    <t>Realizar monitoreo con el Gerente del Proyecto sobre la Herramienta Tecnológica  Giro Directo - Presupuestos máximos Fase 2  en relación al avance y cumplimiento del cronograma de actividades  actualizado del proyecto</t>
  </si>
  <si>
    <t>Actas de seguimiento
Listado de Asistencia
Informes de Avances
Presentaciones</t>
  </si>
  <si>
    <t>Porcentaje de desempeño del producto según entregables 
(Seguimiento  trimestral)</t>
  </si>
  <si>
    <t xml:space="preserve">(# productos entregables realizados aprobados y en pre producción /# de productos planeados para el proyecto)*100 </t>
  </si>
  <si>
    <t>Realizar Informe de monitoreo del proyecto Giro Directo - Presupuestos máximos Fase 2 para vigencia 2026</t>
  </si>
  <si>
    <t>Informe de seguimiento de proyecto Giro Directo - Presupuestos máximos Fase 2 para vigencia 2026</t>
  </si>
  <si>
    <t>GD - RECOBROS</t>
  </si>
  <si>
    <t>2. Planeación</t>
  </si>
  <si>
    <t>Definir el alcance 2026 del proyecto Herramienta Tecnológica Giro Directo - Recobros Fase I con interoperabilidad SIIFA
Revisar y actualizar el cronograma de actividades proyecto  
Identificar y mapear la ruta critica del proyecto</t>
  </si>
  <si>
    <t>Gustavo Moreno</t>
  </si>
  <si>
    <t>Realizar la implementación del alcance definido Giro Directo - Recobros Fase I para el 1er semestre</t>
  </si>
  <si>
    <t>Mínimo Producto Viable - MVP certificado en ambiente de pruebas para Giro Directo - Recobros Fase I en el 1er semestre según la planeación  en donde se incluya dentro del desarrollo:
- Alistamiento
- Validación
- Postulación</t>
  </si>
  <si>
    <t>Realizar la implementación del alcance definido Giro Directo - Recobros Fase I para el 2do semestre</t>
  </si>
  <si>
    <t>Mínimo Producto Viable - MVP certificado en ambiente de pruebas para Giro Directo - Recobros Fase I en el 2do semestre según la planeación en donde se incluya dentro del desarrollo:
- Liquidación
- Descuentos
- Integración ORFEO
- Pago EPS
- Reportes e informes</t>
  </si>
  <si>
    <t xml:space="preserve">Realizar el desarrollo tecnológico del alcance definido Giro Directo - Recobros Fase I  con su integración con SIIFA </t>
  </si>
  <si>
    <t>Mínimo Producto Viable - MVP certificado en ambiente de pruebas para Giro Directo - Recobros Fase I con su integración con SIIFA en el 2do semestre según la planeación</t>
  </si>
  <si>
    <t>Realizar el desarrollo tecnológico del alcance definido Giro Directo - Recobros Fase I  con su integración con MIPRES para el 2do semestre</t>
  </si>
  <si>
    <t>Mínimo Producto Viable - MVP certificado en ambiente de pruebas para Giro Directo - Recobros Fase I con su integración con MIPRES en el 2do semestre según la planeación</t>
  </si>
  <si>
    <t>Realizar el desarrollo tecnológico del alcance definido Giro Directo - Recobros Fase I y el ERP</t>
  </si>
  <si>
    <t>Mínimo Producto Viable - MVP certificado en ambiente de pruebas para Giro Directo - Recobros Fase I y su integración al ERP según la planeación</t>
  </si>
  <si>
    <t>Realizar la revisión (pruebas) y aprobación de  los  entregables del proyecto Herramienta Tecnológica Giro Directo - Recobros Fase I de acuerdo con el cronograma actualizado del proyecto</t>
  </si>
  <si>
    <t>Realizar  monitoreo con el Gerente del Proyecto sobre la Herramienta Tecnológica  Giro Directo - Recobros Fase I  en relación al avance y cumplimiento del cronograma de actividades  actualizado del proyecto</t>
  </si>
  <si>
    <t xml:space="preserve">Porcentaje de desempeño del producto según   entregables 
(Seguimiento  trimestral) </t>
  </si>
  <si>
    <t xml:space="preserve">(# productos entregables realizados aprobados y en pre producción /# de productos planeados para el proyecto) * 100 </t>
  </si>
  <si>
    <t>Realizar Informe de monitoreo del proyecto Giro Directo - Recobros Fase I para vigencia 2026</t>
  </si>
  <si>
    <t>Informe de seguimiento de proyecto Giro Directo - Recobros Fase II para vigencia 2026</t>
  </si>
  <si>
    <t>DLyG</t>
  </si>
  <si>
    <t>GD - UPC</t>
  </si>
  <si>
    <t>Definir el alcance 2026, Revisar y actualizar el cronograma de actividades y documentos del proyecto de Giro Directo - UPC Fase 4</t>
  </si>
  <si>
    <t>William Ramírez
Juan Carlos Escobar
Sandra Rodríguez</t>
  </si>
  <si>
    <t>* Cronograma de entregables proyecto GD - UPC actualizado
* Ficha de proyecto ajustada 
* Acta de proyecto  actualizada</t>
  </si>
  <si>
    <t>Realizar el desarrollo tecnológico del alcance definido Giro Directo - UPC Fase 4</t>
  </si>
  <si>
    <t xml:space="preserve">Mínimo Producto Viable - MVP certificado en ambiente de pruebas para Giro Directo - UPC Fase 4 de las mejoras definidas en el alcance y en el back log priorizado, junto con la integración de ORFEO y LMA, informes y reportes
</t>
  </si>
  <si>
    <t>Gestionar con el Ministerio de salud y Protección Social - MSPS las integraciones necesarias de acuerdo con lo definido en el alcance del proyecto Giro Directo - UPC Fase 4 para el 1er semestre</t>
  </si>
  <si>
    <t>Documentos con la gestión realizada por  ADRES con el MSPS</t>
  </si>
  <si>
    <t>Realizar el desarrollo tecnológico del alcance definido Giro Directo - UPC Fase 4 y el ERP</t>
  </si>
  <si>
    <t>Mínimo Producto Viable - MVP certificado en ambiente de pruebas para Giro Directo - UPC Fase 4 y su integración al ERP según la planeación</t>
  </si>
  <si>
    <t>Realizar las pruebas y aprobación de  los  entregables del proyecto Herramienta Tecnológica Giro Directo -  UPC Fase 4 de acuerdo con el cronograma actualizado del proyecto</t>
  </si>
  <si>
    <t>Informe de pruebas funcionales de los entregables establecidos en eI cronograma del proyecto Herramienta Tecnológica   UPC Fase 4, incluida la integración con el ERP</t>
  </si>
  <si>
    <t>PY-GM_1-1-1-3-GD-4-DLYG-11</t>
  </si>
  <si>
    <t>Realizar acompañamiento funcional y técnico en la socialización, capacitación y lanzamiento de la aplicación de giro directo - Gestión del Cambio</t>
  </si>
  <si>
    <t>William Ramírez</t>
  </si>
  <si>
    <t xml:space="preserve">Lista de asistencia de la (s) sesión (es) realizadas y un informe de la capacitación.
</t>
  </si>
  <si>
    <t>PY-GM_1-1-1-3-GD-4-DLYG-10</t>
  </si>
  <si>
    <t>Realizar  monitoreo con el Gerente del Proyecto sobre la Herramienta Tecnológica  Giro Directo -  UPC Fase 4 en relación al avance y cumplimiento del cronograma de actividades  actualizado del proyecto</t>
  </si>
  <si>
    <t>Informe de seguimiento de proyecto Giro Directo - UPC Fase 4 para vigencia 2026
Presentaciones de soporte</t>
  </si>
  <si>
    <t>GD - OFAS</t>
  </si>
  <si>
    <t>Definir el alcance 2026, Revisar y actualizar el cronograma de actividades y documentos del proyecto Giro Directo - OFAS Fase 3</t>
  </si>
  <si>
    <t>Carolina Martínez 
Juan Carlos Escobar
Sandra Rodríguez</t>
  </si>
  <si>
    <t>* Cronograma de entregables proyecto actualizado
* Ficha de proyecto ajustada 
* Acta  de proyecto actualizada</t>
  </si>
  <si>
    <t>PY-GM_1-1-1--GD-3-DLYG-1</t>
  </si>
  <si>
    <t>Levantar H. U fase III OFAS</t>
  </si>
  <si>
    <t>Carolina Martínez Forero</t>
  </si>
  <si>
    <t>Documento con H.U fase 3 OFAS</t>
  </si>
  <si>
    <t>Realizar el desarrollo tecnológico del alcance definido Giro Directo - OFAS Fase 3 para el 1er semestre</t>
  </si>
  <si>
    <t>Mínimo Producto Viable - MVP certificado en ambiente de pruebas para Giro Directo - OFAS Fase 3 en el 1er semestre según la planeación, acorde al cronograma y el bag log priorizado</t>
  </si>
  <si>
    <t>Probar H.U fase 3 OFAS de acuerdo con el cronograma</t>
  </si>
  <si>
    <t>Evidencias de realización de pruebas funcionales</t>
  </si>
  <si>
    <t>Levantar H. U fase IV OFAS</t>
  </si>
  <si>
    <t>Documento con H.U fase 4 OFAS; Aportar evidencia de realización de pruebas funcionales</t>
  </si>
  <si>
    <t>Realizar el desarrollo tecnológico del alcance definido Giro Directo - OFAS Fase 4 para el 2do semestre</t>
  </si>
  <si>
    <t>Mínimo Producto Viable - MVP certificado en ambiente de pruebas para Giro Directo - OFAS Fase 4 en el 2do semestre según la planeación, el cronograma definido y el bag log priorizado</t>
  </si>
  <si>
    <t>Probar H. U fase IV OFAS</t>
  </si>
  <si>
    <t>Evidencia de realización de pruebas funcionales</t>
  </si>
  <si>
    <t>Realizar la implementación del alcance definido Giro Directo - OFAS Fases 3 y 4 y el ERP</t>
  </si>
  <si>
    <t>Mínimo Producto Viable - MVP certificado en ambiente de pruebas para  Giro Directo - OFAS Fase 3 y su integración al ERP según la planeación</t>
  </si>
  <si>
    <t>Probar alcance definido Giro Directo - OFAS Fases 3 y 4 y el ERP</t>
  </si>
  <si>
    <t>Evidencia de realización de pruebas funcionales incluida la integración con el ERP</t>
  </si>
  <si>
    <t>Realizar Informe de monitoreo del proyecto Giro Directo - OFAS Fase 3 y 4 para vigencia 2026</t>
  </si>
  <si>
    <t>Informe de seguimiento de proyecto Giro Directo - OFAS Fase 3 y 4 para vigencia 2026</t>
  </si>
  <si>
    <t>Definir el alcance 2026 para la mejora del módulo de pagos ECAT de la herramienta tecnológica del giro directo en función de la interoperabilidad SIIFA
Revisar y actualizar el cronograma de actividades proyecto  
Identificar y mapear la ruta critica del proyecto</t>
  </si>
  <si>
    <t xml:space="preserve">Realizar el levantamiento de las historias de usuarios junto con la DGTIC para la mejora del módulo de pagos ECAT de la herramienta tecnológica del giro directo en función de la interoperabilidad SIIFA </t>
  </si>
  <si>
    <t xml:space="preserve">Realizar el desarrollo tecnológico del alcance definido para la mejora del módulo de pagos ECAT de la herramienta tecnológica del giro directo con su integración con SIIFA  </t>
  </si>
  <si>
    <t>Elaborar documento que de cuenta del resultado de las pruebas para la mejora del módulo de pagos ECAT de la herramienta tecnológica del giro directo en función de la interoperabilidad SIIFA</t>
  </si>
  <si>
    <t>Definir el alcance  del proyecto Sistema Inteligente de Auditoría (SIA) 2026 (Persona Jurídica no SOAT)
Revisar y actualizar el cronograma de actividades y documentos del proyecto 
Identificar y mapear la ruta critica del proyecto.</t>
  </si>
  <si>
    <t xml:space="preserve">
Liliana María Pantoja Rojas
Juan Carlos Daniels Rodríguez
Juan Carlos Escobar</t>
  </si>
  <si>
    <t>* Cronograma de entregables proyecto SIA.
 * Ficha de proyecto ajustada 
* Acta de proyecto actualizada
* Plan de comunicaciones actualizado
* Plan de riesgos actualizado</t>
  </si>
  <si>
    <t xml:space="preserve"> Eficacia de productos optimización proceso verificación y reconocimiento de recobros y reclamaciones</t>
  </si>
  <si>
    <t>% peso porcentual de actos administrativos expedidos en el periodo anual + % peso porcentual de la herramienta tecnológica SIA implementada en el periodo anual + % peso porcentual documentación actualizada en el periodo anual</t>
  </si>
  <si>
    <t>Realizar el desarrollo tecnológico del alcance definido para Sistema Inteligente de Auditoría -SIA para reclamaciones (Persona Jurídica no SOAT) para el 1er semestre</t>
  </si>
  <si>
    <t xml:space="preserve">Mínimo Producto Viable - MVP certificado en ambiente de pruebas para Sistema Inteligente de Auditoría (SIA) para reclamaciones (Persona Jurídica no SOAT) en el 1er semestre según la planeación 
* Radicador
*Sistema de gestión de auditoria
* Auditoria motor ADRES </t>
  </si>
  <si>
    <t>Certificar las pruebas del  Mínimo Producto Viable - MVP  en ambiente de pruebas para Sistema Inteligente de Auditoría (SIA) para reclamaciones (Persona Jurídica no SOAT) en el 1er semestre según la planeación en donde se incluya dentro del desarrollo:
- Radicador
- Sistema de gestión de auditoría
- Auditoria Motor ADRES</t>
  </si>
  <si>
    <t>Henry Cepeda
Jhonny Alexander García</t>
  </si>
  <si>
    <t xml:space="preserve">Acta del Control de Cambios del Sistema Inteligente de Auditoría (SIA) para salir en producción:
- Radicador
- Sistema de gestión de auditoría
- Auditoria motor ADRES </t>
  </si>
  <si>
    <t>Realizar el desarrollo tecnológico del alcance definido para Sistema Inteligente de Auditoría (SIA) para reclamaciones (Persona Jurídica no SOAT) y su integración con el ERP</t>
  </si>
  <si>
    <t>Mínimo Producto Viable - MVP certificado en ambiente de pruebas para Sistema Inteligente de Auditoría (SIA) para reclamaciones (Persona Jurídica no SOAT) y su integración al ERP según la planeación</t>
  </si>
  <si>
    <t>Certificar las  pruebas del  Mínimo Producto Viable - MVP en ambiente de pruebas para Sistema Inteligente de Auditoría (SIA) para reclamaciones (Persona Jurídica no SOAT) y su integración al ERP</t>
  </si>
  <si>
    <t>Dr. Juan Carlos Daniels Rodríguez
Liliana María Pantoja Rojas
Henry Cepeda</t>
  </si>
  <si>
    <t>Acta del Control de Cambios del Sistema Inteligente de Auditoría (SIA) para salir en producción con la integración con el ERP</t>
  </si>
  <si>
    <t>EST-GM_1-2-1-4-SIA-3-DOP-9</t>
  </si>
  <si>
    <t>Expedir los Actos Administrativos que reglamentan la operación de la Administradora de los Recursos del Sistema General de Seguridad Social en Salud -ADRES  y con relación al SIA.</t>
  </si>
  <si>
    <t xml:space="preserve">Yasmin Cecilia Escamilla Badillo </t>
  </si>
  <si>
    <t>Actos Administrativos Publicados</t>
  </si>
  <si>
    <t>1. Proyecto de Actos Administrativos elaborados
2. Proyecto de Actos Administrativos con visto bueno de la OAJ.
3. Eficacia de productos optimización proceso verificación y reconocimiento de recobros y reclamaciones</t>
  </si>
  <si>
    <t>1 - 2. Número de Actos administrativos proyectados y con VoBo de la OAJ / Número de Actos Administrativos elaborados)*100
3.  ( ( ( Número de actividades realizadas para la generación de actos administrativas en el periodo/Número de actividades programadas para la generación de actos administrativas en el periodo ) * 0.0286 ) + ( ( Número de actividades realizadas para la implementación de la herramienta tecnológica SIA en el periodo / Número de actividades programadas para la implementación de la herramienta tecnológica SIA en el periodo ) * 0.203 ) + ( ( Número de actividades realizadas para la actualización de la documentación en el periodo / Número de actividades programadas para la actualización de la documentación en el periodo ) * 0.0286 ) )</t>
  </si>
  <si>
    <t>1. 100%
2. 100%
3. 33.5%</t>
  </si>
  <si>
    <t>EST-GM_1-2-3-4-SIA-3-DOP-33</t>
  </si>
  <si>
    <t xml:space="preserve">Actualizar los documentos de la DOP </t>
  </si>
  <si>
    <t>Procedimientos actualizados y ajustados a la normatividad actual y al proyecto SIA</t>
  </si>
  <si>
    <t>EST-GM_1-2-3-4-SIA-5-DOP-34</t>
  </si>
  <si>
    <t>Socializar y divulgar los procedimientos de la DOP</t>
  </si>
  <si>
    <t>Procedimientos socializados de acuerdo con la normatividad vigente y al SIA</t>
  </si>
  <si>
    <t>PY-GM_1-2-2--SIA-3-DG-19</t>
  </si>
  <si>
    <t>Extender la auditoría inteligente de SIA a otros rubros que deban ser auditados por la ADRES</t>
  </si>
  <si>
    <t>Juan Carlos Daniels Rodríguez
Liliana María Pantoja Rojas</t>
  </si>
  <si>
    <t>Documento técnico que contenga las nuevas reglas de negocio para  otros rubros que deban ser auditados por la ADRES</t>
  </si>
  <si>
    <t>( ( ( Número de actividades realizadas para la generación de actos administrativas en el periodo/Número de actividades programadas para la generación de actos administrativas en el periodo ) * 0.0286 ) + ( ( Número de actividades realizadas para la implementación de la herramienta tecnológica SIA en el periodo / Número de actividades programadas para la implementación de la herramienta tecnológica SIA en el periodo ) * 0.203 ) + ( ( Número de actividades realizadas para la actualización de la documentación en el periodo / Número de actividades programadas para la actualización de la documentación en el periodo ) * 0.0286 ) )</t>
  </si>
  <si>
    <t>PY-GM_1-2-2-4-SIA-3-DG-2</t>
  </si>
  <si>
    <t>Realizar prototipado y experimentación de desarrollos tecnológicos para la optimización del SIA</t>
  </si>
  <si>
    <t>Prototipos (Aplicativos, APIS, Infraestructuras en etapa de desarrollo) desarrollados para optimizar procesos de recaudo, reconocimiento y pago que realiza la entidad.</t>
  </si>
  <si>
    <t>PY-GM_1-2-2--SIA-3-DG-20</t>
  </si>
  <si>
    <t xml:space="preserve">Realizar el análisis estadístico del uso de SIA </t>
  </si>
  <si>
    <t>Informe con los resultados del análisis estadístico del uso de SIA</t>
  </si>
  <si>
    <t>EST-GM_1-2-2-4-SIA-4-DOP-20</t>
  </si>
  <si>
    <t>Realizar  monitoreo con el Gerente del Proyecto SIA en relación al avance y cumplimiento del cronograma de actividades proyecto SIA en relación con la funcionalidad</t>
  </si>
  <si>
    <t>Henry Cepeda Vega
Liliana María Pantoja</t>
  </si>
  <si>
    <t>Informes de Avances
Presentaciones</t>
  </si>
  <si>
    <t xml:space="preserve">Realizar Informe de monitoreo del proyecto Sistema Inteligente de Auditoría (SIA) para reclamaciones (Persona Jurídica no SOAT) para vigencia 2026 desde el punto de vista técnico
</t>
  </si>
  <si>
    <t>Informe de seguimiento de proyecto Sistema Inteligente de Auditoría (SIA) para reclamaciones (Persona Jurídica no SOAT) para vigencia 2026</t>
  </si>
  <si>
    <t>EST-GM_1-3-1-4---DLYG-3</t>
  </si>
  <si>
    <t>Eficacia en la gestión de reportes de canastas COVID-19 (pruebas) para el reconocimiento</t>
  </si>
  <si>
    <t>(Número de reportes canastas COVID-19 (pruebas) validados por la ADRES en el periodo anual / Número de reportes canastas COVID-19 (pruebas) presentados por las EPS en el periodo anual)*100</t>
  </si>
  <si>
    <t>PY-GM_1-3-2-4---DLYG-4</t>
  </si>
  <si>
    <t>2. Reportes de pruebas COVID-19 en estado procesado</t>
  </si>
  <si>
    <t>Realizar validaciones para el reconocimiento de pruebas COVID-19</t>
  </si>
  <si>
    <t>Documento que contenga las Ordenaciones del gasto del reconocimiento de pruebas COVID-19</t>
  </si>
  <si>
    <t>1. Aplicativo fase III de mejora</t>
  </si>
  <si>
    <t>Reintegros UPC</t>
  </si>
  <si>
    <t>Definir el alcance 2026 de la Herramienta Reintegro de recursos con aplicativo ERP y mejoras identificadas de fases anteriores</t>
  </si>
  <si>
    <t>Oscar Eduardo Salinas Garzón
Juan Carlos Escobar</t>
  </si>
  <si>
    <t>Cronograma actualizado
Ficha del proyecto
Acta de constitución del proyecto</t>
  </si>
  <si>
    <t>Eficacia en la implementación y estabilización del aplicativo de reintegro de recursos de UPC</t>
  </si>
  <si>
    <t>(Total de actividades finalizadas para la implementación, estabilización y mejora del aplicativo de reintegro de recursos de UPC en el periodo anual/Total de actividades definidas para la implementación, estabilización y mejora del aplicativo de reintegro de recursos de UPC en el periodo anual)*100</t>
  </si>
  <si>
    <t xml:space="preserve">Realizar el desarrollo tecnológico del alcance definido para las mejoras identificadas de fases anteriores para la Herramienta Reintegro de recursos </t>
  </si>
  <si>
    <t>Mínimo Producto Viable - MVP certificado en ambiente de pruebas para mejoras identificadas de la Herramienta Reintegro de recursos según la planeación</t>
  </si>
  <si>
    <t>Realizar el desarrollo tecnológico del alcance definido para la Herramienta Reintegro de recursos y su integración con el aplicativo ERP</t>
  </si>
  <si>
    <t>Mínimo Producto Viable - MVP paso a producción del Producto definido para Herramienta Reintegro de recursos con integración con aplicativo ERP según la planeación</t>
  </si>
  <si>
    <t>PY-GM_1-4-1-7---DLYG-7</t>
  </si>
  <si>
    <t>Certificar pruebas del aplicativo de reintegros de recursos con aplicativo ERP, con mejoras y solicitudes de cambio Fase Final, incluyendo la integración con el ERP</t>
  </si>
  <si>
    <t>Correo electrónico con la certificación de las pruebas funcionales del Mínimo Producto Viable - MVP para Herramienta Reintegro de recursos incluyendo la integración con el ERP</t>
  </si>
  <si>
    <t>Realizar Informe de monitoreo del proyecto Herramienta Reintegro de recursos para vigencia 2026</t>
  </si>
  <si>
    <t>Informe de seguimiento de proyecto   Herramienta Reintegro de recursos  para vigencia 2026</t>
  </si>
  <si>
    <t>Reintegros DOP</t>
  </si>
  <si>
    <t>Definir el alcance 2026 de la Herramienta funcional (BPM ) que permita la extracción de universos de posibles reconocimientos sin justa causa de reclamaciones, Recobros y Presupuestos Máximos</t>
  </si>
  <si>
    <t xml:space="preserve">Julián Buriticá
Juan Carlos Escobar
</t>
  </si>
  <si>
    <t>Documento donde se detalle el Alcance, fases, cronogramas y prioridades para la Herramienta funcional (BPM ) que permita la extracción de universos de posibles reconocimientos sin justa causa de reclamaciones, Recobros y Presupuestos Máximos</t>
  </si>
  <si>
    <t>Realizar el desarrollo tecnológico del alcance definido para la Herramienta funcional (BPM) que permita la extracción de universos de posibles reconocimientos sin justa causa de reclamaciones, Recobros y Presupuestos Máximos para el 1er semestre</t>
  </si>
  <si>
    <t>Mínimo Producto Viable - MVP certificado en ambiente de pruebas para  Herramienta funcional (BPM) que permita la extracción de universos de posibles reconocimientos sin justa causa de reclamaciones, Recobros y Presupuestos Máximos en el 1er semestre según la planeación  en donde se incluya dentro del desarrollo:
- Identificación del registro  Reclamaciones
- Identificación del registro  Recobros
- Identificación del registro  Presupuestos máximos</t>
  </si>
  <si>
    <t>Realizar la implementación del alcance definido para la Herramienta funcional (BPM) que permita la extracción de universos de posibles reconocimientos sin justa causa de reclamaciones, Recobros y Presupuestos Máximos para el 1er semestre</t>
  </si>
  <si>
    <t>Mínimo Producto Viable - MVP certificado en ambiente de pruebas para  Herramienta funcional (BPM) que permita la extracción de universos de posibles reconocimientos sin justa causa de reclamaciones, Recobros y Presupuestos Máximos en el 1er semestre según la planeación  en donde se incluya dentro del desarrollo:
- Flujo del debido proceso para   Reclamaciones
- Flujo del debido proceso para Recobros
- Flujo del debido proceso para Presupuestos máximos</t>
  </si>
  <si>
    <t>Realizar  pruebas para el alcance  definido para Herramienta funcional (Ingesta de datos) que permita la extracción de universos de posibles reconocimientos sin justa causa de reclamaciones, Recobros y Presupuestos Máximos para el 1er semestre</t>
  </si>
  <si>
    <t>Julián Buriticá</t>
  </si>
  <si>
    <t>Documento en donde se certifican las  pruebas del Mínimo Producto Viable - MVP para Herramienta funcional (Ingesta de datos) que permita la extracción de universos de posibles reconocimientos sin justa causa de reclamaciones, Recobros y Presupuestos Máximos en el 1er semestre según la planeación  en donde se incluya dentro del desarrollo:
- Identificación del registro  Reclamaciones
- Identificación del registro  Recobros
- Identificación del registro  Presupuestos máximos
- Flujo del debido proceso para   Reclamaciones
- Flujo del debido proceso para Recobros
- Flujo del debido proceso para Presupuestos máximos</t>
  </si>
  <si>
    <t>Realizar la implementación del alcance definido para la Herramienta funcional (BPM ) que permita la extracción de universos de posibles reconocimientos sin justa causa de reclamaciones, Recobros y Presupuestos Máximos para el 2do semestre</t>
  </si>
  <si>
    <t>Mínimo Producto Viable - MVP certificado en ambiente de pruebas para Herramienta funcional (BPM ) que permita la extracción de universos de posibles reconocimientos sin justa causa de reclamaciones, Recobros y Presupuestos Máximos  en el 2do semestre según la planeación  en donde se incluya dentro del desarrollo:
- Identificación del registro  Reclamaciones
- Identificación del registro  Recobros
- Identificación del registro  Presupuestos máximos</t>
  </si>
  <si>
    <t>Mínimo Producto Viable - MVP certificado en ambiente de pruebas para Herramienta funcional (BPM ) que permita la extracción de universos de posibles reconocimientos sin justa causa de reclamaciones, Recobros y Presupuestos Máximos  en el 2do semestre según la planeación  en donde se incluya dentro del desarrollo:
- Flujo del debido proceso para   Reclamaciones
- Flujo del debido proceso para Recobros
- Flujo del debido proceso para Presupuestos máximos</t>
  </si>
  <si>
    <t>Realizar  pruebas para el alcance  definido para Herramienta funcional (BPM) que permita la extracción de universos de posibles reconocimientos sin justa causa de reclamaciones, Recobros y Presupuestos Máximos para el 2do semestre</t>
  </si>
  <si>
    <t xml:space="preserve">Julián Buriticá
</t>
  </si>
  <si>
    <t>Documento en donde se certifican las  pruebas del Mínimo Producto Viable - MVP para Herramienta funcional (BPM) que permita la extracción de universos de posibles reconocimientos sin justa causa de reclamaciones, Recobros y Presupuestos Máximos en el 2do semestre según la planeación  en donde se incluya dentro del desarrollo:
- Identificación del registro  Reclamaciones
- Identificación del registro  Recobros
- Identificación del registro  Presupuestos máximos
- Flujo del debido proceso para   Reclamaciones
- Flujo del debido proceso para Recobros
- Flujo del debido proceso para Presupuestos máximos</t>
  </si>
  <si>
    <t>Realizar la implementación del alcance definido para la Herramienta funcional (BPM ) que permita la extracción de universos de posibles reconocimientos sin justa causa de reclamaciones, Recobros y Presupuestos Máximos y la integración con el ERP</t>
  </si>
  <si>
    <t>Mínimo Producto Viable - MVP certificado en ambiente de pruebas para Herramienta funcional (BPM ) que permita la extracción de universos de posibles reconocimientos sin justa causa de reclamaciones, Recobros y Presupuestos Máximos y su integración con el ERP</t>
  </si>
  <si>
    <t>Realizar  pruebas para el alcance  definido para Herramienta funcional (BPM) que permita la extracción de universos de posibles reconocimientos sin justa causa de reclamaciones, Recobros y Presupuestos Máximos y la integración con el ERP</t>
  </si>
  <si>
    <t>Documento en donde se certifican las  pruebas del Mínimo Producto Viable - MVP para Herramienta funcional (BPM) que permita la extracción de universos de posibles reconocimientos sin justa causa de reclamaciones, Recobros y Presupuestos Máximos y la integración con el ERP</t>
  </si>
  <si>
    <t>Realizar Informe de monitoreo del proyecto de  Herramienta funcional (BPM ) que permita la extracción de universos de posibles reconocimientos sin justa causa de reclamaciones, Recobros y Presupuestos Máximos para vigencia 2026</t>
  </si>
  <si>
    <t>Informe de seguimiento de proyecto  Herramienta funcional (BPM ) que permita la extracción de universos de posibles reconocimientos sin justa causa de reclamaciones, Recobros y Presupuestos Máximos para vigencia 2026</t>
  </si>
  <si>
    <t>PY-GM_1-5-1--GD-3-DLYG-5</t>
  </si>
  <si>
    <t>Eficacia en la ejecución del recurso apropiado para realizar las operaciones de financiamiento</t>
  </si>
  <si>
    <t>1.Implementar el Modelo integral de gestión riesgos a través de la metodología de Gobierno, Riesgo y Cumplimiento - GRC</t>
  </si>
  <si>
    <t>Lider de la OAPCR</t>
  </si>
  <si>
    <t>1. Diagnóstico del nivel de madurez de la gestión de riesgos desarrollada en la ADRES</t>
  </si>
  <si>
    <t>Actualizar el nivel de madurez del Modelo GRC</t>
  </si>
  <si>
    <t>Instrumento del nivel de madurez del modelo GRC actualizado semestralmente</t>
  </si>
  <si>
    <t>(Número de actividades desarrolladas en el periodo anual - GRC/Número de actividades planeadas en el periodo anual - GRC)*Meta del periodo</t>
  </si>
  <si>
    <t xml:space="preserve">Elaborar el informe  de gestión GRC - Director: Presentar los resultados de gestión de los subsistemas implementados del modelo GRC (Informes cuatrimestrales e informe final del periodo)
</t>
  </si>
  <si>
    <t>Informes parciales
Informe final del periodo - Director</t>
  </si>
  <si>
    <t>Eficacia en la implementación del Modelo Integral de Gestión de Riesgos a través de la Metodología de GRC
Avance de gestión del modelo GRC</t>
  </si>
  <si>
    <t>(Número de actividades desarrolladas en el periodo anual - GRC/Número de actividades planeadas en el periodo anual - GRC)*Meta del periodo
(Informes definidos / Informes presentados (Cumplimiento))*100</t>
  </si>
  <si>
    <t>10%
100%</t>
  </si>
  <si>
    <t>2. Fortalecer la cultura preventiva de riesgos</t>
  </si>
  <si>
    <t>2. Campañas preventivas de riesgos</t>
  </si>
  <si>
    <t>Formular  e implementar el programa anual de promoción de la cultura de riesgos, que incluye la campaña preventiva dirigida a los grupos de interés, con actividades de divulgación, capacitación y sensibilización.</t>
  </si>
  <si>
    <t>Rodolfo Oswaldo uribe Duarte</t>
  </si>
  <si>
    <t>Documento del Programa Anual de Promoción de la Cultura de Riesgos.
Informe de ejecución del Programa Anual de Promoción de la Cultura de Riesgos, con evidencias de la campaña preventiva y de las actividades de divulgación, capacitación y sensibilización realizadas.</t>
  </si>
  <si>
    <t>(# actividades desarrolladas en el periodo anual / # actividades en el periodo anual)*Meta del periodo</t>
  </si>
  <si>
    <t xml:space="preserve">Elaborar y socializar el informe final de resultados del programa de promoción de la cultura de riesgos.
</t>
  </si>
  <si>
    <t>Acta del Comité Institucional de Riesgos (CIR) con la constancia de presentación del informe final del programa de promoción de la cultura de riesgos.</t>
  </si>
  <si>
    <t>Divulgar el programa de transparencia y ética empresarial (PTEE) a servidores, contratistas y grupos de interés.</t>
  </si>
  <si>
    <t>registro consolidado de participantes en jornadas de divulgación</t>
  </si>
  <si>
    <t>Eficacia en el fortalecimiento de la cultura preventiva de riesgos en la ADRES
Porcentaje de cobertura de la divulgación del PTEE.</t>
  </si>
  <si>
    <t>(# actividades desarrolladas en el periodo anual / # actividades en el periodo anual)*Meta del periodo
(N° de servidores, contratistas y grupos de interés que recibieron la divulgación / N° total de población objetivo) X 100.</t>
  </si>
  <si>
    <t>20%
70%</t>
  </si>
  <si>
    <t>Monitorear el uso y la gestión  de los canales de denuncia institucionales.</t>
  </si>
  <si>
    <t>Informe consolidado de casos recibidos y gestionados a través de los canales de denuncia.</t>
  </si>
  <si>
    <t>(# actividades desarrolladas en el periodo anual / # actividades en el periodo anual)*Meta del periodo
(N° de denuncias gestionadas / N° de denuncias recibidas) X 100.</t>
  </si>
  <si>
    <t>20%
100%</t>
  </si>
  <si>
    <t>Elaborar el informe anual de implementación del Programa de Transparencia y ética Empresarial (PTEE).</t>
  </si>
  <si>
    <t>Informe anual de implementación del PTEE.
Acta del CIR con la constancia de la presentación del avance del PTEE.</t>
  </si>
  <si>
    <t>EST-Seleccione el producto-S--5---DAF-21</t>
  </si>
  <si>
    <t>Rediseño organizacional Implementado</t>
  </si>
  <si>
    <t>Informe de la implementación del rediseño organizacional</t>
  </si>
  <si>
    <t>Porcentaje del Plan de trabajo del rediseño organizacional implementado</t>
  </si>
  <si>
    <t>( ( ( ( Número actividades ejecutadas fase 1 de la vigencia / Número actividades programadas fase 1 de la vigencia ) * Peso porcentual de la fase 1 ) + ( ( Número actividades ejecutadas fase 2 de la vigencia / Número actividades programadas fase 2 de la vigencia ) * peso porcentual de la fase 2 ) + ( ( Número actividades ejecutadas fase 3 de la vigencia / Número actividades programadas fase 3 de la vigencia ) * peso porcentual de la fase 3 ) + ( ( Número actividades ejecutadas fase 4 de la vigencia / Número actividades programadas fase 4 de la vigencia ) * peso porcentual de la fase 4) ) * Meta de Porcentaje del Plan de trabajo del rediseño organizacional implementado)</t>
  </si>
  <si>
    <t>Rezago 2026</t>
  </si>
  <si>
    <t>Ejecutar la etapa de consolidación del rediseño organizacional en la entidad</t>
  </si>
  <si>
    <t>Informe de la consolidación del rediseño organizacional</t>
  </si>
  <si>
    <t>Realizar un diagnóstico relacionado con la cultura organizacional de la entidad.</t>
  </si>
  <si>
    <t>Documento de diagnóstico de la cultura organizacional elaborado</t>
  </si>
  <si>
    <t>SF-DO_1-2-1-5---DAF-1</t>
  </si>
  <si>
    <t>Informe en Excel de los empleos vacantes en el periodo elaborado</t>
  </si>
  <si>
    <t>SF-DO_1-2-1-5---DAF-2</t>
  </si>
  <si>
    <t>SF-DO_1-2-1-5---DAF-3</t>
  </si>
  <si>
    <t>(Número de actividades ejecutadas / Número de actividades planeadas) X 100</t>
  </si>
  <si>
    <t>SF-DO_1-2-1-5---DAF-4</t>
  </si>
  <si>
    <t>( Número de servidores y/o contratistas satisfechos con la cultura y valores de la organización en el periodo objeto de reporte /Número total de servidores y contratistas de la ADRES en el periodo objeto de reporte ) *100</t>
  </si>
  <si>
    <t>SF-DO_1-2-1-5---DAF-5</t>
  </si>
  <si>
    <t>Número de actividades ejecutadas / Número de actividades planeadas X 100</t>
  </si>
  <si>
    <t>SF-DO_1-2-1-5---DAF-6</t>
  </si>
  <si>
    <t>SF-DO_1-2-1-5---DAF-7</t>
  </si>
  <si>
    <t>SF-DO_1-2-1-5---DAF-8</t>
  </si>
  <si>
    <t>SF-DO_1-2-1-5---DAF-9</t>
  </si>
  <si>
    <t>SF-DO_1-2-1-5---DAF-10</t>
  </si>
  <si>
    <t>SF-DO_1-2-1-5---DAF-11</t>
  </si>
  <si>
    <t>(N° de servidores y/o contratistas satisfechos con la cultura y valores de la organización / Total de servidores y contratistas de la ADRES) X 100</t>
  </si>
  <si>
    <t>SF-DO_1-2-1-5---DAF-12</t>
  </si>
  <si>
    <t>SF-DO_1-2-1-5---DAF-15</t>
  </si>
  <si>
    <t>Desarrollar el plan de trabajo formulado con base en las recomendaciones de FURAG, para las políticas del Talento Humano</t>
  </si>
  <si>
    <t>Informe con evidencias de las recomendaciones FURAG desarrolladas</t>
  </si>
  <si>
    <t>Definir los lineamientos de Gestión del Cambio, que sirva como guía metodológica para orientar la planeación, implementación y seguimiento de acciones de gestión del cambio en los proyectos, planes e iniciativas institucionales que lo requieran.</t>
  </si>
  <si>
    <t>Carolina Barrios Rodríguez</t>
  </si>
  <si>
    <t>Documento Lineamientos de Gestión del Cambio publicado en la herramienta institucional, disponible para ser aplicado de forma discrecional según el impacto y alcance de cada proyecto o proceso registrado en SIGI.</t>
  </si>
  <si>
    <t>Implementar acciones de Gestión del Cambio en los proyectos, planes, iniciativas, procesos institucionales y demás elementos del SIGI priorizados, aplicando los lineamientos definidos para promover la comprensión, aceptación y apropiación de los cambios por parte de los funcionarios y grupos de interés.</t>
  </si>
  <si>
    <t>Encuestas de percepción de adopción del cambio.
Registros de actividades de comunicación, sensibilización o capacitación efectuados en el marco de la gestión del cambio</t>
  </si>
  <si>
    <t>Porcentaje de proyectos o procesos priorizados con evidencias documentadas de adopción del cambio (encuestas, reportes o medición de percepción).</t>
  </si>
  <si>
    <t xml:space="preserve">(N.º de proyectos con evidencias de adopción / No. Total de proyectos, planes, iniciativas, procesos institucionales y demás elementos del SIGI priorizados) ×100
</t>
  </si>
  <si>
    <t xml:space="preserve"> ≥ 60 %</t>
  </si>
  <si>
    <t>Socializar y/o sensibilizar a los funcionarios sobre Sistema Integrado de Gestión con énfasis en Calidad para fortalecer el conocimiento y la apropiación del SIGI en la cultura organizacional</t>
  </si>
  <si>
    <t>Rafael Enrique García Cadavid</t>
  </si>
  <si>
    <t>Test de aprehensión de conocimientos 
Test de satisfacción con la cultura del SIGI
Material de las socializaciones y/o sensibilizaciones</t>
  </si>
  <si>
    <t>Elaborar capsulas informativas sobre el buen uso de la herramienta Eureka para comunicar por correo de sintonía.</t>
  </si>
  <si>
    <t xml:space="preserve">Julián Felipe Méndez Baquero </t>
  </si>
  <si>
    <t xml:space="preserve">Capsulas informativas publicadas en Sintonía </t>
  </si>
  <si>
    <t>Cumplimiento en la elaboración de cápsulas informativas Eureka</t>
  </si>
  <si>
    <t>(Numero de cápsulas elaboradas y enviadas / Numero total de capsulas programadas)×100</t>
  </si>
  <si>
    <t>SF-DO_1-3-1-5---DAF-13</t>
  </si>
  <si>
    <t>1. Modelo de Gestión del Conocimiento y la innovación consolidado</t>
  </si>
  <si>
    <t xml:space="preserve">Realizar socialización de refuerzo a los enlaces para la gestión de datos en Eureka </t>
  </si>
  <si>
    <t xml:space="preserve">Grabación de la socialización </t>
  </si>
  <si>
    <t>(Número de servidores públicos satisfechos con la adopción de herramientas para la gestión del conocimiento en el periodo objeto de reporte/Número total de servidores públicos de la ADRES en el periodo objeto de reporte)*100</t>
  </si>
  <si>
    <t xml:space="preserve">Actualizar las guías y videos de uso y consulta de la herramienta EUREKA. </t>
  </si>
  <si>
    <t>Videos tutoriales  de uso y consulta actualizados</t>
  </si>
  <si>
    <t>EST-DO_1-3-1-4---DOP-7</t>
  </si>
  <si>
    <t>Realizar  mensualmente  (1 )  una asistencia  técnica personalizada en territorio a las IPS públicas y privadas en los temas relacionados al proceso de reclamaciones con cargo a la ADRES</t>
  </si>
  <si>
    <t>1, Cronograma de las asistencias técnicas virtuales.
2, Tabulación trimestral de resultados de la pregunta 4 de la en cuenta de percepción aplicadas a los asistentes a la capacitación.
3, Un informe semestral ejecutivo de los resultados de las asistencias técnicas virtuales a los territorios</t>
  </si>
  <si>
    <t xml:space="preserve">Nivel de percepción positiva de los asistentes al evento de acompañamiento técnico en territorio. </t>
  </si>
  <si>
    <t xml:space="preserve">(# de encuestados que califican entre 4-5 el evento de acompañamiento técnico en territorio/ # total de encuestados  que asistieron al evento de acompañamiento técnico y respondieron la encuesta)*100 </t>
  </si>
  <si>
    <t>EST-DO_1-3-1-4---DOP-8</t>
  </si>
  <si>
    <t xml:space="preserve">Nivel de percepción positiva de los asistentes al evento de acompañamiento técnico en territorio personalizado o virtual. </t>
  </si>
  <si>
    <t>(# de encuestados que califican entre 4-5 el evento de acompañamiento técnico en territorio personalizado virtual / # total de encuestados  que asistieron al evento de acompañamiento técnico personalizado virtual)*100</t>
  </si>
  <si>
    <t>EST-DO_1-3-1-5---DG-13</t>
  </si>
  <si>
    <t>Elaborar artículos de investigación a través del grupo de investigación de la entidad</t>
  </si>
  <si>
    <t>Artículos de investigación sometidos o publicados en revistas indexadas</t>
  </si>
  <si>
    <t>EST-DO_1-3-1-5---DG-14</t>
  </si>
  <si>
    <t>Implementar el Sistema de Gestión de Innovación y Conocimiento institucional</t>
  </si>
  <si>
    <t>Sistema de Gestión de Innovación y Conocimiento implementado</t>
  </si>
  <si>
    <t>EST-DO_1-3-1-5---DG-15</t>
  </si>
  <si>
    <t>Desarrollar prototipos de agentes de inteligencia artificial y demás prototipos conforme los retos de innovación que defina la entidad en el marco del Sistema de Gestión de Innovación y Conocimiento institucional</t>
  </si>
  <si>
    <t>Retos de innovación y agentes de Inteligencia Artificial  prototipados</t>
  </si>
  <si>
    <t>EST-DO_1-1-1-5---DG-12</t>
  </si>
  <si>
    <t>Proponer convenios interinstitucionales para el fortalecimiento de procesos de la entidad y realizar el seguimiento a aquellos suscritos con entidades pares de la región o con referentes internacionales, relacionados con seguimiento y análisis del gasto</t>
  </si>
  <si>
    <t>Convenios en ejecución</t>
  </si>
  <si>
    <t>Propiciar espacios de ideación, cocreación para servidores, colaboradores de la entidad en metodologías de identificación de problemas</t>
  </si>
  <si>
    <t>Espacios de ideación, cocreación para servidores creados</t>
  </si>
  <si>
    <t>EST-DO_1-3-1-3---DLYG-9</t>
  </si>
  <si>
    <t xml:space="preserve">Lista de asistencia y/o certificación de permanencia (presenciales)
</t>
  </si>
  <si>
    <t xml:space="preserve">Política Institucional de servicio al Ciudadano actualizada </t>
  </si>
  <si>
    <t>Observatorio ADRES para la sostenibilidad del sistema de salud</t>
  </si>
  <si>
    <t>Definir el alcance del proyecto del Observatorio para la sostenibilidad del sistema de salud</t>
  </si>
  <si>
    <t>Daniel Garavito</t>
  </si>
  <si>
    <t>01/02/206</t>
  </si>
  <si>
    <t>Cronograma 
Ficha del proyecto
Acta de constitución del proyecto
Plan de Comunicaciones
Plan de Riesgos</t>
  </si>
  <si>
    <t xml:space="preserve">Realizar el levantamiento de fuentes, mapeo de necesidades analíticas y diseño conceptual del observatorio.	</t>
  </si>
  <si>
    <t>Documento técnico con definición de variables, fuentes de datos, usuarios objetivo, funcionalidades clave y estructura general del observatorio elaborado</t>
  </si>
  <si>
    <t xml:space="preserve">Construir y validar modelos estadísticos, analíticos y de visualización que permitan identificar tendencias de gasto por tipo de servicio, variables que afectan el gasto, comportamientos atípicos y patrones estructurales en el gasto y recaudo en salud y generar alertas sobre diferenciales relevantes.	</t>
  </si>
  <si>
    <t>Modelos estadísticos y de visualización que explican y monitorean los diferenciales de gasto y recaudo construidos</t>
  </si>
  <si>
    <t>Construir de la plataforma tecnológica del observatorio (interfaz web, visualizaciones interactivas, cargador de datos) e Integración de la plataforma con sistemas institucionales y producción de contenido (boletines, fichas, narrativas).</t>
  </si>
  <si>
    <t xml:space="preserve">Plataforma digital operativa con interfaz de usuario desarrollada alojada en entorno institucional, accesible públicamente y con estructura modular en producción, con el primer módulo de información disponible.	</t>
  </si>
  <si>
    <t xml:space="preserve">Desarrollar la estrategia de gestión del cambio del proyecto 2026		</t>
  </si>
  <si>
    <t>Reportes de la implementación de las actividades de las diferentes fases de la Estrategia de Gestión del Cambio del proyecto</t>
  </si>
  <si>
    <t>Realizar monitoreo al proyecto del Observatorio para la sostenibilidad del sistema de salud</t>
  </si>
  <si>
    <t>Informe de seguimiento al proyecto</t>
  </si>
  <si>
    <t>1. Subprocesos Aprobados</t>
  </si>
  <si>
    <t xml:space="preserve">Construir el plan de trabajo 2026 de la Gestión por procesos, teniendo en cuenta el rediseño institucional y gestionar su aprobación </t>
  </si>
  <si>
    <t>Luisa Fernanda Guarín Diaz</t>
  </si>
  <si>
    <t>Plan de trabajo 2026 Gestión por procesos 2026, aprobado</t>
  </si>
  <si>
    <t>Consolidar el diseño y construcción de la Gestión por procesos de negocio según plan de trabajo, alineado con el rediseño institucional</t>
  </si>
  <si>
    <t>Ana Yusely Torres Ospina</t>
  </si>
  <si>
    <t xml:space="preserve">Procesos y Subprocesos diagramados en la herramienta de gestión, con sus atributos y elementos de gestión definidos </t>
  </si>
  <si>
    <t>Gestionar la aprobación de los Procesos y Subprocesos diagramados en la herramienta de gestión.</t>
  </si>
  <si>
    <t>Héctor Hernando Becerra Beltrán</t>
  </si>
  <si>
    <t>Procesos y Subprocesos aprobados por el responsable</t>
  </si>
  <si>
    <t>Definir y diagramar en la herramienta de gestión, con enfoque automatización, los subprocesos hasta nivel de actividades.</t>
  </si>
  <si>
    <t>Lydia Carolina Suarez Vargas</t>
  </si>
  <si>
    <t>Actividades de los Subprocesos diagramados en la herramienta de gestión, con sus atributos definidos</t>
  </si>
  <si>
    <t>Reformular indicadores de proceso de la ADRES acorde a los nuevos Macro procesos</t>
  </si>
  <si>
    <t>Carlos Alberto Meza Lozano
Héctor Hernando Becerra Beltrán</t>
  </si>
  <si>
    <t>Informe de EUREKA con indicadores reformulados en el marco de los nuevos Macroprocesos.</t>
  </si>
  <si>
    <t>Implementar de manera gradual el modelo de Gobierno, riesgo y Cumplimiento (GRC en los procesos priorizados, asegurando su articulación con el rediseño organizacional.</t>
  </si>
  <si>
    <t>Matrices de riesgos inherentes elaboradas y aplicadas en los procesos priorizados de la entidad.</t>
  </si>
  <si>
    <t>Eficacia en la ejecución del plan de trabajo de rediseño de procesos
Eficacia en la implementación del modelo GRC</t>
  </si>
  <si>
    <t>(Número de actividades del PAIA asociadas al rediseño de procesos de la Entidad ejecutadas en el periodo / Número de actividades del PAIA asociadas al rediseño de procesos de la Entidad planeadas para el periodo)* Meta de Eficacia en la ejecución del plan de trabajo de rediseño de procesos
(Número de actividades desarrolladas en el periodo anual - GRC/Número de actividades planeadas en el periodo anual - GRC)*Meta del periodo</t>
  </si>
  <si>
    <t>25%
10%</t>
  </si>
  <si>
    <t>Gestionar la aprobación de los Subprocesos diagramados hasta nivel de actividades en la herramienta de gestión.</t>
  </si>
  <si>
    <t>Actividades de los Subprocesos aprobados por el responsable</t>
  </si>
  <si>
    <t>Alineación de los procesos definidos, al Rediseño institucional</t>
  </si>
  <si>
    <t xml:space="preserve">Actividades de los Subprocesos alineados al Rediseño institucional en la herramienta de gestión </t>
  </si>
  <si>
    <t>Aplicar la metodología para medir el nivel de madurez de la Gestión por procesos</t>
  </si>
  <si>
    <t>Realizar seguimiento a la implementación de la Gestión por procesos</t>
  </si>
  <si>
    <t>Informe de seguimiento de la Gestión por procesos presentado</t>
  </si>
  <si>
    <t>Elaborar Manual de Gestión de proyectos</t>
  </si>
  <si>
    <t>Documento de Manual de Gestión de Proyectos para aprobación publicado en la herramienta</t>
  </si>
  <si>
    <t>Control y Evaluación de la Gestión Institucional</t>
  </si>
  <si>
    <t xml:space="preserve">1. Informe Ejecutivo Anual Oficina de Control Interno </t>
  </si>
  <si>
    <t>Cubrir la mayor cantidad de unidades auditables del Universo de Auditoria de la ADRES, a través de las AIG- AUDITORIAS INTERNAS DE GESTIÓN, IRLE; INFORMES POR REQUERIMIENTO LEGAL INTERNOS.</t>
  </si>
  <si>
    <t>((Resultado de Evaluación FURAG - MECI+Resultado de Evaluación SCI)/(Numero de Evaluaciones realizadas FURAG - MECI + Número de Evaluaciones SCI))</t>
  </si>
  <si>
    <t>SF-DO_1-5-1-5---OCI-2</t>
  </si>
  <si>
    <t>Desarrollar las actividades asignadas del plan Anual de Auditorias 2026, en los temas señalados frente a: INFORMES POR REQUERIMIENTO LEGAL EXTERNOS - IRLE; INFORMES POR REQUERIMIENTO LEGAL INTERNOS - IRLI; AUDITORÍAS INTERNAS DE GESTIÓN - AIG; AUDITORÍAS INTERNAS DE GESTIÓN - AIG; y SEGUIMIENTO Y EVALUACIÓN DE CONTROL INTERNO - SECI</t>
  </si>
  <si>
    <t>SF-DO_1-5-2-5---OCI-3</t>
  </si>
  <si>
    <t>Capacitaciones programadas en el plan anual de Auditorias 2026, listas de asistencia y resultados de medición de conocimiento.</t>
  </si>
  <si>
    <t>SF-DO_1-5-2-5---OCI-5</t>
  </si>
  <si>
    <t>Fortalecer la cultura de autocontrol</t>
  </si>
  <si>
    <t>Mensajes de autocontrol divulgados en la entidad</t>
  </si>
  <si>
    <t>SF-DO_1-5-3-5---OCI-4</t>
  </si>
  <si>
    <t>Desarrollar las actividades señaladas en el plan Anual de Auditorias 2026, en los temas asignados para aplicar el Programa de Aseguramiento</t>
  </si>
  <si>
    <t>Rafael García Cadavid
Carlos Alberto Meza Lozano</t>
  </si>
  <si>
    <t>Acta de la audiencia de revisión del SIGI por la Alta Dirección.</t>
  </si>
  <si>
    <t>Auditoria Concurrente reclamaciones y MIPRES</t>
  </si>
  <si>
    <t>Definir el alcance del proyecto de Auditoria Concurrente o de Campo de reclamaciones y de servicios y tecnologías de seguimiento estratégico (MIPRES)</t>
  </si>
  <si>
    <t>Dora Duarte Prada
Isaac Abello Sierra</t>
  </si>
  <si>
    <t>Efectuar mensualmente auditorías de campo en el territorio a las IPS públicas y privadas en temas relacionados con el proceso de reclamaciones de personas jurídica y de servicios y tecnologías de seguimiento estratégico (MIPRES), de acuerdo con la programación establecida en el cronograma y las prioridades identificadas</t>
  </si>
  <si>
    <t>Luisa Fernanda Diaz González</t>
  </si>
  <si>
    <t>1. Informes de auditoria de campo elaborados de acuerdo con la programación establecida en el cronograma y las prioridades identificadas
2. Un (1) Informe ejecutivo el resultado auditorias programadas validado por la Dirección de Otras Prestaciones</t>
  </si>
  <si>
    <t>Porcentaje de cumplimiento de auditorías de campo en territorio.</t>
  </si>
  <si>
    <t>(# de informes emitidos/ # de auditorias efectuadas)*100</t>
  </si>
  <si>
    <t>Realizar la revisión y ajuste documental de los procedimientos de Auditoria Concurrente o de Campo de reclamaciones y servicios y tecnologías de seguimiento estratégico (MIPRES)</t>
  </si>
  <si>
    <t>Documentación de Auditoria Concurrente o de Campo actualizada</t>
  </si>
  <si>
    <t>Realizar monitoreo al proyecto de Auditoria Concurrente o de Campo de reclamaciones y servicios y tecnologías de seguimiento estratégico (MIPRES)</t>
  </si>
  <si>
    <t>Avanzar en la implementación de los proyectos e iniciativas del Plan Estratégico de Tecnologías de la Información</t>
  </si>
  <si>
    <t>Hernán Guiovanni Ríos Linares</t>
  </si>
  <si>
    <t>Informe del  avance en la implementación del Plan de Tecnologías de la Información en ejecución</t>
  </si>
  <si>
    <t>Eficacia en la ejecución de la estrategia de tecnologías de la información en la ADRES</t>
  </si>
  <si>
    <t>(# Actividades cumplidas en la estrategia de maximizar el valor de las tecnologías de información en el periodo objeto de reporte / # Total de actividades definidas en el periodo objeto de reporte) * Meta del periodo objeto de reporte</t>
  </si>
  <si>
    <t>Madurar  la implementación de  la arquitectura empresarial en la ADRES el marco de los lineamientos de Gobierno Digital de MINTIC</t>
  </si>
  <si>
    <t>Hernán Giovanni Ríos Linares</t>
  </si>
  <si>
    <t>PY-DO_2-1-1-5-GOB_DATOS-2-DG-22</t>
  </si>
  <si>
    <t>Realizar una evaluación de madurez en Gobierno de Datos (ej. con marco DAMA-DMBOK  para medir avances frente al año anterior.</t>
  </si>
  <si>
    <t>Encuesta e "Informe de Evaluación de Madurez de GD 2026" con score actual, brechas identificadas y comparativa con el año anterior.</t>
  </si>
  <si>
    <t>Puntuación de Madurez en Gobierno de Datos</t>
  </si>
  <si>
    <t>Puntuación actual - Puntuación año anterior</t>
  </si>
  <si>
    <t>Incremento mínimo de 0.5 puntos en la escala de madurez</t>
  </si>
  <si>
    <t>Definir el alcance  del proyecto Gobierno de Datos
Revisar y actualizar el cronograma de actividades y documentos del proyecto 
Identificar y mapear la ruta critica del proyecto.</t>
  </si>
  <si>
    <t>* Cronograma de entregables proyecto Gobierno de Datos.
* Ficha de proyecto ajustada 
* Acta de proyecto actualizada
* Plan de comunicaciones actualizado
* Plan de riesgos actualizado</t>
  </si>
  <si>
    <t>Actualizar e implementar la estrategia de comunicaciones y capacitación sobre Calidad de Datos</t>
  </si>
  <si>
    <t>Ejecutar la estrategia de monitoreo y evaluación de controles de acceso en procesos priorizados</t>
  </si>
  <si>
    <t>Informe de monitoreo y evaluación validado</t>
  </si>
  <si>
    <t>Actualizar el catálogo de necesidades de información institucional</t>
  </si>
  <si>
    <t>Jonathan Smith Morera Linares</t>
  </si>
  <si>
    <t>Catálogo de necesidades actualizado</t>
  </si>
  <si>
    <t>Renovar y ajustar las herramientas de gobierno de datos a medida que se implementa cada uno de sus componentes.</t>
  </si>
  <si>
    <t>Conjunto de instrumentos para la gobernanza de datos actualizados, abarcando la política, lineamientos y sus artefactos asociados como guías, matrices, instructivos y manuales.</t>
  </si>
  <si>
    <t>Institucionalizar progresivamente los procesos y procedimientos de cada componente de la Gobernanza de datos en la ADRES, elevando así su nivel de madurez y consolidando un marco operativo robusto.</t>
  </si>
  <si>
    <t xml:space="preserve">Diagramas visuales y navegables de cada proceso y procedimiento de gobernanza, diseñados bajo el estándar BPMN 2.0. modelados en la herramienta institucional, que representan el flujo de trabajo, los puntos de decisión, los eventos y los actores involucrados, aprobado y publicado.
Informe de capacitación y socialización de procesos, procedimientos y artefactos de Gobierno de datos en la entidad.
</t>
  </si>
  <si>
    <t>Desarrollar la fase 2 del tablero de control interactivo de Gobernanza de Datos, cuyo objetivo principal es establecer la conexión en línea con las fuentes de datos primarias para conseguir la actualización automática de las métricas existentes y la expansión del tablero para incorporar al menos tres nuevos indicadores, consolidando una herramienta de monitoreo dinámica e informada.</t>
  </si>
  <si>
    <t>Tablero de control interactivo implementado para la gestión de la Gobernanza de Datos.
Documento técnico que detalle la arquitectura de la solución, flujos de datos y modelo de datos que soporta los indicadores, revisado, aprobado y publicado.
Documento Manual de Usuario con la descripción, interpretación y cálculo de los indicadores, navegación y consulta, revisado, aprobado y publicado.</t>
  </si>
  <si>
    <t>Levantar, documentar y publicar los roles y responsabilidades para la gobernanza de datos de los activos de información de las operaciones misionales priorizadas.</t>
  </si>
  <si>
    <t>Matriz RACI con  la definición de los roles (Responsable, Aprobador, Consultado, Informado) para los actores clave del programa (Líder de Gobernanza, Dueños de Datos, Custodios [Funcionales, Técnicos]), de los activos de información de las operaciones misionales priorizadas, documentada, revisada y publicada.</t>
  </si>
  <si>
    <t>Establecer, mantener y comunicar una hoja de ruta estratégica, secuencial y realista que guíe la implementación progresiva del programa de Gobernanza de Datos. Esta hoja de ruta debe alinear los esfuerzos con las prioridades del negocio, gestionar las expectativas de los stakeholders y permitir la adaptación ágil del plan a medida que el programa madura y el entorno de la organización evoluciona.</t>
  </si>
  <si>
    <t>Hoja de Ruta de Implementación (Actualizada): Documento vivo que detalla las fases, cronogramas y prioridades para la implementación de los diferentes componentes de la gobernanza, revisado y aprobado.</t>
  </si>
  <si>
    <t>PY-DO_2-1-1-5-GOB_DATOS-3-DGTIC-20</t>
  </si>
  <si>
    <t>Implementar la política de seguridad de datos, mediante herramientas de control y procesos de socialización institucional en las áreas priorizadas, con el fin de fortalecer la protección y el uso responsable de la información.</t>
  </si>
  <si>
    <t>Informe de controles aplicados de la Política de seguridad de Datos</t>
  </si>
  <si>
    <t>PY-DO_2-1-1-5-GOB_DATOS-3-DGTIC-21</t>
  </si>
  <si>
    <t>Integrar los datos maestros seleccionados en la fase 1 con sistemas externos, garantizando la interoperabilidad y el intercambio seguro de información con otras entidades del sector.</t>
  </si>
  <si>
    <t>Documentos técnicos del Conector o API del intercambio seguro y estandarizado de al menos 1 entidad de datos maestro</t>
  </si>
  <si>
    <t>PY-DO_2-1-1-5-GOB_DATOS-3-DGTIC-22</t>
  </si>
  <si>
    <t>Ampliar el catálogo de metadatos a los dominios de datos correspondientes a las áreas y procesos priorizados por la entidad, con el fin de fortalecer la gestión, estandarización y aprovechamiento de la información.</t>
  </si>
  <si>
    <t>Catálogo de metadatos para el proceso o área priorizada</t>
  </si>
  <si>
    <t>PY-DO_2-1-1-5-GOB_DATOS-3-DG-16</t>
  </si>
  <si>
    <t>Implementar la herramienta chat bot (VERA) que incluye un módulo de capacitación y sensibilización en Gobierno de Datos para usuarios de negocio, analistas y áreas técnicas.</t>
  </si>
  <si>
    <t>Herramienta Chat Bot (VERA) con módulo de capacitación y sensibilización.</t>
  </si>
  <si>
    <t>Índice de Satisfacción con la Herramienta VERA</t>
  </si>
  <si>
    <t>(Número de respuestas positivas en encuesta de satisfacción / Total de respuestas) × 100</t>
  </si>
  <si>
    <t>&gt;70%</t>
  </si>
  <si>
    <t>PY-DO_2-1-1-5-GOB_DATOS-3-DG-17</t>
  </si>
  <si>
    <t>Implementar la caracterización y definición de reglas de calidad de negocio y ciclo de vida de los datos en las fuentes de información en las áreas y/o o procesos priorizados</t>
  </si>
  <si>
    <t>Informe de calidad de datos al área o procesos priorizados</t>
  </si>
  <si>
    <t>Porcentaje de Cumplimiento de Reglas de Calidad de Datos</t>
  </si>
  <si>
    <t>(Número de reglas de calidad cumplidas / Total de reglas definidas) × 100</t>
  </si>
  <si>
    <t>PY-DO_2-1-1-5-GOB_DATOS-3-DG-18</t>
  </si>
  <si>
    <t>Implementar la arquitectura  de referencia de analítica de datos (medallón) en la(s) área(s) y/o procesos priorizados</t>
  </si>
  <si>
    <t xml:space="preserve">Modelo de datos implementado bajo la arquitectura de referencia para la(s) área(s) y/o procesos priorizados </t>
  </si>
  <si>
    <t>Porcentaje de Avance en Implementación de Arquitectura Medallón</t>
  </si>
  <si>
    <t>(Número de modelos implementados / Total de modelos planificados) × 10</t>
  </si>
  <si>
    <t>PY-DO_2-1-1-5-GOB_DATOS-3-DG-19</t>
  </si>
  <si>
    <t>Seleccionar e implementar herramientas de linaje de datos, que permitan visualizar y rastrear el flujo completo de la información desde su origen hasta el consumo en reportes o aplicaciones, con el propósito de mejorar la trazabilidad y la confiabilidad de los datos.</t>
  </si>
  <si>
    <t>Mapa de linaje de datos para al menos 2 flujos priorizados de negocio/procesos</t>
  </si>
  <si>
    <t xml:space="preserve">Cobertura del Linaje de Datos
para los 2 flujos priorizados
</t>
  </si>
  <si>
    <t>(Número de flujos de datos con linaje documentado / Total de flujos críticos identificados) × 100</t>
  </si>
  <si>
    <t>PY-DO_2-1-1-5-GOB_DATOS-3-DG-20</t>
  </si>
  <si>
    <t xml:space="preserve">Crear un tablero de calidad de datos que muestre indicadores clave (completitud, coherencia, consistencia, puntualidad) en las áreas o procesos priorizados por la entidad </t>
  </si>
  <si>
    <t>Tablero de Control (Dashboard) dimensión de Calidad de Datos publicado y accesible, monitoreando los conjuntos de datos priorizados por la entidad</t>
  </si>
  <si>
    <t>PY-DO_2-1-1-5-GOB_DATOS-3-DG-23</t>
  </si>
  <si>
    <t>Publicar un informe anual de Gobierno de Datos, destacando logros, retos y prioridades del siguiente ciclo.</t>
  </si>
  <si>
    <t>Informe Anual de Gobierno de Datos 2026 de los avances logrados, indicadores y plan 2027</t>
  </si>
  <si>
    <t>Cumplimiento en Publicación del Informe Anual</t>
  </si>
  <si>
    <t>(Fecha de publicación real - Fecha planificada de publicación)</t>
  </si>
  <si>
    <t>PY-DO_2-2-1-5-GOB_DATOS-3-DGTIC-4</t>
  </si>
  <si>
    <t>Informe  del sistema  Información Único e interoperable del Sector Salud</t>
  </si>
  <si>
    <t>Eficacia en avance de productos para habilitación de mecanismos para la gestión de información salud</t>
  </si>
  <si>
    <t>( Número actividades cumplidas en el periodo objeto de reporte en la estrategia de avance en la generación de productos para la habilitación - Información Salud / Número total de actividades definidas en el periodo objeto de reporte - Información Salud ) * Meta de Eficacia en avance de productos para habilitación de mecanismos para la gestión de información salud</t>
  </si>
  <si>
    <t>PY-DO_2-2-2-5-GOB_DATOS-3-DGTIC-19</t>
  </si>
  <si>
    <t>Extender la implementación de la primera fase de gestión de datos maestros y de referencia (internos) de acuerdo con las prioridades y necesidades de la organización, para consolidar la estrategia de gobierno de datos.</t>
  </si>
  <si>
    <t>Arquitectura de datos maestros implementada y operativa, con modelos, estructuras y herramientas configuradas para catalogar, gestionar y garantizar la utilización de los maestros en la entidad.</t>
  </si>
  <si>
    <t>PY-DO_2-1-1-5-GOB_DATOS-3-DGTIC-18</t>
  </si>
  <si>
    <t>Diseñar y establecer el mapeo de las entradas de datos de la BDUA, incluyendo los mecanismos y controles de modificación que garanticen su integridad, trazabilidad y consistencia</t>
  </si>
  <si>
    <t>Documento y Diagrama de arquitectura aprobado.</t>
  </si>
  <si>
    <t>PY-DO_2-1-1-5-GOB_DATOS-3-DG-21</t>
  </si>
  <si>
    <t>Implementar modelos de analítica avanzada (machine learning, predicción, segmentación) aprovechando los datos gobernados.</t>
  </si>
  <si>
    <t>Modelo predictivo/descriptivo en producción</t>
  </si>
  <si>
    <t>Tasa de Implementación de Modelos Predictivos</t>
  </si>
  <si>
    <t>(Número de modelos en producción / Total de modelos desarrollados) × 100</t>
  </si>
  <si>
    <t>Asignado a la oficina</t>
  </si>
  <si>
    <t>Realizar el seguimiento al avance en la ejecución del proyecto</t>
  </si>
  <si>
    <t>Cesar Zambrano</t>
  </si>
  <si>
    <t>Informe mensual de avances, métricas, indicadores y entregables</t>
  </si>
  <si>
    <t>(Número Actividades cumplidas en la estrategia de maximizar el valor de las tecnologías de información en el periodo objeto de reporte/Número Total de actividades definidas en el periodo objeto de reporte)*Meta de Eficacia en la ejecución de la Estrategia de Tecnologías de la Información en ADRES</t>
  </si>
  <si>
    <t>EST-DO_2-1-2-4---DG-1</t>
  </si>
  <si>
    <t>Realizar prototipado y experimentación de desarrollos tecnológicos para la optimización de procesos estratégicos y misionales de la entidad</t>
  </si>
  <si>
    <t>6 prototipos (Aplicativos, APIS, Infraestructuras en etapa de desarrollo) desarrollados para optimizar procesos de recaudo, reconocimiento y pago que realiza la entidad.</t>
  </si>
  <si>
    <t>PY-DO_2-1-2-5-PORTAL WEB-3-DGTIC-24</t>
  </si>
  <si>
    <t>Gestión de Recursos y Servicios TICS</t>
  </si>
  <si>
    <t>PORTAL WEB</t>
  </si>
  <si>
    <t>Transformación y Modernización del portal web de la ADRES</t>
  </si>
  <si>
    <t>Portal institucional modernizado y en producción</t>
  </si>
  <si>
    <t>EST-DO_2-1-2-5---DGTIC-26</t>
  </si>
  <si>
    <t>Avanzar en la Automatización inteligente de procesos en la ADRES</t>
  </si>
  <si>
    <t>Informe de procesos automatizados</t>
  </si>
  <si>
    <t>Realizar mejora continua en los indicadores y tableros de la Sala de Inteligencia y desarrollar las actividades de mantenimiento de los datos</t>
  </si>
  <si>
    <t>Sala de inteligencia iterada</t>
  </si>
  <si>
    <t>Implementar la fase predictiva, de simulación y evaluación de los indicadores de la Sala de Inteligencia, que incluye la automatización y reajuste de los algoritmos</t>
  </si>
  <si>
    <t>Nuevas vistas publicadas en la arquitectura de la Sala de inteligencia</t>
  </si>
  <si>
    <t>EST-DO_2-1-2-3---DG-14</t>
  </si>
  <si>
    <t xml:space="preserve">Homologación de códigos CUPS, asociados a cáncer y escenarios de los diferentes manuales tarifarios </t>
  </si>
  <si>
    <t xml:space="preserve">Juan Pablo Terreros Aranguren </t>
  </si>
  <si>
    <t>Tablas de homologación y costeos  (Ca. cervicouterino-Ca.  mama-Ca. colon rectal y Ca. Pulmón)</t>
  </si>
  <si>
    <t>EST-DO_2-1-2-3---DG-13</t>
  </si>
  <si>
    <t xml:space="preserve">Establecer marco lógico y conceptual para definir las actividades, intervenciones y procedimientos y frecuencias de Uso en los paquetes integrales Ca </t>
  </si>
  <si>
    <t>mapas conceptuales con las rutas de los paquetes de (Ca.  líquidos- linfomas)</t>
  </si>
  <si>
    <t>EST-DO_2-1-2-3---DG-16</t>
  </si>
  <si>
    <t xml:space="preserve">Diseño metodológico y construcción de escenarios para los costos finales de los paquetes de Cáncer </t>
  </si>
  <si>
    <t>Tabla de costeo para la toma de decisiones  (Ca. cervicouterino-Ca.  mama-Ca. colon rectal y Ca. Pulmón)
Tabla de costeo para la toma de decisiones  ( Ca.  líquidos- linfomas)</t>
  </si>
  <si>
    <t>EST-DO_2-1-2-3---DG-15</t>
  </si>
  <si>
    <t>Tablas de homologación y costeos  ( Ca.  líquidos- linfomas)</t>
  </si>
  <si>
    <t>EST-DO_2-1-3-3-Modernización del Proceso Reconocimiento de Derechos-1-DLYG-20</t>
  </si>
  <si>
    <t>Modernización del Proceso Reconocimiento de Derechos</t>
  </si>
  <si>
    <t>Documentar y estructurar la iniciativa de modernización digital</t>
  </si>
  <si>
    <t>William Andrés Ramírez Pachón</t>
  </si>
  <si>
    <t xml:space="preserve">Ficha de estructuración de la iniciativa aprobada </t>
  </si>
  <si>
    <t>EST-DO_2-2-1-6-Agente Inteligente PTD-3-DG-11</t>
  </si>
  <si>
    <t>Agente Inteligente PTD</t>
  </si>
  <si>
    <t>Diseñar y validar el primer prototipo del Agente Digital de Relacionamiento Institucional y con el Ciudadano de la ADRES – ADRI, orientado a fortalecer la atención y comunicación con las IPS y la ciudadanía mediante un asistente virtual inteligente y transparente que unifique consultas, trámites y orientación en un solo punto digital.</t>
  </si>
  <si>
    <t>Prototipo funcional validado del Agente Digital Inteligente de Relacionamiento Institucional y Ciudadano – ADRI, que incluya la documentación técnica, funcional y de validación del diseño, arquitectura, flujos conversacionales y mecanismos de integración</t>
  </si>
  <si>
    <t>PY-DO_2-2-1-5-CONECTA-3-DGTIC-28</t>
  </si>
  <si>
    <t>CONECTA</t>
  </si>
  <si>
    <t>Diseñar e Implementar el  orquestador de interoperabilidad Conecta ADRES</t>
  </si>
  <si>
    <t>Informe de avance en la implementación del orquestador de interoperabilidad Conecta ADRES</t>
  </si>
  <si>
    <t>EST-DO_2-3-1-5---DGTIC-17</t>
  </si>
  <si>
    <t>Desarrollar el Backlog priorizado</t>
  </si>
  <si>
    <t>Informe Backlog</t>
  </si>
  <si>
    <t>Eficacia en el avance del ejercicio de Modernización y Optimización de Sistemas de Información</t>
  </si>
  <si>
    <t>( Número de actividades cumplidas en el periodo objeto de reporte en la estrategia de modernización de los sistemas de información en el periodo objeto de reporte / Número total de actividades definidas en el periodo objeto de reporte - Sistemas de Información ) * Meta de Eficacia en el avance del ejercicio de Modernización y Optimización de Sistemas de Información</t>
  </si>
  <si>
    <t>Definir el alcance 2026 para las integraciones de aplicaciones Misionales con el ERP</t>
  </si>
  <si>
    <t>Documento donde se detalle el Alcance de las integraciones hacia el ERP desde las aplicaciones Misionales</t>
  </si>
  <si>
    <t>SF-DO_2-3-2-5---DGTIC-6</t>
  </si>
  <si>
    <t>Realizar soporte y mantenimiento de sistemas de información</t>
  </si>
  <si>
    <t>SF-DO_2-3-3-5---DGTIC-7</t>
  </si>
  <si>
    <t>Madurar la estrategia de implementación de microservicios en los proyectos y desarrollos realizados en la DGTIC</t>
  </si>
  <si>
    <t xml:space="preserve">Documento que consolida el avance en la estrategia de implementación de Microservicios </t>
  </si>
  <si>
    <t>SF-DO_2-3-4-5---DGTIC-56</t>
  </si>
  <si>
    <t>Definir el alcance 2026 de la estrategia de modernización tecnológica institucional</t>
  </si>
  <si>
    <t>Documento donde se detalle el Alcance de la estrategia de modernización tecnológica institucional</t>
  </si>
  <si>
    <t>Estabilizar desarrollo de Contribución solidaria producto de fase I del proyecto de modernización</t>
  </si>
  <si>
    <t>Informe de avance de modernización tecnológica</t>
  </si>
  <si>
    <t>PY-DO_2-1-3-3---DLYG-14</t>
  </si>
  <si>
    <t xml:space="preserve">Realizar informe de la modernización del mecanismo de Contribución Solidaria </t>
  </si>
  <si>
    <t xml:space="preserve">Documento que evidencie el seguimiento del mecanismo de Contribución Solidaria. </t>
  </si>
  <si>
    <t>Estabilizar desarrollo de Cobro coactivo producto de fase I del proyecto de modernización</t>
  </si>
  <si>
    <t>pendiente validar por el área funcional</t>
  </si>
  <si>
    <t>EST-DO_2-3-4-5---DGTIC-5</t>
  </si>
  <si>
    <t>Consolidar la modernización tecnológica institucional mediante la integración, automatización y fortalecimiento de los sistemas de información que se prioricen dentro de la actividad "Definir el alcance 2026 de la Estrategia de modernización tecnológica institucional"</t>
  </si>
  <si>
    <t>PY-DO_2-3-1-5-ERP-3-DGTIC-29</t>
  </si>
  <si>
    <t>Realizar la Integración del ERP y Nómina bajo modalidad SaaS</t>
  </si>
  <si>
    <t>Sistema de Información en Producción</t>
  </si>
  <si>
    <t>PY-DO_2-3-4-2-ERP-5-DGRFS-9</t>
  </si>
  <si>
    <t>Pago de Recursos del Sistema</t>
  </si>
  <si>
    <t>Implementar mesa de apoyo encargada de la gestión, seguimiento y resolución de casos de incidencias relacionadas con el ERP - SUMMAS.</t>
  </si>
  <si>
    <t>Carmen Rocío Rangel Quintero</t>
  </si>
  <si>
    <t>* Informes de interventoría
* Comunicaciones de postulación y resolución de casos</t>
  </si>
  <si>
    <t xml:space="preserve">Formular y generar un tablero de control para el seguimiento documental </t>
  </si>
  <si>
    <t xml:space="preserve">Tablero de Control del modulo documental en EUREKA </t>
  </si>
  <si>
    <t xml:space="preserve">Formular y generar un tablero de control para el seguimiento de planes de mejoramiento </t>
  </si>
  <si>
    <t xml:space="preserve">Tablero de Control del modulo de mejoras en EUREKA </t>
  </si>
  <si>
    <t>Formular y generar un tablero de control para el Modulo de riesgos</t>
  </si>
  <si>
    <t xml:space="preserve">Tablero de Control del modulo de Riesgos en EUREKA </t>
  </si>
  <si>
    <t>Actualizar y rediseñar las paginas de inicio de los módulos de la herramienta Eureka</t>
  </si>
  <si>
    <t xml:space="preserve">Paginas de inicio actualizadas en la herramienta Eureka </t>
  </si>
  <si>
    <t xml:space="preserve">Actualizar y alinear el repositorio de documentos  de lo publicado en  Eureka en la pagina WEB </t>
  </si>
  <si>
    <t>Documentación de la pagina Web actualizada con las versiones publicadas en Eureka (Espejo de repositorio)</t>
  </si>
  <si>
    <t xml:space="preserve">Actualizar y mejorar reportes de los diferentes módulos de Eureka </t>
  </si>
  <si>
    <t>Reportes actualizados y mejorados</t>
  </si>
  <si>
    <t>TRÁMITES</t>
  </si>
  <si>
    <t>Formular la estrategia de racionalización de tramites 2026</t>
  </si>
  <si>
    <t>Estrategia de racionalización de trámites inscrita en el SUIT</t>
  </si>
  <si>
    <t>TRÁMITES - PRESTACIONES ECONÓMICAS</t>
  </si>
  <si>
    <t>Definir el alcance 2026 del proyecto de Trámites - Prestaciones Fase II y III</t>
  </si>
  <si>
    <t>* Cronograma de entregables trámite
 * Ficha de proyecto ajustada 
* Acta de proyecto actualizada</t>
  </si>
  <si>
    <t>Realizar el desarrollo tecnológico del alcance definido para el proyecto de Trámites - Prestaciones Fase II para el 1er semestre</t>
  </si>
  <si>
    <t>Mínimo Producto Viable - MVP certificado en ambiente de pruebas Trámites - Prestaciones, Fase II en el 1er semestre según la planeación en donde se incluya dentro del desarrollo:
- Mejora Validaciones de negocio
- Mejora en Cargue Masivo
- Mejora en definición de Roles</t>
  </si>
  <si>
    <t>Mínimo Producto Viable - MVP certificado en ambiente de pruebas Trámites - Prestaciones, Fase II en el 1er semestre según la planeación en donde se incluya dentro del desarrollo:
- Asignación aleatoria del trámite
- Agrupación de notificaciones
- Artículo 65 de Reforma Laboral
- Reportes e Informes</t>
  </si>
  <si>
    <t>Realizar el desarrollo tecnológico del alcance definido para el proyecto de Trámites - Prestaciones, Fase II y la integración con el ERP</t>
  </si>
  <si>
    <t>Mínimo Producto Viable - MVP certificado en ambiente de pruebas paso a producción del Producto definido para Trámites - Prestaciones, Fase II y su integración al ERP según la planeación</t>
  </si>
  <si>
    <t>Realizar  pruebas para el alcance  definido para el proyecto de Trámites - Prestaciones Fase II para el 1er semestre, incluida la integración con el ERP</t>
  </si>
  <si>
    <t>William Ramírez
Juan Carlos Escobar</t>
  </si>
  <si>
    <t>Documento en donde se certifican las  pruebas del Mínimo Producto Viable - MVP para el  Trámites - Prestaciones, Fase II en el 1er semestre según la planeación en donde se incluya dentro del desarrollo:
- Mejora Validaciones de negocio
- Mejora en Cargue Masivo
- Mejora en definición de Roles
- Asignación aleatoria del trámite
- Agrupación de notificaciones
- Artículo 65 de Reforma Laboral
- Reportes e Informes
- Integración con el ERP</t>
  </si>
  <si>
    <t>Gestionar ante el Ministerio de Salud y Protección Social - MSPS el alcance de la reglamentación del SIIPE</t>
  </si>
  <si>
    <t>William Andrés Ramírez Pachón
Juan Carlos Escobar</t>
  </si>
  <si>
    <t>Realizar Informe de seguimiento del proyecto   de Trámites - Prestaciones, Fase III para vigencia 2026</t>
  </si>
  <si>
    <t>Informe de seguimiento de proyecto Trámites - Prestaciones, Fase II y III para vigencia 2026</t>
  </si>
  <si>
    <t>TRÁMITES - DEVOLUCIONES</t>
  </si>
  <si>
    <t>Definir el alcance 2026 del proyecto de Trámites - Devoluciones Fase II</t>
  </si>
  <si>
    <t>Realizar el desarrollo tecnológico del alcance definido para el proyecto de Trámites - Devoluciones Fase II para el 1er semestre</t>
  </si>
  <si>
    <t>Mínimo Producto Viable - MVP certificado en ambiente de pruebas Trámites - Devoluciones, Fase II en el 1er semestre según la planeación en donde se incluya dentro del desarrollo:
- Mejora Validaciones de negocio
- Mejora en Cargue Masivo
- Mejora en definición de Roles</t>
  </si>
  <si>
    <t>Mínimo Producto Viable - MVP certificado en ambiente de pruebas Trámites - Devoluciones, Fase II en el 1er semestre según la planeación en donde se incluya dentro del desarrollo:
- Asignación aleatoria del trámite
- Agrupación de notificaciones
- Contribución Solidaria
- Artículo 65 de Reforma Laboral
- Reportes e Informes</t>
  </si>
  <si>
    <t>Realizar el desarrollo tecnológico del alcance definido para el proyecto de Trámites - Devoluciones, Fase II y su integración con el ERP</t>
  </si>
  <si>
    <t>Mínimo Producto Viable - MVP certificado en ambiente de pruebas paso a producción del Producto definido para Trámites - Devoluciones Fase II y su integración al ERP según la planeación</t>
  </si>
  <si>
    <t>Realizar  pruebas para el alcance  definido para el proyecto de Trámites -Devoluciones Fase II para el 1er semestre, incluida la integración con el ERP</t>
  </si>
  <si>
    <t>Carlos Eduardo Castro</t>
  </si>
  <si>
    <t>Documento en donde se certifican las  pruebas del Mínimo Producto Viable - MVP para el  Trámites - Prestaciones, Fase II en el 1er semestre según la planeación en donde se incluya dentro del desarrollo:
- Mejora Validaciones de negocio
- Mejora en Cargue Masivo
- Mejora en definición de Roles
- Asignación aleatoria del trámite
- Agrupación de notificaciones
- Contribución Solidaria
- Artículo 65 de Reforma Laboral
- Reportes e Informes
- Integración con el ERP</t>
  </si>
  <si>
    <t>Realizar Informe de monitoreo del proyecto   de Trámites - Prestaciones, Fase III para vigencia 2026</t>
  </si>
  <si>
    <t>Informe de seguimiento de proyecto Trámites - Devoluciones Fase II para vigencia 2026</t>
  </si>
  <si>
    <t>SF-DO_2-3-5-5---DGTIC-8</t>
  </si>
  <si>
    <t>TRÁMITES - FURPEN</t>
  </si>
  <si>
    <t>Definir el alcance 2026 del trámite de acuerdo con la estrategia de racionalización de trámites -  Reconocimiento y pago de indemnizaciones y auxilios a víctimas de eventos catastróficos y terroristas FURPEN,  Fase II</t>
  </si>
  <si>
    <t>Juan Carlos Escobar Baquero
Henry Cepeda Vega</t>
  </si>
  <si>
    <t>* Cronograma de entregables trámite
 * Ficha de proyecto ajustada 
* Acta de proyecto actualizada
* Plan de comunicaciones actualizado
* Plan de riesgos actualizado  
Que incluya:
- Mejoras gestión del ciudadano
- Mejoras gestión del funcionario
- Integración con el ERP</t>
  </si>
  <si>
    <t>EST-DO_2-3-5-4---DOP-36</t>
  </si>
  <si>
    <t>Participar en las reuniones convocadas para el levantamiento de las historias de usuarios relacionadas con el trámite: Reclamación de indemnización por accidente de tránsito sin SOAT y eventos catastróficos Fase II</t>
  </si>
  <si>
    <t>Henry Cepeda Vega</t>
  </si>
  <si>
    <t>Historias de usuarios elaboradas, revisadas y aprobadas</t>
  </si>
  <si>
    <t>SF-DO_2-3-5-5---DGTIC-9</t>
  </si>
  <si>
    <t>Realizar el desarrollo tecnológico del trámite de acuerdo con la estrategia de racionalización de trámites - Reconocimiento y pago de indemnizaciones y auxilios a víctimas de eventos catastróficos y terroristas FURPEN ,  Fase II 1er semestre</t>
  </si>
  <si>
    <t>Mínimo Producto Viable - MVP certificado en ambiente de pruebas para Trámites - FURPEN, Fase II en el 1er semestre según la planeación</t>
  </si>
  <si>
    <t>Realizar el desarrollo tecnológico del alcance definido Trámites - FURPEN, Fase II para el 2do semestre</t>
  </si>
  <si>
    <t>Mínimo Producto Viable - MVP certificado en ambiente de pruebas para Trámites - FURPEN, Fase II en el 2do semestre según la planeación</t>
  </si>
  <si>
    <t>SF-DO_2-3-5-5--3-DGTIC-57</t>
  </si>
  <si>
    <t>Realizar la integración entre ERP y  el trámite Reconocimiento y pago de indemnizaciones y auxilios a víctimas de eventos catastróficos y terroristas FURPEN ,  Fase II</t>
  </si>
  <si>
    <t>Mínimo Producto Viable - MVP certificado en ambiente de pruebas para Trámites - FURPEN, Fase II y su integración al ERP según la planeación</t>
  </si>
  <si>
    <t>EST-DO_2-3-5-4---DOP-37</t>
  </si>
  <si>
    <t>Elaborar documento que de cuenta del resultado de las pruebas en función del trámite: Reclamación de indemnización por accidente de tránsito sin SOAT y eventos catastróficos, incluida su integración con el ERP</t>
  </si>
  <si>
    <t>Documento del resultado de las pruebas trámite: Reclamación de indemnización por accidente de tránsito sin SOAT y eventos catastróficos incluida su integración con el ERP</t>
  </si>
  <si>
    <t>Realizar Informe de monitoreo del proyecto Trámites - FURPEN, Fase II y el ERP para vigencia 2026</t>
  </si>
  <si>
    <t>Henry Cepeda
Juan Carlos Escobar Baquero</t>
  </si>
  <si>
    <t>Informe de seguimiento de proyecto Trámites - FURPEN, Fase II para vigencia 2026</t>
  </si>
  <si>
    <t>Grupo Gestión de Riesgos Financieros</t>
  </si>
  <si>
    <t>TRÁMITES - CUENTAS BANCARIAS</t>
  </si>
  <si>
    <t>Actualizar el cronograma en su alcance, la programación de actividades del Trámite "Registro y/o modificación de terceros y/o cuentas bancarias" - Fase 3</t>
  </si>
  <si>
    <t>Sergio Felipe Clavijo
Juan Carlos Escobar</t>
  </si>
  <si>
    <t>* Cronograma de entregables trámite
 * Ficha de proyecto ajustada 
* Acta de proyecto actualizada
* Plan de comunicaciones actualizado
* Plan de riesgos actualizado</t>
  </si>
  <si>
    <t>Levantar y elaborar las Historias de Usuario del Trámite "Registro y/o modificación de terceros y/o cuentas bancarias" en su Fase 3, de acuerdo con el cronograma.</t>
  </si>
  <si>
    <t>Historias de Usuario propuestas del Trámite "Registro y/o modificación de terceros y/o cuentas bancarias" de Fase 3.</t>
  </si>
  <si>
    <t>PY-DO_2-3-5-2-TRÁMITES-3-DGRFS-22</t>
  </si>
  <si>
    <t>Aprobar las Historias de Usuario propuestas del Trámite "Registro y/o modificación de terceros y/o cuentas bancarias" - Fase 3 de acuerdo con el cronograma.</t>
  </si>
  <si>
    <t>Historias de Usuario aprobadas por el área funcional para el Trámite "Registro y/o modificación de terceros y/o cuentas bancarias" en su Fase 3.</t>
  </si>
  <si>
    <t>Desarrollar las Historias de Usuario aprobadas por el área funcional del Trámite "Registro y/o modificación de terceros y/o cuentas bancarias" - Fase 3 de acuerdo con el cronograma.</t>
  </si>
  <si>
    <t>Historias de Usuario desarrolladas para el Trámite "Registro y/o modificación de terceros y/o cuentas bancarias" de Fase 3 aprobadas por el área funcional</t>
  </si>
  <si>
    <t>Desarrollar las Historias de Usuario aprobadas por el área funcional del Trámite "Registro y/o modificación de terceros y/o cuentas bancarias" - Fase 3 y su integración hacia el ERP de acuerdo con el cronograma.</t>
  </si>
  <si>
    <t>PY-DO_2-3-5-2-TRÁMITES-3-DGRFS-24</t>
  </si>
  <si>
    <t>Ejecutar y aprobar pruebas funcionales del Trámite "Registro y/o modificación de terceros y/o cuentas bancarias" de Fase 3</t>
  </si>
  <si>
    <t>Documento soporte con los resultados de las pruebas funcionales del Trámite "Registro y/o modificación de terceros y/o cuentas bancarias" de Fase 3</t>
  </si>
  <si>
    <t>PY-DO_2-3-5-2-TRÁMITES-3-DGRFS-28</t>
  </si>
  <si>
    <t>Paso a producción del Trámite "Registro y/o modificación de terceros y/o cuentas bancarias" - Fase 3</t>
  </si>
  <si>
    <t>Juan Carlos Escobar
Martha Liliana Ballesteros
Sergio Felipe Clavijo</t>
  </si>
  <si>
    <t>Imagen de implementación del desarrollo realizado compartido a través de correo electrónico.</t>
  </si>
  <si>
    <t>Realizar la actualización de la documentación del SIGI de acuerdo con los desarrollos ejecutados en la fase 3 del Trámite "Registro y/o modificación de terceros y/o cuentas bancarias".</t>
  </si>
  <si>
    <t>Sergio Felipe Clavijo</t>
  </si>
  <si>
    <t>Documentación actualizada de lo desarrollado en aplicativo cargado en Eureka (Formatos, procedimientos manuales, entre otros actualizados, aprobados y publicados)</t>
  </si>
  <si>
    <t>Realizar el proceso de identificación e inscripción de nuevos trámites ante el DAFP</t>
  </si>
  <si>
    <t>Inscripción de nuevos trámites en el SUIT</t>
  </si>
  <si>
    <t>Realizar seguimiento a la estrategia de racionalización de trámites</t>
  </si>
  <si>
    <t>Informes de estado de avance de cada uno de los trámites</t>
  </si>
  <si>
    <t>Registrar seguimientos en el Sistema Único de Información de Trámites</t>
  </si>
  <si>
    <t>Registros de seguimiento en el SUIT</t>
  </si>
  <si>
    <t>SF-DO_2-3-1-5---DAF-22</t>
  </si>
  <si>
    <t>Gestión documental</t>
  </si>
  <si>
    <t xml:space="preserve">Diseño e implementación del Sistema Integral de Gestión Documental Electrónica y Atención Ciudadana Inteligente </t>
  </si>
  <si>
    <t>Estructuración del proyecto "Diseño e implementación del Sistema Integral de Gestión Documental Electrónica y Atención Ciudadana Inteligente ".</t>
  </si>
  <si>
    <t>Documento de estructuración técnica del proyecto "Diseño e implementación del Sistema Integral de Gestión Documental Electrónica y Atención Ciudadana Inteligente"</t>
  </si>
  <si>
    <t>Elaborar los documentos de planeación del proyecto</t>
  </si>
  <si>
    <t>Cronograma del proyecto  
Ruta crítica del proyecto
Plan de costos del proyecto
Ficha del proyecto
Acta de constitución del proyecto
Plan de riesgos del proyecto
Plan de comunicaciones del proyecto</t>
  </si>
  <si>
    <t>Adelantar el inicio de la fase precontractual para el "Diseño e implementación del Sistema Integral de Gestión Documental Electrónica y Atención Ciudadana Inteligente"</t>
  </si>
  <si>
    <t>Contrato suscrito "Diseño e implementación del Sistema Integral de Gestión Documental Electrónica y Atención Ciudadana Inteligente"</t>
  </si>
  <si>
    <t>Dar inicio a la Primera fase del contrato del Diseño e implementación del Sistema Integral de Gestión Documental Electrónica y Atención Ciudadana Inteligente</t>
  </si>
  <si>
    <t>1/109/2026</t>
  </si>
  <si>
    <t>Plan de Gestión de Proyecto. "Diseño e implementación del Sistema Integral de Gestión Documental Electrónica y Atención Ciudadana Inteligente"</t>
  </si>
  <si>
    <t>Implementar la fase I del SGDEA Integral y se articula con el de PQRSD</t>
  </si>
  <si>
    <t>Héctor Oswaldo Bonilla Rodríguez</t>
  </si>
  <si>
    <t xml:space="preserve">Informe de avance de la Implementación de la fase I del SGDEA Integral  </t>
  </si>
  <si>
    <t>Grupo de Gestión Documental</t>
  </si>
  <si>
    <t>Gestión Documental</t>
  </si>
  <si>
    <t>Realizar el seguimiento a la implementación del Sistema Integrado de Conservación SIC - Primer semestre de 2026.</t>
  </si>
  <si>
    <t>Informe de seguimiento e implementación SIC Primer semestre 2026.</t>
  </si>
  <si>
    <t>Ejecutar la estructuración del proyecto "Diseño e implementación del Sistema Integral de Gestión Documental Electrónica y Atención Ciudadana Inteligente ".</t>
  </si>
  <si>
    <t>EST-DO_2-3-6-5---DGTIC-25</t>
  </si>
  <si>
    <t xml:space="preserve">Implementar una plataforma de autenticación centralizada para los sistemas de información ADRES </t>
  </si>
  <si>
    <t>Plataforma de autenticación operando</t>
  </si>
  <si>
    <t>SF-DO_2-4-1-5---DGTIC-12</t>
  </si>
  <si>
    <t>Optimizar el funcionamiento de la infraestructura tecnológica en la Nube híbrida de la ADRES, mejorando los tiempos de respuesta y la disponibilidad de los servicios tecnológicos</t>
  </si>
  <si>
    <t xml:space="preserve">Carlos Felipe Rodríguez Ordoñez </t>
  </si>
  <si>
    <t>Métricas comparativas de optimización y disponibilidad</t>
  </si>
  <si>
    <t>( Número de actividades cumplidas en la estrategia de optimización de la infraestructura tecnológica en el periodo objeto de reporte / Número total de actividades definidas en el periodo objeto de reporte. ) * Meta de Eficacia en la optimización de la Infraestructura Tecnológica de ADRES</t>
  </si>
  <si>
    <t>SF-DO_2-4-2-5---DGTIC-13</t>
  </si>
  <si>
    <t>Administrar los servicios desplegados en nube pública y privada, aplicando las mejores prácticas recomendadas por los fabricantes de los componenentes de procesamiento y almacenamiento</t>
  </si>
  <si>
    <t>Métricas comparativas de procesamiento y almacenamiento</t>
  </si>
  <si>
    <t>SF-DO_2-4-3-5---DGTIC-14</t>
  </si>
  <si>
    <t>Garantizar la ejecución del plan de backups para el respaldo de los servidores, bases de datos e información alojados en las nube híbrida de la ADRES</t>
  </si>
  <si>
    <t>Informe de ejecución de plan de backups en sus diferentes periodos</t>
  </si>
  <si>
    <t>SF-DO_2-5-1-5---DGTIC-15</t>
  </si>
  <si>
    <t>Ejecutar acciones de fortalecimiento de la ciberseguridad institucional, en respuesta a las necesidades identificadas en gestión del SOC, con el fin de proteger la información y los activos tecnológicos de la Entidad.</t>
  </si>
  <si>
    <t>Guillermo Benítez</t>
  </si>
  <si>
    <t>Informe de gestión de ciberseguridad</t>
  </si>
  <si>
    <t>Eficacia en el avance del reforzamiento de la Seguridad y Privacidad de la Información en la ADRES</t>
  </si>
  <si>
    <t>(# actividades cumplidas en el periodo objeto de reporte en la estrategia de reforzar la seguridad y privacidad de la información en el año en el periodo objeto de reporte / # Total de actividades definidas en el periodo objeto de reporte)* Meta del periodo objeto de reporte</t>
  </si>
  <si>
    <t>SF-DO_2-5-1-5---DGTIC-39</t>
  </si>
  <si>
    <t>Implementar una unidad de Ciberseguridad para fortalecer la protección de la información de la ADRES</t>
  </si>
  <si>
    <t>Informe de implementación de la unidad de Ciberseguridad</t>
  </si>
  <si>
    <t>SF-DO_2-5-2-5---DGTIC-16</t>
  </si>
  <si>
    <t>Realizar los ejercicios de recuperación de desastres de acuerdo con la estrategia definida por la DGTIC en el vigencia 2026</t>
  </si>
  <si>
    <t>Informe del resultado de los  ejercicios de recuperación de desastres</t>
  </si>
  <si>
    <t>Actualizar el nivel de madurez del Modelo de Seguridad y Privacidad de la Información(MSPI)</t>
  </si>
  <si>
    <t>Edwin Mauricio González</t>
  </si>
  <si>
    <t>Definir y desarrollar  el Plan de Gestión de Riesgos de la Seguridad de la Información</t>
  </si>
  <si>
    <t xml:space="preserve">Documento Plan de Gestión de Riesgos de Seguridad de la Información definido
Matrices de Riesgos de Seguridad de la Información actualizadas y Matriz de Riesgos  de Protección de Datos Personales elaborada
</t>
  </si>
  <si>
    <t>Definir y desarrollar  el plan de Control Operacional de la Seguridad de la Información</t>
  </si>
  <si>
    <t>Documento Plan de Control Operacional de la Seguridad de la Información definido
Informe de la ejecución del Plan de Control Operacional de la Seguridad de la Información</t>
  </si>
  <si>
    <t>PY-DO_2-8-1-1-PUR-2-DGRFS-10</t>
  </si>
  <si>
    <t>Grupo de Control de Recaudo y Fuentes de Financiamiento</t>
  </si>
  <si>
    <t>Recaudo de Fuentes del Sistema</t>
  </si>
  <si>
    <t>1. Desarrollo Mínimo Producto Viable – MPV Fase 3: Recaudo no automatizado y otros que eventualmente surjan</t>
  </si>
  <si>
    <t xml:space="preserve">
Definir el alcance 2026, Revisar y actualizar el cronograma de actividades y documentos del proyecto Recaudo Electrónico en su fase 3
</t>
  </si>
  <si>
    <t xml:space="preserve">
Wilmer Andrés Erazo
Camilo Cely
Juan Carlos Escobar</t>
  </si>
  <si>
    <t>(Numero de productos ejecutados a satisfacción en el periodo de medición/Numero de productos planeados en el periodo de medición)*Meta de Eficacia en la implementación del recaudo Electrónico</t>
  </si>
  <si>
    <t>8. Implementar las tecnologías que permitan, el recaudo electrónico de cotizaciones y otras fuentes</t>
  </si>
  <si>
    <t>Levantar y elaborar las Historias de Usuario propuestas de la aplicación del Proyecto de Recaudo Electrónico en su Fase 3, de acuerdo con el cronograma (Recaudos no automatizados y reingeniería de los botones de pago existentes).</t>
  </si>
  <si>
    <t>Juan Carlos Escobar
Wilmer Andrés Erazo</t>
  </si>
  <si>
    <t>Historias de Usuario propuestas de la aplicación en su Fase 3, de acuerdo con el cronograma (Recaudos no automatizados y reingeniería de los botones de pago existentes).</t>
  </si>
  <si>
    <t>Aprobar las Historias de Usuario propuestas de la aplicación del Proyecto de Recaudo Electrónico en su Fase III de acuerdo con el cronograma.</t>
  </si>
  <si>
    <t>Wilmer Andrés Erazo</t>
  </si>
  <si>
    <t>Historias de Usuario aprobadas por el área funcional para la aplicación en su Fase 3 del Proyecto de Recaudo Electrónico, de acuerdo con el cronograma (Recaudos no automatizados y reingeniería de los botones de pago existentes).</t>
  </si>
  <si>
    <t>Realizar el desarrollo tecnológico del alcance definido Proyecto de Recaudo Electrónico en su Fase III</t>
  </si>
  <si>
    <t>Mínimo Producto Viable - MVP certificado en ambiente de pruebas para Proyecto de Recaudo Electrónico en su Fase III según la planeación  se incluya dentro del desarrollo:
- Recaudos no automatizados 
- Reingeniería de los botones de pago existentes</t>
  </si>
  <si>
    <t>Realizar el desarrollo tecnológico del alcance definido Proyecto de Recaudo Electrónico en su Fase 3 y la integración al ERP</t>
  </si>
  <si>
    <t xml:space="preserve">Mínimo Producto Viable - MVP certificado en ambiente de pruebas para Proyecto de Recaudo Electrónico en su Fase III y la integración al ERP </t>
  </si>
  <si>
    <t>2. Pruebas de desarrollo Fase 3: Recaudo no automatizado y otros que eventualmente surjan</t>
  </si>
  <si>
    <t>Realizar pruebas funcionales al desarrollo del Proyecto de Recaudo Electrónico en su Fase III, incluida la integración al ERP</t>
  </si>
  <si>
    <t>Wilmer Andrés Erazo
Juan Carlos Escobar</t>
  </si>
  <si>
    <t>Documento en donde se certifican las  pruebas del  Mínimo Producto Viable - MVP para Proyecto de Recaudo Electrónico en su Fase III  según la planeación en donde se incluya dentro del desarrollo:
- Recaudos no automatizados 
- Reingeniería de los botones de pago existentes
- Integración al ERP</t>
  </si>
  <si>
    <t>PY-DO_2-8-3-1-PUR-3-DGRFS-17</t>
  </si>
  <si>
    <t>3. Puesta en producción del Sistema Electrónico de Recaudo y estabilización Fase 3: Recaudo no automatizado y otros que eventualmente surjan</t>
  </si>
  <si>
    <t>Disponer en fase de producción el Sistema Electrónico de Recaudo en su fase 3.</t>
  </si>
  <si>
    <t>Portal de Recaudo  implementado en la fase 3.</t>
  </si>
  <si>
    <t>PY-DO_2-8-4-1-PUR-3-DGRFS-18</t>
  </si>
  <si>
    <t>4. Documentación del SIGI actualizada Fase 3: Recaudo no automatizado y otros que eventualmente surjan</t>
  </si>
  <si>
    <t>Realizar la actualización de la documentación del SIGI de acuerdo con los desarrollos ejecutados en la fase 3.</t>
  </si>
  <si>
    <t>Documentación actualizada y aprobada de lo desarrollado en el aplicativo, cargada en Eureka (Formatos, procedimientos manuales, entre otros actualizados, aprobados y publicados).</t>
  </si>
  <si>
    <t>PY-DO_2-8-3-1-PUR-1-DGRFS-19</t>
  </si>
  <si>
    <t>Identificar y caracterizar fuentes de financiación y revisión normativa. Esto incluye la documentación de las reglas de validación. (Iniciativa Universidad Nacional).</t>
  </si>
  <si>
    <t>Informe de caracterización y reglas documentadas.</t>
  </si>
  <si>
    <t>PY-DO_2-8-3-1-PUR-1-DGRFS-20</t>
  </si>
  <si>
    <t>Diseñar la arquitectura de solución para interoperabilidades. (Iniciativa Universidad Nacional).</t>
  </si>
  <si>
    <t>Hernán Ríos</t>
  </si>
  <si>
    <t>Documento que contenga la arquitectura de solución.</t>
  </si>
  <si>
    <t>PY-DO_2-8-2-1-PUR-3-DGRFS-16</t>
  </si>
  <si>
    <t>Realizar monitoreo a la ejecución del Proyecto de Recaudo Electrónico y consecución de los productos.</t>
  </si>
  <si>
    <t>Documento con evidencias de monitoreo y control de la ejecución del Proyecto de Recaudo Electrónico.</t>
  </si>
  <si>
    <t>Realizar Informe de monitoreo del Proyecto de Recaudo Electrónico en su Fase III  para vigencia 2026</t>
  </si>
  <si>
    <t>Informe de seguimiento de Proyecto de Recaudo Electrónico en su Fase III  para vigencia 2026</t>
  </si>
  <si>
    <t xml:space="preserve">Luisa Fernanda Diaz
William Torres
</t>
  </si>
  <si>
    <t>Certificaciones de paquetes con resultados de auditoria</t>
  </si>
  <si>
    <t xml:space="preserve">1. GM1_2326_IND6
Eficacia en la auditoría de cuentas de reclamaciones.
2. GM1_2326_IND7
Eficacia en la auditoría de cuentas de servicios y tecnologías no financiados con la UPC ni con Presupuestos Máximos </t>
  </si>
  <si>
    <t>1. (# de cuentas de reclamaciones auditadas en el periodo anual/# de cuentas de reclamaciones radicadas en el periodo anual)*100
2. (# de cuentas de servicios y tecnologías no financiados con la UPC ni con Presupuestos Máximos auditadas en el periodo anual/# de cuentas de servicios y tecnologías no financiados con la UPC ni con Presupuestos Máximos radicadas en el periodo anual)*100</t>
  </si>
  <si>
    <t>1. 100%
2. 100%</t>
  </si>
  <si>
    <t>SF-Seleccione el producto-S-N-4---DOP-3</t>
  </si>
  <si>
    <t>Adelantar el trámite de verificación de calidad de los resultados de auditoria integral a las cuentas de NoPBS, reclamaciones de personas naturales y las de personas jurídicas que no sean auditadas por las firmas externas.</t>
  </si>
  <si>
    <t>Rodrigo Alexander Molina Palomares</t>
  </si>
  <si>
    <t>Certificación de Cierre de los paquetes tramitados</t>
  </si>
  <si>
    <t>SF-Seleccione el producto-S-N-4---DOP-4</t>
  </si>
  <si>
    <t>1. Contratos de acuerdo de punto final suscritos
2. Certificación de solicitud de recursos al Ministerio de Hacienda recibida
3, Informe de gestión con avance de la transacción</t>
  </si>
  <si>
    <t>(Valor aprobado suscrito/Valor aprobado total)*100</t>
  </si>
  <si>
    <t>Julián Andrés Buriticá Mejía
Luisa Fernanda Diaz González</t>
  </si>
  <si>
    <t>1) # solicitudes de aclaración elaboradas y  enviadas a terceros.
2) # Solicitudes de concepto técnico enviadas al Grupo de Validación de Auditoria de Cuentas.
3) # de informes de reintegro elaborados.
4) # de Actos Administrativos elaborados.
5)# de Autos de cierre elaborados.
6) # cuentas con definición de detección de hallazgos (GVAC)
7)# Conceptos técnicos gestionados (GIVAC)</t>
  </si>
  <si>
    <t>Fabio Andrés León</t>
  </si>
  <si>
    <t xml:space="preserve">(# de reclamaciones con Acto Administrativo / # de reclamaciones efectivamente comunicadas)*100 </t>
  </si>
  <si>
    <t>SF-Seleccione el producto-S-N-5---DOP-12</t>
  </si>
  <si>
    <t>Tablero de control de seguimiento a los requerimientos de información actualizado</t>
  </si>
  <si>
    <t>SF-Seleccione el producto-S-N-5---DOP-13</t>
  </si>
  <si>
    <t>Karla Stefanie Urrego Fragua</t>
  </si>
  <si>
    <t>1) Modificaciones y actualizaciones del PAA de acuerdo a la necesidad de la DOP
2) Presentaciones de documentación de la etapa precontractual de cada una de las líneas del PAA a la DAF para el perfeccionamiento y materialización de los contratos de prestación de servicios
3)Cuentas de cobro de todos los contratos de prestación de servicios de la DOP revisados y validados en cuanto a cumplimiento para la aprobación del supervisor y cargue de cada una de las cuentas y sus evidencias del SECOP II</t>
  </si>
  <si>
    <t>SF-Seleccione el producto-S-N-5---DOP-14</t>
  </si>
  <si>
    <t xml:space="preserve">Adelantar las actividades de seguimiento, reporte y/o actualizaciones relacionadas con la planeación estratégica de la Dirección de Otras Prestaciones. </t>
  </si>
  <si>
    <t>1, Reporte de Indicadores
2, Reporte de Monitoreo de Riesgos
3, Reporte del avance del PAIA a cargo de la Dirección de Otras Prestaciones</t>
  </si>
  <si>
    <t>SF-Seleccione el producto-S-N-4---DOP-15</t>
  </si>
  <si>
    <t>Adelantar las gestiones técnicas y operativas que garanticen las etapas complementarias al trámite de auditoria integral.</t>
  </si>
  <si>
    <t>1. Reclamaciones de personas naturales radicadas. (bases de radicación PN)
2. Bases de comunicaciones de resultados de auditoría de reclamaciones PJ PN</t>
  </si>
  <si>
    <t>SF-Seleccione el producto-S-N-4---DOP-16</t>
  </si>
  <si>
    <t>Adelantar el trámite de reconocimiento de presupuestos máximos, servicios y tecnologías no financiadas con presupuestos máximos ni UPC</t>
  </si>
  <si>
    <t>1, Ordenación de Gasto</t>
  </si>
  <si>
    <t>SF-Seleccione el producto-S-N-4---DOP-17</t>
  </si>
  <si>
    <t>Adelantar el trámite de reconocimiento mediante ordenación de gasto (reconocimiento de las reclamaciones aprobadas por accidentes de tránsito, eventos catastróficos y terroristas y tarifa diferencial)</t>
  </si>
  <si>
    <t>ordenaciones de gasto</t>
  </si>
  <si>
    <t>SF-Seleccione el producto-S-N-4---DOP-29</t>
  </si>
  <si>
    <t xml:space="preserve">Revisar y actualizar el cronograma de actividades para la generación de la herramienta funcional (BPM ) que permita la   extracción de universos de posibles reconocimientos sin justa causa de reclamaciones, Recobros y Presupuestos Máximos y dar cumplimiento a lo requerido por la Corte Constitucional  
Identificar y mapear la ruta critica </t>
  </si>
  <si>
    <t>Acta y cronograma de entregables BPM herramienta funcional (BPM )
Ruta critica identificada y mapeada</t>
  </si>
  <si>
    <t>SF-Seleccione el producto-S-N-3---DOP-30</t>
  </si>
  <si>
    <t>Realizar el seguimiento al desarrollo de la  herramienta funcional por parte de la DGTIC</t>
  </si>
  <si>
    <t>Actas de seguimiento</t>
  </si>
  <si>
    <t>SF-Seleccione el producto-S-N-4---DOP-31</t>
  </si>
  <si>
    <t xml:space="preserve">Realizar las pruebas funcionales de la herramienta (BPM) desarrollada para la aprobación de la misma </t>
  </si>
  <si>
    <t>Reporte del resultado de las pruebas y aprobación de la herramienta entregada por la DGTIC para paso a producción</t>
  </si>
  <si>
    <t>Estructurar con las dependencias responsables los proyectos priorizados en el marco del PTD, PETI, MGDEA, PINAR y otros</t>
  </si>
  <si>
    <t>Liborio Bautista Montaña</t>
  </si>
  <si>
    <t xml:space="preserve">Documentos de los proyectos estructurados conforme a los anexos de la metodología establecida en la ADRES </t>
  </si>
  <si>
    <t xml:space="preserve">Evaluar los proyectos institucionales con corte al 30 de abril </t>
  </si>
  <si>
    <t xml:space="preserve">Documento Informe de Seguimiento a los proyectos institucionales al corte del 30 de abril </t>
  </si>
  <si>
    <t>Evaluar los proyectos institucionales con corte al 30 de agosto</t>
  </si>
  <si>
    <t>Documento Informe de Seguimiento a los proyectos institucionales al corte del 30 de agosto</t>
  </si>
  <si>
    <t>Evaluar los proyectos institucionales con corte al 30 de noviembre</t>
  </si>
  <si>
    <t>Documento Informe de Seguimiento a los proyectos institucionales al corte del 30 de noviembre</t>
  </si>
  <si>
    <t>Evaluar el nivel de madurez de la gestión de proyectos en la Entidad  conforme a la metodología de medición del nivel de madurez de la gestión de proyectos establecida en la ADRES</t>
  </si>
  <si>
    <t>Alexander Bejarano Aroca</t>
  </si>
  <si>
    <t>Informe de evaluación del nivel de madurez de gestión de proyectos conforme a la metodología</t>
  </si>
  <si>
    <t>Registrar la información de las iniciativas y los proyectos vigentes en las herramientas de gestión de proyectos asegurando su articulación</t>
  </si>
  <si>
    <t xml:space="preserve">Informe del portafolio de iniciativas y proyectos vigentes de la ADRES </t>
  </si>
  <si>
    <t>Evaluar los documentos e instrumentos de proyectos con respecto a la Arquitectura Empresarial y los procesos definidos para su alineación</t>
  </si>
  <si>
    <t>Documento con el plan de acción para la alineación de proyectos con la Arquitectura Empresarial y los procesos</t>
  </si>
  <si>
    <t>Documento de Plan de Comunicación de Gestión de Proyectos publicado en la Herramienta</t>
  </si>
  <si>
    <t>Trabajar articuladamente con otros arquitectos de Tecnología para asegurar la coherencia y alineación entre la arquitectura de negocio y otras áreas de la arquitectura empresarial, con el fin de guiar estratégicamente a las personas, los procesos y las inversiones, para que se generen cambios organizacionales significativos que impulsen el fortalecimiento institucional en función de las necesidades de la estrategia y de la gestión.</t>
  </si>
  <si>
    <t>Evaluación de factibilidad técnica de iniciativas o proyectos.</t>
  </si>
  <si>
    <t>Articular e integrar en la mesa técnica de arquitectura las iniciativas priorizadas de transformación digital del negocio, asegurando que las iniciativas de cambio estén alineadas con la arquitectura de negocio y los objetivos estratégicos.</t>
  </si>
  <si>
    <t>Mesas técnicas de alineación estratégica de arquitectura empresarial con objetivos misionales e iniciativas.</t>
  </si>
  <si>
    <t>Asegurar la configuración de la herramienta de arquitectura empresarial, gestionar el cargue y el modelamiento de la información de la arquitectura de negocio en ella para administrarla y hacerla evolucionar de manera adecuada.</t>
  </si>
  <si>
    <t>Artefactos de arquitectura de negocio configurados y modelados en la herramienta de arquitectura empresarial de ADRES</t>
  </si>
  <si>
    <t>Identificar, analizar y documentar con los stakeholders de los proyectos priorizados los requisitos de negocio, asegurando que se reflejen adecuadamente en la arquitectura de negocio.</t>
  </si>
  <si>
    <t>Requisitos de negocio documentados en la herramienta de arquitectura empresarial</t>
  </si>
  <si>
    <t>Realizar revisiones periódicas al modelo operativo para asegurar su vigencia y relevancia, realizando los ajustes necesarios de la arquitectura institucional en función de los resultados obtenidos y el entorno cambiante.</t>
  </si>
  <si>
    <t>Checklist de revisión diligenciada periódicamente;
Registros de actualización y ajustes en los artefactos de la arquitectura institucional</t>
  </si>
  <si>
    <t>Actualizar los artefactos de arquitectura de negocio, tales como capacidades de negocio, servicios y actores, incluyendo los modelos de negocio, manteniendo la alineación con los objetivos estratégicos para asegurar su administración y evolución</t>
  </si>
  <si>
    <t>Artefactos de la arquitectura institucional actualizados.</t>
  </si>
  <si>
    <t xml:space="preserve">Elaborar Plan de Fortalecimiento de MIPG 2026 </t>
  </si>
  <si>
    <t>Plan de fortalecimiento MIPG 2026 formulado</t>
  </si>
  <si>
    <t>Realizar seguimiento y reporte al Plan Anticorrupción</t>
  </si>
  <si>
    <t>Informe cuatrimestral de seguimiento a la ejecución del Plan Anticorrupción</t>
  </si>
  <si>
    <t>Consolidar indicadores del PEI y del PES en tableros de control</t>
  </si>
  <si>
    <t>Norela Briceño
Smith Morera</t>
  </si>
  <si>
    <t>Tablero de control de los indicadores del PEI construido
Tablero de control de los indicadores del PES construido</t>
  </si>
  <si>
    <t>Hacer el balance de la ejecución del plan estratégico en el cuatrienio</t>
  </si>
  <si>
    <t>Documento de balance PEI elaborado</t>
  </si>
  <si>
    <t>Reestructurar un informe gerencial con los tableros de seguimiento de los diferentes módulos de EUREKA</t>
  </si>
  <si>
    <t>Informe gerencial reestructurado</t>
  </si>
  <si>
    <t>Consolidar y reportar a PGN el Índice de Transparencia y Acceso a la Información Pública</t>
  </si>
  <si>
    <t>Certificado de diligenciamiento del ITA expedido por la PGN.</t>
  </si>
  <si>
    <t>Diligenciar el Formulario de Medición de Desempeño Institucional - FURAG</t>
  </si>
  <si>
    <t>Certificado de diligenciamiento del FURAG expedido por la DAFP.</t>
  </si>
  <si>
    <t>Mejora en el desempeño institucional</t>
  </si>
  <si>
    <t>((Puntaje FURAG 2025-Puntaje FURAG 2024)/Puntaje FURAG 2024)*100</t>
  </si>
  <si>
    <t>2.5%</t>
  </si>
  <si>
    <t>Consolidar Informe de Gestión vigencia 2026</t>
  </si>
  <si>
    <t>Informe de Gestión consolidado, validado y publicado en la pagina web.</t>
  </si>
  <si>
    <t>Consolidar Informe de empalme de la ADRES</t>
  </si>
  <si>
    <t>Informe de empalme, validado y publicado en la pagina web.</t>
  </si>
  <si>
    <t>Elaborar hojas de vida de los KRIs definidos</t>
  </si>
  <si>
    <t>Hojas de vida diligenciadas y aprobadas</t>
  </si>
  <si>
    <t>Cargar información histórica relevante para cada KRI definido, con el fin de establecer líneas base y tendencias.</t>
  </si>
  <si>
    <t>Base de datos con históricos completos y validados.</t>
  </si>
  <si>
    <t xml:space="preserve">Implementar los KRIs en el tablero de control </t>
  </si>
  <si>
    <t>Tablero de control operativo con KRIs visibles y funcionales</t>
  </si>
  <si>
    <t>SF-Seleccione el producto-S-N-2---DGRFS-1</t>
  </si>
  <si>
    <t>* Publicación en la página WEB de la ADRES, las ejecuciones presupuestales realizadas durante la vigencia 2026.</t>
  </si>
  <si>
    <t>SF-Seleccione el producto-S-N-2---DGRFS-2</t>
  </si>
  <si>
    <t>Revelar la información financiera de manera fidedigna en los estados de situación financiera de la entidad.</t>
  </si>
  <si>
    <t>María Margarita Bravo</t>
  </si>
  <si>
    <t>Publicación en la página WEB de la ADRES, los EE.FF de la URA realizados en la vigencia 2026.</t>
  </si>
  <si>
    <t>Camilo Andrés Cely Escobar</t>
  </si>
  <si>
    <t>*Tablero de seguimiento al recaudo de los recursos de la URA generados en la vigencia 2026.</t>
  </si>
  <si>
    <t>SF-Seleccione el producto-S-N-2---DGRFS-4</t>
  </si>
  <si>
    <t>Grupo de Gestión de Pagos</t>
  </si>
  <si>
    <t>Realizar los giros de manera eficiente, precisa y oportuna, garantizando la gestión óptima de los compromisos financieros de la URA.</t>
  </si>
  <si>
    <t>Rafael Anaya Santrich</t>
  </si>
  <si>
    <t>*Tablero de seguimiento a los giros ejecutados durante la vigencia 2026.
*Seguimiento a ordenaciones de gasto contra el giro realizados durante la vigencia 2026.</t>
  </si>
  <si>
    <t>Administrar el portafolio de recursos de la DGRFS mediante la gestión integral de los riesgos de crédito, liquidez y mercado, velando por los objetivos de seguridad, liquidez y rentabilidad.</t>
  </si>
  <si>
    <t>* Boletín diario.
*Modelo de gestión de riesgo de crédito.</t>
  </si>
  <si>
    <t>SF-Seleccione el producto-S-N-2---DGRFS-6</t>
  </si>
  <si>
    <t>Elaborar informes de seguimiento presupuestal con análisis detallado de la ejecución, variaciones y proyección de cierre.</t>
  </si>
  <si>
    <t>* Publicación en la página WEB de la ADRES, los Informes trimestrales de gestión realizados durante la vigencia 2026.</t>
  </si>
  <si>
    <t>SF-Seleccione el producto-S-N-2---DGRFS-7</t>
  </si>
  <si>
    <t>Elaborar informe de revelación contable (financiera) que exponga información financiera de forma clara y concisa, complementado con análisis de tendencias, variaciones y notas explicativas que permitan una comprensión más profunda de las cifras.</t>
  </si>
  <si>
    <t>Informe de revelación contable (financiera) que exponga información financiera de forma clara y concisa, complementado con análisis de tendencias, variaciones y notas explicativas que permitan una comprensión más profunda de las cifras.</t>
  </si>
  <si>
    <t>SF-Seleccione el producto-S-N-1---DGRFS-8</t>
  </si>
  <si>
    <t>Elaborar un informe de recaudo que consolide la información de ingresos por concepto, analice el comportamiento frente a metas proyectadas y evidencie tendencias y/o variaciones significativas en las fuentes de financiamiento.</t>
  </si>
  <si>
    <t>*Publicación en página WEB de la ADRES, de los Informes mensuales de recaudo generados en la vigencia 2026.
*Publicación en página WEB de la ADRES, de los Informes trimestrales de recaudo generados en la vigencia 2026.</t>
  </si>
  <si>
    <t>SF-Seleccione el producto-S-N-5---DAF-19</t>
  </si>
  <si>
    <t>Realizar el monitoreo de condiciones ambientales para el plan de conservación documental</t>
  </si>
  <si>
    <t>Reporte condiciones ambientales de las áreas de archivo (Registro fotográfico)
Reporte de limpieza del archivo de gestión (Registro fotográfico)</t>
  </si>
  <si>
    <t>SF-Seleccione el producto-S-N-5---DAF-20</t>
  </si>
  <si>
    <t>Realizar capacitaciones dirigida a funcionarios y contratistas sobre manejo de residuos sólidos aprovechables y no aprovechables</t>
  </si>
  <si>
    <t xml:space="preserve">Realizar seguimiento a la implementación el Plan de Preservación Digital a Largo Plazo, como parte integral del Sistema Integrado de Conservación - SIC a través de las decisiones adoptadas por el Comité Institucional de Gestión y Desempeño
</t>
  </si>
  <si>
    <t>Informe de seguimiento a la implementación del Plan de Preservación Digital a Largo Plazo</t>
  </si>
  <si>
    <t>Socializar y fortalecer las políticas de preservación digital a largo plazo y la política de gestión de documentos electrónicos en la entidad</t>
  </si>
  <si>
    <t xml:space="preserve">Políticas actualizadas y socializadas </t>
  </si>
  <si>
    <t>EST-GM-1-S-----DLYG-19</t>
  </si>
  <si>
    <t>Cesar Andrés Jiménez Valencia</t>
  </si>
  <si>
    <t>SF-Seleccione el producto-N-N-5---DAF-17</t>
  </si>
  <si>
    <t>Puesta en producción y estabilización del aplicativo de control disciplinario interno para el seguimiento de las quejas y la generación de informes</t>
  </si>
  <si>
    <t xml:space="preserve">María Teresa Salazar García </t>
  </si>
  <si>
    <t>Estadísticas e informes sobre las diferentes etapas de cada proceso disciplinario generadas desde el aplicativo</t>
  </si>
  <si>
    <t>SF-Seleccione el producto-S-N-5---DAF-18</t>
  </si>
  <si>
    <t>Consolidar la sistematización de los activos fijos devolutivos y bienes de consumo de propiedad y custodia de la entidad.</t>
  </si>
  <si>
    <t>Juan Carlos Borda Rivas</t>
  </si>
  <si>
    <t>Inventario sistematizado e individualizado</t>
  </si>
  <si>
    <t>PLAN DE ACCIÓN INTEGRADO ANUAL VIGENCIA 2026</t>
  </si>
  <si>
    <t xml:space="preserve">
Eficacia en el fortalecimiento de la cultura preventiva de riesgos en la ADRES
Porcentaje de denuncias gestionadas </t>
  </si>
  <si>
    <t>Actividades finalizadas a marzo 31 de 2026 Vs programadas a marzo 31 de 2026</t>
  </si>
  <si>
    <t>Actividades finalizadas a marzo 31 de 2026 Vs Programadas a  marzo 31 de 2026</t>
  </si>
  <si>
    <t>62.5%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</si>
</sst>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d/mm/yyyy;@"/>
    <numFmt numFmtId="165" formatCode="_-&quot;$&quot;\ * #,##0.00_-;\-&quot;$&quot;\ * #,##0.00_-;_-&quot;$&quot;\ * &quot;-&quot;_-;_-@_-"/>
    <numFmt numFmtId="166" formatCode="_-&quot;$&quot;\ * #,##0_-;\-&quot;$&quot;\ * #,##0_-;_-&quot;$&quot;\ * &quot;-&quot;??_-;_-@_-"/>
  </numFmts>
  <fonts count="71" x14ac:knownFonts="1">
    <font>
      <sz val="11"/>
      <color theme="1"/>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sz val="11"/>
      <name val="Arial"/>
      <family val="2"/>
    </font>
    <font>
      <b/>
      <sz val="11"/>
      <color theme="1"/>
      <name val="Arial"/>
      <family val="2"/>
    </font>
    <font>
      <sz val="12"/>
      <color theme="1"/>
      <name val="Arial Narrow"/>
      <family val="2"/>
    </font>
    <font>
      <b/>
      <sz val="12"/>
      <color theme="0"/>
      <name val="Arial Narrow"/>
      <family val="2"/>
    </font>
    <font>
      <sz val="12"/>
      <color theme="1"/>
      <name val="Arial"/>
      <family val="2"/>
    </font>
    <font>
      <b/>
      <sz val="11"/>
      <color theme="1"/>
      <name val="Calibri"/>
      <family val="2"/>
    </font>
    <font>
      <sz val="11"/>
      <color theme="1"/>
      <name val="Arial"/>
      <family val="2"/>
    </font>
    <font>
      <b/>
      <sz val="11"/>
      <name val="Arial"/>
      <family val="2"/>
    </font>
    <font>
      <sz val="8"/>
      <name val="Arial"/>
      <family val="2"/>
    </font>
    <font>
      <b/>
      <sz val="11"/>
      <color theme="1"/>
      <name val="Calibri"/>
      <family val="2"/>
      <scheme val="minor"/>
    </font>
    <font>
      <sz val="11"/>
      <color theme="1"/>
      <name val="Arial"/>
      <family val="2"/>
    </font>
    <font>
      <b/>
      <sz val="9"/>
      <color indexed="81"/>
      <name val="Tahoma"/>
      <family val="2"/>
    </font>
    <font>
      <sz val="9.9"/>
      <color theme="1"/>
      <name val="Arial"/>
      <family val="2"/>
    </font>
    <font>
      <sz val="11.5"/>
      <color theme="1"/>
      <name val="Arial"/>
      <family val="2"/>
    </font>
    <font>
      <b/>
      <sz val="9"/>
      <color rgb="FF000000"/>
      <name val="Tahoma"/>
      <family val="2"/>
    </font>
    <font>
      <sz val="9"/>
      <color rgb="FF000000"/>
      <name val="Tahoma"/>
      <family val="2"/>
    </font>
    <font>
      <sz val="11"/>
      <color theme="1"/>
      <name val="Arial Narrow"/>
      <family val="2"/>
    </font>
    <font>
      <sz val="11.5"/>
      <color theme="1"/>
      <name val="Calibri"/>
      <family val="2"/>
    </font>
    <font>
      <sz val="11"/>
      <color theme="5"/>
      <name val="Arial"/>
      <family val="2"/>
    </font>
    <font>
      <sz val="11"/>
      <color theme="4"/>
      <name val="Arial"/>
      <family val="2"/>
    </font>
    <font>
      <sz val="11"/>
      <color rgb="FF00B050"/>
      <name val="Arial"/>
      <family val="2"/>
    </font>
    <font>
      <sz val="11"/>
      <color rgb="FF7030A0"/>
      <name val="Arial"/>
      <family val="2"/>
    </font>
    <font>
      <sz val="11"/>
      <color rgb="FFFF0000"/>
      <name val="Arial"/>
      <family val="2"/>
    </font>
    <font>
      <sz val="11"/>
      <color rgb="FFFF00FF"/>
      <name val="Arial"/>
      <family val="2"/>
    </font>
    <font>
      <sz val="11"/>
      <color rgb="FF996633"/>
      <name val="Arial"/>
      <family val="2"/>
    </font>
    <font>
      <sz val="11"/>
      <color rgb="FF00B0F0"/>
      <name val="Arial"/>
      <family val="2"/>
    </font>
    <font>
      <sz val="11"/>
      <color rgb="FF996633"/>
      <name val="Segoe UI"/>
      <family val="2"/>
    </font>
    <font>
      <sz val="11"/>
      <color rgb="FF0070C0"/>
      <name val="Arial"/>
      <family val="2"/>
    </font>
    <font>
      <sz val="10"/>
      <name val="Arial"/>
      <family val="2"/>
    </font>
    <font>
      <sz val="11"/>
      <color theme="1"/>
      <name val="Arial"/>
      <family val="2"/>
    </font>
    <font>
      <sz val="16"/>
      <color theme="1"/>
      <name val="Nunito Sans"/>
    </font>
    <font>
      <b/>
      <sz val="16"/>
      <color theme="1"/>
      <name val="Nunito Sans"/>
    </font>
    <font>
      <sz val="16"/>
      <color theme="1"/>
      <name val="Verdana"/>
      <family val="2"/>
    </font>
    <font>
      <sz val="16"/>
      <color theme="1"/>
      <name val="Calibri"/>
      <family val="2"/>
      <scheme val="minor"/>
    </font>
    <font>
      <b/>
      <sz val="16"/>
      <name val="Nunito Sans"/>
    </font>
    <font>
      <b/>
      <u/>
      <sz val="16"/>
      <color theme="1"/>
      <name val="Nunito Sans"/>
    </font>
    <font>
      <b/>
      <sz val="16"/>
      <color theme="0"/>
      <name val="Nunito Sans"/>
    </font>
    <font>
      <sz val="16"/>
      <name val="Nunito Sans"/>
    </font>
    <font>
      <sz val="10"/>
      <name val="Nunito"/>
    </font>
    <font>
      <sz val="11"/>
      <name val="Nunito"/>
    </font>
    <font>
      <sz val="12"/>
      <name val="Nunito"/>
    </font>
    <font>
      <sz val="11"/>
      <color rgb="FF000000"/>
      <name val="Calibri"/>
      <family val="2"/>
    </font>
    <font>
      <sz val="11"/>
      <color theme="1"/>
      <name val="Nunito"/>
    </font>
    <font>
      <b/>
      <sz val="11"/>
      <color theme="1"/>
      <name val="Nunito"/>
    </font>
    <font>
      <b/>
      <sz val="11"/>
      <name val="Nunito"/>
    </font>
    <font>
      <b/>
      <sz val="12"/>
      <color theme="0"/>
      <name val="Nunito"/>
    </font>
    <font>
      <sz val="12"/>
      <color theme="1"/>
      <name val="Nunito"/>
    </font>
    <font>
      <b/>
      <sz val="12"/>
      <color theme="1"/>
      <name val="Nunito"/>
    </font>
    <font>
      <b/>
      <sz val="10"/>
      <name val="Nunito"/>
    </font>
    <font>
      <b/>
      <sz val="12"/>
      <name val="Nunito"/>
    </font>
    <font>
      <sz val="9"/>
      <name val="Nunito"/>
    </font>
    <font>
      <sz val="16"/>
      <name val="Nunito"/>
    </font>
    <font>
      <b/>
      <sz val="16"/>
      <color theme="8" tint="-0.499984740745262"/>
      <name val="Nunito"/>
    </font>
    <font>
      <b/>
      <sz val="20"/>
      <name val="Nunito"/>
    </font>
    <font>
      <sz val="10"/>
      <color theme="1"/>
      <name val="Arial Nova Cond"/>
      <family val="2"/>
    </font>
    <font>
      <sz val="10"/>
      <color theme="2" tint="-9.9978637043366805E-2"/>
      <name val="Arial Nova Cond"/>
      <family val="2"/>
    </font>
    <font>
      <b/>
      <sz val="14"/>
      <color theme="1"/>
      <name val="Arial Nova Cond"/>
      <family val="2"/>
    </font>
    <font>
      <sz val="10"/>
      <color theme="1"/>
      <name val="Nunito"/>
    </font>
    <font>
      <sz val="10"/>
      <color rgb="FF000000"/>
      <name val="Nunito"/>
    </font>
    <font>
      <sz val="11"/>
      <color rgb="FF000000"/>
      <name val="Nunito"/>
    </font>
    <font>
      <sz val="9"/>
      <color indexed="81"/>
      <name val="Tahoma"/>
      <family val="2"/>
    </font>
  </fonts>
  <fills count="16">
    <fill>
      <patternFill patternType="none"/>
    </fill>
    <fill>
      <patternFill patternType="gray125"/>
    </fill>
    <fill>
      <patternFill patternType="solid">
        <fgColor theme="0"/>
        <bgColor theme="0"/>
      </patternFill>
    </fill>
    <fill>
      <patternFill patternType="solid">
        <fgColor rgb="FF00447C"/>
        <bgColor rgb="FF00447C"/>
      </patternFill>
    </fill>
    <fill>
      <patternFill patternType="solid">
        <fgColor rgb="FFD8D8D8"/>
        <bgColor rgb="FFD8D8D8"/>
      </patternFill>
    </fill>
    <fill>
      <patternFill patternType="solid">
        <fgColor theme="4" tint="0.79998168889431442"/>
        <bgColor indexed="64"/>
      </patternFill>
    </fill>
    <fill>
      <patternFill patternType="solid">
        <fgColor theme="7" tint="0.79998168889431442"/>
        <bgColor indexed="64"/>
      </patternFill>
    </fill>
    <fill>
      <patternFill patternType="solid">
        <fgColor rgb="FFFFFF00"/>
        <bgColor indexed="64"/>
      </patternFill>
    </fill>
    <fill>
      <patternFill patternType="solid">
        <fgColor theme="0"/>
        <bgColor indexed="64"/>
      </patternFill>
    </fill>
    <fill>
      <patternFill patternType="solid">
        <fgColor rgb="FF00447C"/>
        <bgColor indexed="64"/>
      </patternFill>
    </fill>
    <fill>
      <patternFill patternType="solid">
        <fgColor theme="5"/>
        <bgColor indexed="64"/>
      </patternFill>
    </fill>
    <fill>
      <patternFill patternType="solid">
        <fgColor theme="9" tint="0.79998168889431442"/>
        <bgColor indexed="64"/>
      </patternFill>
    </fill>
    <fill>
      <patternFill patternType="solid">
        <fgColor theme="4" tint="-0.249977111117893"/>
        <bgColor indexed="64"/>
      </patternFill>
    </fill>
    <fill>
      <patternFill patternType="solid">
        <fgColor rgb="FF175099"/>
        <bgColor indexed="64"/>
      </patternFill>
    </fill>
    <fill>
      <patternFill patternType="solid">
        <fgColor rgb="FF33CCCC"/>
        <bgColor indexed="64"/>
      </patternFill>
    </fill>
    <fill>
      <patternFill patternType="solid">
        <fgColor theme="4"/>
        <bgColor indexed="64"/>
      </patternFill>
    </fill>
  </fills>
  <borders count="103">
    <border>
      <left/>
      <right/>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right style="thin">
        <color rgb="FF000000"/>
      </right>
      <top/>
      <bottom style="thin">
        <color rgb="FF000000"/>
      </bottom>
      <diagonal/>
    </border>
    <border>
      <left/>
      <right/>
      <top/>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style="medium">
        <color rgb="FF000000"/>
      </right>
      <top style="medium">
        <color rgb="FF000000"/>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thin">
        <color rgb="FF000000"/>
      </left>
      <right style="medium">
        <color indexed="64"/>
      </right>
      <top style="thin">
        <color rgb="FF000000"/>
      </top>
      <bottom style="thin">
        <color rgb="FF000000"/>
      </bottom>
      <diagonal/>
    </border>
    <border>
      <left/>
      <right style="thin">
        <color rgb="FF000000"/>
      </right>
      <top style="thin">
        <color rgb="FF000000"/>
      </top>
      <bottom style="medium">
        <color indexed="64"/>
      </bottom>
      <diagonal/>
    </border>
    <border>
      <left/>
      <right style="thin">
        <color rgb="FF000000"/>
      </right>
      <top style="medium">
        <color rgb="FF000000"/>
      </top>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bottom style="thin">
        <color theme="0" tint="-0.499984740745262"/>
      </bottom>
      <diagonal/>
    </border>
    <border>
      <left style="medium">
        <color theme="0" tint="-0.499984740745262"/>
      </left>
      <right style="thin">
        <color theme="0" tint="-0.499984740745262"/>
      </right>
      <top style="medium">
        <color theme="0" tint="-0.499984740745262"/>
      </top>
      <bottom style="medium">
        <color theme="0" tint="-0.499984740745262"/>
      </bottom>
      <diagonal/>
    </border>
    <border>
      <left/>
      <right style="thin">
        <color theme="0" tint="-0.499984740745262"/>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bottom style="thin">
        <color theme="0" tint="-0.499984740745262"/>
      </bottom>
      <diagonal/>
    </border>
    <border>
      <left/>
      <right style="medium">
        <color theme="0" tint="-0.499984740745262"/>
      </right>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right style="medium">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top/>
      <bottom/>
      <diagonal/>
    </border>
    <border>
      <left style="medium">
        <color theme="0" tint="-0.499984740745262"/>
      </left>
      <right style="thin">
        <color theme="0" tint="-0.499984740745262"/>
      </right>
      <top style="thin">
        <color theme="0" tint="-0.499984740745262"/>
      </top>
      <bottom/>
      <diagonal/>
    </border>
    <border>
      <left style="thin">
        <color indexed="64"/>
      </left>
      <right style="medium">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right style="thin">
        <color theme="0" tint="-0.499984740745262"/>
      </right>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style="medium">
        <color indexed="64"/>
      </left>
      <right/>
      <top style="medium">
        <color indexed="64"/>
      </top>
      <bottom style="medium">
        <color indexed="64"/>
      </bottom>
      <diagonal/>
    </border>
    <border>
      <left/>
      <right style="medium">
        <color indexed="64"/>
      </right>
      <top/>
      <bottom/>
      <diagonal/>
    </border>
    <border>
      <left/>
      <right style="medium">
        <color theme="0" tint="-0.499984740745262"/>
      </right>
      <top style="thin">
        <color theme="0" tint="-0.499984740745262"/>
      </top>
      <bottom/>
      <diagonal/>
    </border>
    <border>
      <left/>
      <right style="thin">
        <color indexed="64"/>
      </right>
      <top style="thin">
        <color theme="1"/>
      </top>
      <bottom style="thin">
        <color indexed="64"/>
      </bottom>
      <diagonal/>
    </border>
    <border>
      <left style="thin">
        <color indexed="64"/>
      </left>
      <right style="thin">
        <color indexed="64"/>
      </right>
      <top style="thin">
        <color indexed="64"/>
      </top>
      <bottom style="thin">
        <color rgb="FF000000"/>
      </bottom>
      <diagonal/>
    </border>
    <border>
      <left/>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rgb="FF000000"/>
      </bottom>
      <diagonal/>
    </border>
    <border>
      <left style="thin">
        <color indexed="64"/>
      </left>
      <right style="thin">
        <color rgb="FF000000"/>
      </right>
      <top style="thin">
        <color indexed="64"/>
      </top>
      <bottom style="thin">
        <color rgb="FF000000"/>
      </bottom>
      <diagonal/>
    </border>
    <border>
      <left/>
      <right style="thin">
        <color indexed="64"/>
      </right>
      <top/>
      <bottom style="medium">
        <color indexed="64"/>
      </bottom>
      <diagonal/>
    </border>
  </borders>
  <cellStyleXfs count="30">
    <xf numFmtId="0" fontId="0" fillId="0" borderId="0"/>
    <xf numFmtId="0" fontId="8" fillId="0" borderId="5"/>
    <xf numFmtId="42" fontId="20" fillId="0" borderId="5" applyFont="0" applyFill="0" applyBorder="0" applyAlignment="0" applyProtection="0"/>
    <xf numFmtId="0" fontId="16" fillId="0" borderId="5"/>
    <xf numFmtId="9" fontId="16" fillId="0" borderId="5" applyFont="0" applyFill="0" applyBorder="0" applyAlignment="0" applyProtection="0"/>
    <xf numFmtId="0" fontId="20" fillId="0" borderId="5"/>
    <xf numFmtId="0" fontId="7" fillId="0" borderId="5"/>
    <xf numFmtId="9" fontId="20" fillId="0" borderId="5" applyFont="0" applyFill="0" applyBorder="0" applyAlignment="0" applyProtection="0"/>
    <xf numFmtId="41" fontId="20" fillId="0" borderId="5" applyFont="0" applyFill="0" applyBorder="0" applyAlignment="0" applyProtection="0"/>
    <xf numFmtId="44" fontId="20" fillId="0" borderId="5" applyFont="0" applyFill="0" applyBorder="0" applyAlignment="0" applyProtection="0"/>
    <xf numFmtId="0" fontId="20" fillId="0" borderId="5"/>
    <xf numFmtId="42" fontId="16" fillId="0" borderId="5" applyFont="0" applyFill="0" applyBorder="0" applyAlignment="0" applyProtection="0"/>
    <xf numFmtId="42" fontId="16" fillId="0" borderId="5" applyFont="0" applyFill="0" applyBorder="0" applyAlignment="0" applyProtection="0"/>
    <xf numFmtId="41" fontId="16" fillId="0" borderId="5" applyFont="0" applyFill="0" applyBorder="0" applyAlignment="0" applyProtection="0"/>
    <xf numFmtId="0" fontId="20" fillId="0" borderId="5"/>
    <xf numFmtId="0" fontId="6" fillId="0" borderId="5"/>
    <xf numFmtId="0" fontId="38" fillId="0" borderId="5"/>
    <xf numFmtId="9" fontId="6" fillId="0" borderId="5" applyFont="0" applyFill="0" applyBorder="0" applyAlignment="0" applyProtection="0"/>
    <xf numFmtId="0" fontId="39" fillId="0" borderId="5"/>
    <xf numFmtId="0" fontId="5" fillId="0" borderId="5"/>
    <xf numFmtId="44" fontId="16" fillId="0" borderId="5" applyFont="0" applyFill="0" applyBorder="0" applyAlignment="0" applyProtection="0"/>
    <xf numFmtId="0" fontId="4" fillId="0" borderId="5"/>
    <xf numFmtId="0" fontId="3" fillId="0" borderId="5"/>
    <xf numFmtId="0" fontId="3" fillId="0" borderId="5"/>
    <xf numFmtId="0" fontId="2" fillId="0" borderId="5"/>
    <xf numFmtId="43" fontId="2" fillId="0" borderId="5" applyFont="0" applyFill="0" applyBorder="0" applyAlignment="0" applyProtection="0"/>
    <xf numFmtId="9" fontId="2" fillId="0" borderId="5" applyFont="0" applyFill="0" applyBorder="0" applyAlignment="0" applyProtection="0"/>
    <xf numFmtId="0" fontId="1" fillId="0" borderId="5"/>
    <xf numFmtId="43" fontId="1" fillId="0" borderId="5" applyFont="0" applyFill="0" applyBorder="0" applyAlignment="0" applyProtection="0"/>
    <xf numFmtId="9" fontId="1" fillId="0" borderId="5" applyFont="0" applyFill="0" applyBorder="0" applyAlignment="0" applyProtection="0"/>
  </cellStyleXfs>
  <cellXfs count="744">
    <xf numFmtId="0" fontId="0" fillId="0" borderId="0" xfId="0"/>
    <xf numFmtId="0" fontId="9" fillId="0" borderId="0" xfId="0" applyFont="1" applyAlignment="1">
      <alignment vertical="center"/>
    </xf>
    <xf numFmtId="0" fontId="11" fillId="0" borderId="2" xfId="0" applyFont="1" applyBorder="1" applyAlignment="1">
      <alignment horizontal="left" vertical="center"/>
    </xf>
    <xf numFmtId="0" fontId="11" fillId="0" borderId="2" xfId="0" applyFont="1" applyBorder="1" applyAlignment="1">
      <alignment horizontal="center" vertical="center"/>
    </xf>
    <xf numFmtId="0" fontId="9" fillId="0" borderId="0" xfId="0" applyFont="1" applyAlignment="1">
      <alignment vertical="center" wrapText="1"/>
    </xf>
    <xf numFmtId="0" fontId="15" fillId="4" borderId="5" xfId="0" applyFont="1" applyFill="1" applyBorder="1" applyAlignment="1">
      <alignment horizontal="center" vertical="center" wrapText="1"/>
    </xf>
    <xf numFmtId="0" fontId="16" fillId="0" borderId="0" xfId="0" applyFont="1" applyAlignment="1">
      <alignment vertical="center" wrapText="1"/>
    </xf>
    <xf numFmtId="0" fontId="0" fillId="0" borderId="0" xfId="0" applyAlignment="1">
      <alignment horizontal="left"/>
    </xf>
    <xf numFmtId="0" fontId="16" fillId="0" borderId="0" xfId="0" applyFont="1"/>
    <xf numFmtId="0" fontId="15" fillId="4" borderId="0" xfId="0" applyFont="1" applyFill="1" applyAlignment="1">
      <alignment horizontal="left" vertical="center"/>
    </xf>
    <xf numFmtId="0" fontId="0" fillId="0" borderId="0" xfId="0" applyAlignment="1">
      <alignment wrapText="1"/>
    </xf>
    <xf numFmtId="0" fontId="8" fillId="0" borderId="5" xfId="1"/>
    <xf numFmtId="0" fontId="19" fillId="0" borderId="5" xfId="1" applyFont="1"/>
    <xf numFmtId="0" fontId="0" fillId="0" borderId="0" xfId="0" applyProtection="1">
      <protection locked="0"/>
    </xf>
    <xf numFmtId="0" fontId="19" fillId="5" borderId="7" xfId="0" applyFont="1" applyFill="1" applyBorder="1" applyProtection="1">
      <protection locked="0"/>
    </xf>
    <xf numFmtId="0" fontId="0" fillId="0" borderId="7" xfId="0" applyBorder="1" applyProtection="1">
      <protection locked="0"/>
    </xf>
    <xf numFmtId="0" fontId="19" fillId="6" borderId="5" xfId="1" applyFont="1" applyFill="1"/>
    <xf numFmtId="0" fontId="8" fillId="6" borderId="5" xfId="1" applyFill="1"/>
    <xf numFmtId="0" fontId="16" fillId="0" borderId="0" xfId="0" applyFont="1" applyAlignment="1">
      <alignment horizontal="left"/>
    </xf>
    <xf numFmtId="14" fontId="17" fillId="0" borderId="12" xfId="0" applyNumberFormat="1" applyFont="1" applyBorder="1" applyAlignment="1">
      <alignment horizontal="center" vertical="center"/>
    </xf>
    <xf numFmtId="0" fontId="0" fillId="0" borderId="5" xfId="0" applyBorder="1" applyAlignment="1" applyProtection="1">
      <alignment horizontal="center"/>
      <protection locked="0"/>
    </xf>
    <xf numFmtId="0" fontId="19" fillId="0" borderId="5" xfId="0" applyFont="1" applyBorder="1" applyAlignment="1" applyProtection="1">
      <alignment horizontal="center" vertical="center"/>
      <protection locked="0"/>
    </xf>
    <xf numFmtId="0" fontId="16" fillId="0" borderId="0" xfId="0" applyFont="1" applyAlignment="1">
      <alignment wrapText="1"/>
    </xf>
    <xf numFmtId="0" fontId="15" fillId="4" borderId="0" xfId="0" applyFont="1" applyFill="1" applyAlignment="1">
      <alignment horizontal="left" vertical="center" wrapText="1"/>
    </xf>
    <xf numFmtId="0" fontId="0" fillId="0" borderId="0" xfId="0" applyAlignment="1">
      <alignment horizontal="justify" vertical="center" wrapText="1"/>
    </xf>
    <xf numFmtId="42" fontId="16" fillId="0" borderId="7" xfId="2" applyFont="1" applyFill="1" applyBorder="1" applyAlignment="1">
      <alignment horizontal="center" vertical="center" wrapText="1"/>
    </xf>
    <xf numFmtId="42" fontId="16" fillId="0" borderId="7" xfId="2" applyFont="1" applyFill="1" applyBorder="1" applyAlignment="1">
      <alignment vertical="center" wrapText="1"/>
    </xf>
    <xf numFmtId="9" fontId="16" fillId="0" borderId="7" xfId="4" applyFont="1" applyFill="1" applyBorder="1" applyAlignment="1">
      <alignment horizontal="center" vertical="center" wrapText="1"/>
    </xf>
    <xf numFmtId="9" fontId="16" fillId="0" borderId="7" xfId="2" applyNumberFormat="1" applyFont="1" applyFill="1" applyBorder="1" applyAlignment="1">
      <alignment vertical="center" wrapText="1"/>
    </xf>
    <xf numFmtId="14" fontId="16" fillId="0" borderId="7" xfId="3" applyNumberFormat="1" applyBorder="1" applyAlignment="1">
      <alignment horizontal="right" vertical="center" wrapText="1"/>
    </xf>
    <xf numFmtId="0" fontId="20" fillId="0" borderId="5" xfId="5" applyAlignment="1">
      <alignment vertical="center"/>
    </xf>
    <xf numFmtId="0" fontId="20" fillId="0" borderId="5" xfId="5" applyAlignment="1">
      <alignment horizontal="center" vertical="center"/>
    </xf>
    <xf numFmtId="0" fontId="11" fillId="0" borderId="8" xfId="5" applyFont="1" applyBorder="1" applyAlignment="1">
      <alignment horizontal="center" vertical="center"/>
    </xf>
    <xf numFmtId="0" fontId="11" fillId="0" borderId="32" xfId="5" applyFont="1" applyBorder="1" applyAlignment="1">
      <alignment horizontal="center" vertical="center"/>
    </xf>
    <xf numFmtId="0" fontId="11" fillId="0" borderId="11" xfId="5" applyFont="1" applyBorder="1" applyAlignment="1">
      <alignment horizontal="center" vertical="center"/>
    </xf>
    <xf numFmtId="0" fontId="11" fillId="0" borderId="33" xfId="5" applyFont="1" applyBorder="1" applyAlignment="1">
      <alignment horizontal="center" vertical="center"/>
    </xf>
    <xf numFmtId="14" fontId="11" fillId="0" borderId="33" xfId="5" applyNumberFormat="1" applyFont="1" applyBorder="1" applyAlignment="1">
      <alignment horizontal="center" vertical="center"/>
    </xf>
    <xf numFmtId="0" fontId="11" fillId="0" borderId="42" xfId="5" applyFont="1" applyBorder="1" applyAlignment="1">
      <alignment horizontal="center" vertical="center"/>
    </xf>
    <xf numFmtId="14" fontId="11" fillId="0" borderId="43" xfId="5" applyNumberFormat="1" applyFont="1" applyBorder="1" applyAlignment="1">
      <alignment horizontal="center" vertical="center"/>
    </xf>
    <xf numFmtId="0" fontId="12" fillId="8" borderId="5" xfId="5" applyFont="1" applyFill="1" applyAlignment="1">
      <alignment horizontal="center" vertical="center" wrapText="1"/>
    </xf>
    <xf numFmtId="14" fontId="13" fillId="9" borderId="21" xfId="5" applyNumberFormat="1" applyFont="1" applyFill="1" applyBorder="1" applyAlignment="1">
      <alignment horizontal="center" vertical="center" wrapText="1"/>
    </xf>
    <xf numFmtId="0" fontId="12" fillId="10" borderId="5" xfId="5" applyFont="1" applyFill="1" applyAlignment="1">
      <alignment horizontal="center" vertical="center" wrapText="1"/>
    </xf>
    <xf numFmtId="0" fontId="16" fillId="0" borderId="7" xfId="5" applyFont="1" applyBorder="1" applyAlignment="1">
      <alignment horizontal="left" vertical="center" wrapText="1"/>
    </xf>
    <xf numFmtId="0" fontId="16" fillId="0" borderId="16" xfId="5" applyFont="1" applyBorder="1" applyAlignment="1">
      <alignment horizontal="left" vertical="center" wrapText="1"/>
    </xf>
    <xf numFmtId="0" fontId="16" fillId="0" borderId="7" xfId="5" applyFont="1" applyBorder="1" applyAlignment="1">
      <alignment horizontal="center" vertical="center" wrapText="1"/>
    </xf>
    <xf numFmtId="14" fontId="16" fillId="0" borderId="7" xfId="5" applyNumberFormat="1" applyFont="1" applyBorder="1" applyAlignment="1">
      <alignment horizontal="right" vertical="center" wrapText="1"/>
    </xf>
    <xf numFmtId="9" fontId="16" fillId="0" borderId="7" xfId="5" applyNumberFormat="1" applyFont="1" applyBorder="1" applyAlignment="1">
      <alignment horizontal="center" vertical="center" wrapText="1"/>
    </xf>
    <xf numFmtId="0" fontId="20" fillId="0" borderId="5" xfId="5" applyAlignment="1">
      <alignment horizontal="left" vertical="center" wrapText="1"/>
    </xf>
    <xf numFmtId="0" fontId="10" fillId="7" borderId="7" xfId="5" applyFont="1" applyFill="1" applyBorder="1" applyAlignment="1">
      <alignment horizontal="left" vertical="center" wrapText="1"/>
    </xf>
    <xf numFmtId="0" fontId="10" fillId="0" borderId="7" xfId="5" applyFont="1" applyBorder="1" applyAlignment="1">
      <alignment horizontal="left" vertical="center" wrapText="1"/>
    </xf>
    <xf numFmtId="14" fontId="16" fillId="0" borderId="7" xfId="5" applyNumberFormat="1" applyFont="1" applyBorder="1" applyAlignment="1">
      <alignment horizontal="center" vertical="center" wrapText="1"/>
    </xf>
    <xf numFmtId="0" fontId="16" fillId="0" borderId="7" xfId="5" applyFont="1" applyBorder="1" applyAlignment="1">
      <alignment vertical="center" wrapText="1"/>
    </xf>
    <xf numFmtId="14" fontId="16" fillId="0" borderId="7" xfId="5" applyNumberFormat="1" applyFont="1" applyBorder="1" applyAlignment="1">
      <alignment vertical="center" wrapText="1"/>
    </xf>
    <xf numFmtId="0" fontId="16" fillId="7" borderId="7" xfId="5" applyFont="1" applyFill="1" applyBorder="1" applyAlignment="1">
      <alignment horizontal="left" vertical="center" wrapText="1"/>
    </xf>
    <xf numFmtId="0" fontId="16" fillId="0" borderId="21" xfId="5" applyFont="1" applyBorder="1" applyAlignment="1">
      <alignment vertical="center" wrapText="1"/>
    </xf>
    <xf numFmtId="0" fontId="16" fillId="0" borderId="25" xfId="5" applyFont="1" applyBorder="1" applyAlignment="1">
      <alignment vertical="center" wrapText="1"/>
    </xf>
    <xf numFmtId="0" fontId="16" fillId="0" borderId="7" xfId="5" applyFont="1" applyBorder="1" applyAlignment="1">
      <alignment horizontal="right" vertical="center" wrapText="1"/>
    </xf>
    <xf numFmtId="9" fontId="16" fillId="0" borderId="7" xfId="5" applyNumberFormat="1" applyFont="1" applyBorder="1" applyAlignment="1">
      <alignment horizontal="left" vertical="center" wrapText="1"/>
    </xf>
    <xf numFmtId="0" fontId="16" fillId="0" borderId="7" xfId="6" applyFont="1" applyBorder="1" applyAlignment="1">
      <alignment horizontal="center" vertical="center" wrapText="1"/>
    </xf>
    <xf numFmtId="0" fontId="16" fillId="0" borderId="7" xfId="5" applyFont="1" applyBorder="1" applyAlignment="1">
      <alignment horizontal="justify" vertical="center" wrapText="1"/>
    </xf>
    <xf numFmtId="0" fontId="23" fillId="0" borderId="7" xfId="5" applyFont="1" applyBorder="1" applyAlignment="1">
      <alignment horizontal="justify" vertical="center" readingOrder="1"/>
    </xf>
    <xf numFmtId="42" fontId="16" fillId="11" borderId="7" xfId="2" applyFont="1" applyFill="1" applyBorder="1" applyAlignment="1">
      <alignment vertical="center" wrapText="1"/>
    </xf>
    <xf numFmtId="0" fontId="16" fillId="11" borderId="7" xfId="5" applyFont="1" applyFill="1" applyBorder="1" applyAlignment="1">
      <alignment horizontal="left" vertical="center" wrapText="1"/>
    </xf>
    <xf numFmtId="14" fontId="16" fillId="0" borderId="7" xfId="5" applyNumberFormat="1" applyFont="1" applyBorder="1" applyAlignment="1">
      <alignment vertical="center"/>
    </xf>
    <xf numFmtId="0" fontId="9" fillId="0" borderId="7" xfId="5" applyFont="1" applyBorder="1" applyAlignment="1">
      <alignment horizontal="left" vertical="center" wrapText="1"/>
    </xf>
    <xf numFmtId="9" fontId="16" fillId="0" borderId="7" xfId="7" applyFont="1" applyFill="1" applyBorder="1" applyAlignment="1">
      <alignment horizontal="center" vertical="center" wrapText="1"/>
    </xf>
    <xf numFmtId="0" fontId="16" fillId="0" borderId="7" xfId="5" applyFont="1" applyBorder="1" applyAlignment="1">
      <alignment horizontal="justify" vertical="center"/>
    </xf>
    <xf numFmtId="0" fontId="16" fillId="0" borderId="7" xfId="6" applyFont="1" applyBorder="1" applyAlignment="1">
      <alignment horizontal="left" vertical="center" wrapText="1"/>
    </xf>
    <xf numFmtId="0" fontId="16" fillId="0" borderId="7" xfId="6" applyFont="1" applyBorder="1" applyAlignment="1">
      <alignment vertical="center" wrapText="1"/>
    </xf>
    <xf numFmtId="14" fontId="16" fillId="0" borderId="7" xfId="6" applyNumberFormat="1" applyFont="1" applyBorder="1" applyAlignment="1">
      <alignment horizontal="center" vertical="center" wrapText="1"/>
    </xf>
    <xf numFmtId="42" fontId="16" fillId="11" borderId="7" xfId="2" applyFont="1" applyFill="1" applyBorder="1" applyAlignment="1">
      <alignment horizontal="center" vertical="center" wrapText="1"/>
    </xf>
    <xf numFmtId="0" fontId="16" fillId="11" borderId="7" xfId="2" applyNumberFormat="1" applyFont="1" applyFill="1" applyBorder="1" applyAlignment="1">
      <alignment horizontal="center" vertical="center" wrapText="1"/>
    </xf>
    <xf numFmtId="10" fontId="16" fillId="0" borderId="7" xfId="6" applyNumberFormat="1" applyFont="1" applyBorder="1" applyAlignment="1">
      <alignment horizontal="center" vertical="center" wrapText="1"/>
    </xf>
    <xf numFmtId="49" fontId="16" fillId="0" borderId="7" xfId="6" applyNumberFormat="1" applyFont="1" applyBorder="1" applyAlignment="1" applyProtection="1">
      <alignment horizontal="center" vertical="center" wrapText="1"/>
      <protection locked="0"/>
    </xf>
    <xf numFmtId="14" fontId="9" fillId="0" borderId="7" xfId="5" applyNumberFormat="1" applyFont="1" applyBorder="1" applyAlignment="1">
      <alignment horizontal="center" vertical="center" wrapText="1"/>
    </xf>
    <xf numFmtId="41" fontId="16" fillId="0" borderId="7" xfId="8" applyFont="1" applyFill="1" applyBorder="1" applyAlignment="1">
      <alignment vertical="center" wrapText="1"/>
    </xf>
    <xf numFmtId="0" fontId="16" fillId="0" borderId="7" xfId="5" applyFont="1" applyBorder="1" applyAlignment="1">
      <alignment vertical="center"/>
    </xf>
    <xf numFmtId="9" fontId="16" fillId="0" borderId="7" xfId="6" applyNumberFormat="1" applyFont="1" applyBorder="1" applyAlignment="1">
      <alignment horizontal="center" vertical="center" wrapText="1"/>
    </xf>
    <xf numFmtId="0" fontId="16" fillId="0" borderId="16" xfId="6" applyFont="1" applyBorder="1" applyAlignment="1">
      <alignment horizontal="left" vertical="center" wrapText="1"/>
    </xf>
    <xf numFmtId="0" fontId="20" fillId="7" borderId="5" xfId="5" applyFill="1" applyAlignment="1">
      <alignment vertical="center"/>
    </xf>
    <xf numFmtId="0" fontId="16" fillId="11" borderId="7" xfId="5" applyFont="1" applyFill="1" applyBorder="1" applyAlignment="1">
      <alignment horizontal="center" vertical="center" wrapText="1"/>
    </xf>
    <xf numFmtId="9" fontId="16" fillId="0" borderId="7" xfId="5" applyNumberFormat="1" applyFont="1" applyBorder="1" applyAlignment="1">
      <alignment vertical="center" wrapText="1"/>
    </xf>
    <xf numFmtId="164" fontId="26" fillId="0" borderId="7" xfId="5" applyNumberFormat="1" applyFont="1" applyBorder="1" applyAlignment="1">
      <alignment horizontal="center" vertical="center" wrapText="1"/>
    </xf>
    <xf numFmtId="166" fontId="16" fillId="0" borderId="7" xfId="9" applyNumberFormat="1" applyFont="1" applyFill="1" applyBorder="1" applyAlignment="1">
      <alignment vertical="center" wrapText="1"/>
    </xf>
    <xf numFmtId="0" fontId="20" fillId="0" borderId="7" xfId="5" applyBorder="1" applyAlignment="1">
      <alignment horizontal="left" vertical="center" wrapText="1"/>
    </xf>
    <xf numFmtId="0" fontId="20" fillId="0" borderId="7" xfId="5" applyBorder="1" applyAlignment="1">
      <alignment horizontal="center" vertical="center" wrapText="1"/>
    </xf>
    <xf numFmtId="14" fontId="20" fillId="0" borderId="7" xfId="5" applyNumberFormat="1" applyBorder="1" applyAlignment="1">
      <alignment horizontal="right" vertical="center" wrapText="1"/>
    </xf>
    <xf numFmtId="42" fontId="0" fillId="0" borderId="7" xfId="2" applyFont="1" applyFill="1" applyBorder="1" applyAlignment="1">
      <alignment vertical="center" wrapText="1"/>
    </xf>
    <xf numFmtId="0" fontId="16" fillId="0" borderId="7" xfId="5" applyFont="1" applyBorder="1" applyAlignment="1">
      <alignment horizontal="center" vertical="center"/>
    </xf>
    <xf numFmtId="14" fontId="10" fillId="0" borderId="7" xfId="5" applyNumberFormat="1" applyFont="1" applyBorder="1" applyAlignment="1">
      <alignment horizontal="right" vertical="center" wrapText="1"/>
    </xf>
    <xf numFmtId="42" fontId="10" fillId="0" borderId="7" xfId="2" applyFont="1" applyFill="1" applyBorder="1" applyAlignment="1">
      <alignment vertical="center" wrapText="1"/>
    </xf>
    <xf numFmtId="0" fontId="20" fillId="0" borderId="5" xfId="10" applyAlignment="1">
      <alignment vertical="center"/>
    </xf>
    <xf numFmtId="0" fontId="20" fillId="0" borderId="5" xfId="10" applyAlignment="1">
      <alignment horizontal="center" vertical="center"/>
    </xf>
    <xf numFmtId="0" fontId="11" fillId="0" borderId="8" xfId="10" applyFont="1" applyBorder="1" applyAlignment="1">
      <alignment horizontal="center" vertical="center"/>
    </xf>
    <xf numFmtId="0" fontId="11" fillId="0" borderId="32" xfId="10" applyFont="1" applyBorder="1" applyAlignment="1">
      <alignment horizontal="center" vertical="center"/>
    </xf>
    <xf numFmtId="0" fontId="11" fillId="0" borderId="11" xfId="10" applyFont="1" applyBorder="1" applyAlignment="1">
      <alignment horizontal="center" vertical="center"/>
    </xf>
    <xf numFmtId="0" fontId="11" fillId="0" borderId="33" xfId="10" applyFont="1" applyBorder="1" applyAlignment="1">
      <alignment horizontal="center" vertical="center"/>
    </xf>
    <xf numFmtId="14" fontId="11" fillId="0" borderId="33" xfId="10" applyNumberFormat="1" applyFont="1" applyBorder="1" applyAlignment="1">
      <alignment horizontal="center" vertical="center"/>
    </xf>
    <xf numFmtId="0" fontId="11" fillId="0" borderId="42" xfId="10" applyFont="1" applyBorder="1" applyAlignment="1">
      <alignment horizontal="center" vertical="center"/>
    </xf>
    <xf numFmtId="14" fontId="11" fillId="0" borderId="43" xfId="10" applyNumberFormat="1" applyFont="1" applyBorder="1" applyAlignment="1">
      <alignment horizontal="center" vertical="center"/>
    </xf>
    <xf numFmtId="0" fontId="12" fillId="8" borderId="5" xfId="10" applyFont="1" applyFill="1" applyAlignment="1">
      <alignment horizontal="center" vertical="center" wrapText="1"/>
    </xf>
    <xf numFmtId="14" fontId="13" fillId="9" borderId="21" xfId="10" applyNumberFormat="1" applyFont="1" applyFill="1" applyBorder="1" applyAlignment="1">
      <alignment horizontal="center" vertical="center" wrapText="1"/>
    </xf>
    <xf numFmtId="0" fontId="12" fillId="10" borderId="5" xfId="10" applyFont="1" applyFill="1" applyAlignment="1">
      <alignment horizontal="center" vertical="center" wrapText="1"/>
    </xf>
    <xf numFmtId="0" fontId="16" fillId="0" borderId="7" xfId="10" applyFont="1" applyBorder="1" applyAlignment="1">
      <alignment horizontal="left" vertical="center" wrapText="1"/>
    </xf>
    <xf numFmtId="0" fontId="16" fillId="0" borderId="16" xfId="10" applyFont="1" applyBorder="1" applyAlignment="1">
      <alignment horizontal="left" vertical="center" wrapText="1"/>
    </xf>
    <xf numFmtId="0" fontId="32" fillId="0" borderId="7" xfId="10" applyFont="1" applyBorder="1" applyAlignment="1">
      <alignment horizontal="left" vertical="center" wrapText="1"/>
    </xf>
    <xf numFmtId="0" fontId="16" fillId="0" borderId="7" xfId="10" applyFont="1" applyBorder="1" applyAlignment="1">
      <alignment horizontal="center" vertical="center" wrapText="1"/>
    </xf>
    <xf numFmtId="14" fontId="16" fillId="0" borderId="7" xfId="10" applyNumberFormat="1" applyFont="1" applyBorder="1" applyAlignment="1">
      <alignment horizontal="right" vertical="center" wrapText="1"/>
    </xf>
    <xf numFmtId="42" fontId="16" fillId="0" borderId="7" xfId="11" applyFont="1" applyFill="1" applyBorder="1" applyAlignment="1">
      <alignment vertical="center" wrapText="1"/>
    </xf>
    <xf numFmtId="9" fontId="16" fillId="0" borderId="7" xfId="10" applyNumberFormat="1" applyFont="1" applyBorder="1" applyAlignment="1">
      <alignment horizontal="center" vertical="center" wrapText="1"/>
    </xf>
    <xf numFmtId="0" fontId="20" fillId="0" borderId="5" xfId="10" applyAlignment="1">
      <alignment horizontal="left" vertical="center" wrapText="1"/>
    </xf>
    <xf numFmtId="0" fontId="16" fillId="0" borderId="5" xfId="10" applyFont="1" applyAlignment="1">
      <alignment vertical="center"/>
    </xf>
    <xf numFmtId="0" fontId="16" fillId="0" borderId="5" xfId="10" applyFont="1" applyAlignment="1">
      <alignment horizontal="left" vertical="center" wrapText="1"/>
    </xf>
    <xf numFmtId="0" fontId="30" fillId="0" borderId="7" xfId="10" applyFont="1" applyBorder="1" applyAlignment="1">
      <alignment horizontal="left" vertical="center" wrapText="1"/>
    </xf>
    <xf numFmtId="0" fontId="31" fillId="0" borderId="7" xfId="10" applyFont="1" applyBorder="1" applyAlignment="1">
      <alignment horizontal="left" vertical="center" wrapText="1"/>
    </xf>
    <xf numFmtId="42" fontId="16" fillId="0" borderId="7" xfId="12" applyFont="1" applyFill="1" applyBorder="1" applyAlignment="1">
      <alignment vertical="center" wrapText="1"/>
    </xf>
    <xf numFmtId="0" fontId="35" fillId="0" borderId="7" xfId="10" applyFont="1" applyBorder="1" applyAlignment="1">
      <alignment horizontal="left" vertical="center" wrapText="1"/>
    </xf>
    <xf numFmtId="0" fontId="33" fillId="0" borderId="7" xfId="10" applyFont="1" applyBorder="1" applyAlignment="1">
      <alignment horizontal="left" vertical="center" wrapText="1"/>
    </xf>
    <xf numFmtId="14" fontId="16" fillId="0" borderId="7" xfId="10" applyNumberFormat="1" applyFont="1" applyBorder="1" applyAlignment="1">
      <alignment horizontal="center" vertical="center" wrapText="1"/>
    </xf>
    <xf numFmtId="0" fontId="34" fillId="0" borderId="7" xfId="10" applyFont="1" applyBorder="1" applyAlignment="1">
      <alignment horizontal="left" vertical="center" wrapText="1"/>
    </xf>
    <xf numFmtId="0" fontId="36" fillId="0" borderId="5" xfId="10" applyFont="1" applyAlignment="1">
      <alignment vertical="center" wrapText="1"/>
    </xf>
    <xf numFmtId="14" fontId="16" fillId="0" borderId="7" xfId="10" applyNumberFormat="1" applyFont="1" applyBorder="1" applyAlignment="1">
      <alignment vertical="center" wrapText="1"/>
    </xf>
    <xf numFmtId="165" fontId="16" fillId="0" borderId="7" xfId="11" applyNumberFormat="1" applyFont="1" applyFill="1" applyBorder="1" applyAlignment="1">
      <alignment horizontal="right" vertical="center" wrapText="1"/>
    </xf>
    <xf numFmtId="0" fontId="16" fillId="0" borderId="7" xfId="10" applyFont="1" applyBorder="1" applyAlignment="1">
      <alignment vertical="center" wrapText="1"/>
    </xf>
    <xf numFmtId="42" fontId="16" fillId="0" borderId="7" xfId="11" applyFont="1" applyFill="1" applyBorder="1" applyAlignment="1">
      <alignment horizontal="center" vertical="center" wrapText="1"/>
    </xf>
    <xf numFmtId="0" fontId="16" fillId="0" borderId="21" xfId="10" applyFont="1" applyBorder="1" applyAlignment="1">
      <alignment vertical="center" wrapText="1"/>
    </xf>
    <xf numFmtId="0" fontId="35" fillId="0" borderId="7" xfId="10" applyFont="1" applyBorder="1" applyAlignment="1">
      <alignment vertical="center" wrapText="1"/>
    </xf>
    <xf numFmtId="0" fontId="32" fillId="0" borderId="7" xfId="10" applyFont="1" applyBorder="1" applyAlignment="1">
      <alignment vertical="center" wrapText="1"/>
    </xf>
    <xf numFmtId="0" fontId="33" fillId="0" borderId="7" xfId="10" applyFont="1" applyBorder="1" applyAlignment="1">
      <alignment vertical="center" wrapText="1"/>
    </xf>
    <xf numFmtId="0" fontId="16" fillId="0" borderId="7" xfId="10" applyFont="1" applyBorder="1" applyAlignment="1">
      <alignment horizontal="right" vertical="center" wrapText="1"/>
    </xf>
    <xf numFmtId="0" fontId="16" fillId="0" borderId="25" xfId="10" applyFont="1" applyBorder="1" applyAlignment="1">
      <alignment vertical="center" wrapText="1"/>
    </xf>
    <xf numFmtId="42" fontId="16" fillId="0" borderId="7" xfId="12" applyFont="1" applyFill="1" applyBorder="1" applyAlignment="1">
      <alignment horizontal="center" vertical="center" wrapText="1"/>
    </xf>
    <xf numFmtId="0" fontId="16" fillId="7" borderId="7" xfId="10" applyFont="1" applyFill="1" applyBorder="1" applyAlignment="1">
      <alignment horizontal="left" vertical="center" wrapText="1"/>
    </xf>
    <xf numFmtId="9" fontId="16" fillId="0" borderId="7" xfId="10" applyNumberFormat="1" applyFont="1" applyBorder="1" applyAlignment="1">
      <alignment horizontal="left" vertical="center" wrapText="1"/>
    </xf>
    <xf numFmtId="0" fontId="16" fillId="0" borderId="7" xfId="10" applyFont="1" applyBorder="1" applyAlignment="1">
      <alignment horizontal="justify" vertical="center" wrapText="1"/>
    </xf>
    <xf numFmtId="0" fontId="23" fillId="0" borderId="7" xfId="10" applyFont="1" applyBorder="1" applyAlignment="1">
      <alignment horizontal="justify" vertical="center" readingOrder="1"/>
    </xf>
    <xf numFmtId="14" fontId="16" fillId="0" borderId="7" xfId="10" applyNumberFormat="1" applyFont="1" applyBorder="1" applyAlignment="1">
      <alignment vertical="center"/>
    </xf>
    <xf numFmtId="0" fontId="9" fillId="0" borderId="7" xfId="10" applyFont="1" applyBorder="1" applyAlignment="1">
      <alignment horizontal="left" vertical="center" wrapText="1"/>
    </xf>
    <xf numFmtId="0" fontId="16" fillId="0" borderId="7" xfId="10" applyFont="1" applyBorder="1" applyAlignment="1">
      <alignment horizontal="justify" vertical="center"/>
    </xf>
    <xf numFmtId="14" fontId="9" fillId="0" borderId="7" xfId="10" applyNumberFormat="1" applyFont="1" applyBorder="1" applyAlignment="1">
      <alignment horizontal="center" vertical="center" wrapText="1"/>
    </xf>
    <xf numFmtId="41" fontId="16" fillId="0" borderId="7" xfId="13" applyFont="1" applyFill="1" applyBorder="1" applyAlignment="1">
      <alignment vertical="center" wrapText="1"/>
    </xf>
    <xf numFmtId="0" fontId="16" fillId="0" borderId="7" xfId="10" applyFont="1" applyBorder="1" applyAlignment="1">
      <alignment vertical="center"/>
    </xf>
    <xf numFmtId="0" fontId="14" fillId="0" borderId="7" xfId="10" applyFont="1" applyBorder="1" applyAlignment="1">
      <alignment horizontal="left" vertical="center" wrapText="1"/>
    </xf>
    <xf numFmtId="164" fontId="26" fillId="0" borderId="7" xfId="10" applyNumberFormat="1" applyFont="1" applyBorder="1" applyAlignment="1">
      <alignment horizontal="center" vertical="center" wrapText="1"/>
    </xf>
    <xf numFmtId="9" fontId="16" fillId="0" borderId="7" xfId="12" applyNumberFormat="1" applyFont="1" applyFill="1" applyBorder="1" applyAlignment="1">
      <alignment vertical="center" wrapText="1"/>
    </xf>
    <xf numFmtId="9" fontId="16" fillId="0" borderId="7" xfId="10" applyNumberFormat="1" applyFont="1" applyBorder="1" applyAlignment="1">
      <alignment vertical="center" wrapText="1"/>
    </xf>
    <xf numFmtId="0" fontId="16" fillId="0" borderId="7" xfId="10" applyFont="1" applyBorder="1" applyAlignment="1">
      <alignment horizontal="center" vertical="center"/>
    </xf>
    <xf numFmtId="0" fontId="37" fillId="0" borderId="7" xfId="10" applyFont="1" applyBorder="1" applyAlignment="1">
      <alignment horizontal="left" vertical="center" wrapText="1"/>
    </xf>
    <xf numFmtId="0" fontId="29" fillId="0" borderId="7" xfId="10" applyFont="1" applyBorder="1" applyAlignment="1">
      <alignment horizontal="left" vertical="center" wrapText="1"/>
    </xf>
    <xf numFmtId="0" fontId="28" fillId="0" borderId="7" xfId="10" applyFont="1" applyBorder="1" applyAlignment="1">
      <alignment horizontal="left" vertical="center" wrapText="1"/>
    </xf>
    <xf numFmtId="42" fontId="16" fillId="0" borderId="7" xfId="11" applyFont="1" applyFill="1" applyBorder="1" applyAlignment="1">
      <alignment horizontal="right" vertical="center" wrapText="1"/>
    </xf>
    <xf numFmtId="0" fontId="16" fillId="0" borderId="7" xfId="10" applyFont="1" applyBorder="1" applyAlignment="1">
      <alignment horizontal="right" vertical="center"/>
    </xf>
    <xf numFmtId="14" fontId="16" fillId="0" borderId="21" xfId="10" applyNumberFormat="1" applyFont="1" applyBorder="1" applyAlignment="1">
      <alignment horizontal="right" vertical="center" wrapText="1"/>
    </xf>
    <xf numFmtId="0" fontId="16" fillId="0" borderId="5" xfId="10" applyFont="1" applyAlignment="1">
      <alignment horizontal="center" vertical="center"/>
    </xf>
    <xf numFmtId="0" fontId="20" fillId="0" borderId="5" xfId="14" applyAlignment="1">
      <alignment vertical="center"/>
    </xf>
    <xf numFmtId="0" fontId="20" fillId="0" borderId="5" xfId="14" applyAlignment="1">
      <alignment horizontal="center" vertical="center"/>
    </xf>
    <xf numFmtId="0" fontId="11" fillId="0" borderId="8" xfId="14" applyFont="1" applyBorder="1" applyAlignment="1">
      <alignment horizontal="center" vertical="center"/>
    </xf>
    <xf numFmtId="0" fontId="11" fillId="0" borderId="32" xfId="14" applyFont="1" applyBorder="1" applyAlignment="1">
      <alignment horizontal="center" vertical="center"/>
    </xf>
    <xf numFmtId="0" fontId="11" fillId="0" borderId="11" xfId="14" applyFont="1" applyBorder="1" applyAlignment="1">
      <alignment horizontal="center" vertical="center"/>
    </xf>
    <xf numFmtId="0" fontId="11" fillId="0" borderId="33" xfId="14" applyFont="1" applyBorder="1" applyAlignment="1">
      <alignment horizontal="center" vertical="center"/>
    </xf>
    <xf numFmtId="14" fontId="11" fillId="0" borderId="33" xfId="14" applyNumberFormat="1" applyFont="1" applyBorder="1" applyAlignment="1">
      <alignment horizontal="center" vertical="center"/>
    </xf>
    <xf numFmtId="0" fontId="11" fillId="0" borderId="42" xfId="14" applyFont="1" applyBorder="1" applyAlignment="1">
      <alignment horizontal="center" vertical="center"/>
    </xf>
    <xf numFmtId="14" fontId="11" fillId="0" borderId="43" xfId="14" applyNumberFormat="1" applyFont="1" applyBorder="1" applyAlignment="1">
      <alignment horizontal="center" vertical="center"/>
    </xf>
    <xf numFmtId="0" fontId="12" fillId="8" borderId="5" xfId="14" applyFont="1" applyFill="1" applyAlignment="1">
      <alignment horizontal="center" vertical="center" wrapText="1"/>
    </xf>
    <xf numFmtId="14" fontId="13" fillId="9" borderId="21" xfId="14" applyNumberFormat="1" applyFont="1" applyFill="1" applyBorder="1" applyAlignment="1">
      <alignment horizontal="center" vertical="center" wrapText="1"/>
    </xf>
    <xf numFmtId="0" fontId="12" fillId="10" borderId="5" xfId="14" applyFont="1" applyFill="1" applyAlignment="1">
      <alignment horizontal="center" vertical="center" wrapText="1"/>
    </xf>
    <xf numFmtId="0" fontId="16" fillId="0" borderId="7" xfId="14" applyFont="1" applyBorder="1" applyAlignment="1">
      <alignment horizontal="left" vertical="center" wrapText="1"/>
    </xf>
    <xf numFmtId="0" fontId="16" fillId="0" borderId="16" xfId="14" applyFont="1" applyBorder="1" applyAlignment="1">
      <alignment horizontal="left" vertical="center" wrapText="1"/>
    </xf>
    <xf numFmtId="0" fontId="32" fillId="0" borderId="7" xfId="14" applyFont="1" applyBorder="1" applyAlignment="1">
      <alignment horizontal="left" vertical="center" wrapText="1"/>
    </xf>
    <xf numFmtId="0" fontId="16" fillId="0" borderId="7" xfId="14" applyFont="1" applyBorder="1" applyAlignment="1">
      <alignment horizontal="center" vertical="center" wrapText="1"/>
    </xf>
    <xf numFmtId="14" fontId="16" fillId="0" borderId="7" xfId="14" applyNumberFormat="1" applyFont="1" applyBorder="1" applyAlignment="1">
      <alignment horizontal="right" vertical="center" wrapText="1"/>
    </xf>
    <xf numFmtId="9" fontId="16" fillId="0" borderId="7" xfId="14" applyNumberFormat="1" applyFont="1" applyBorder="1" applyAlignment="1">
      <alignment horizontal="center" vertical="center" wrapText="1"/>
    </xf>
    <xf numFmtId="0" fontId="20" fillId="0" borderId="5" xfId="14" applyAlignment="1">
      <alignment horizontal="left" vertical="center" wrapText="1"/>
    </xf>
    <xf numFmtId="0" fontId="16" fillId="0" borderId="5" xfId="14" applyFont="1" applyAlignment="1">
      <alignment vertical="center"/>
    </xf>
    <xf numFmtId="0" fontId="16" fillId="0" borderId="5" xfId="14" applyFont="1" applyAlignment="1">
      <alignment horizontal="left" vertical="center" wrapText="1"/>
    </xf>
    <xf numFmtId="0" fontId="30" fillId="0" borderId="7" xfId="14" applyFont="1" applyBorder="1" applyAlignment="1">
      <alignment horizontal="left" vertical="center" wrapText="1"/>
    </xf>
    <xf numFmtId="0" fontId="31" fillId="0" borderId="7" xfId="14" applyFont="1" applyBorder="1" applyAlignment="1">
      <alignment horizontal="left" vertical="center" wrapText="1"/>
    </xf>
    <xf numFmtId="0" fontId="35" fillId="0" borderId="7" xfId="14" applyFont="1" applyBorder="1" applyAlignment="1">
      <alignment horizontal="left" vertical="center" wrapText="1"/>
    </xf>
    <xf numFmtId="0" fontId="33" fillId="0" borderId="7" xfId="14" applyFont="1" applyBorder="1" applyAlignment="1">
      <alignment horizontal="left" vertical="center" wrapText="1"/>
    </xf>
    <xf numFmtId="14" fontId="16" fillId="0" borderId="7" xfId="14" applyNumberFormat="1" applyFont="1" applyBorder="1" applyAlignment="1">
      <alignment horizontal="center" vertical="center" wrapText="1"/>
    </xf>
    <xf numFmtId="0" fontId="34" fillId="0" borderId="7" xfId="14" applyFont="1" applyBorder="1" applyAlignment="1">
      <alignment horizontal="left" vertical="center" wrapText="1"/>
    </xf>
    <xf numFmtId="0" fontId="36" fillId="0" borderId="5" xfId="14" applyFont="1" applyAlignment="1">
      <alignment vertical="center" wrapText="1"/>
    </xf>
    <xf numFmtId="14" fontId="16" fillId="0" borderId="7" xfId="14" applyNumberFormat="1" applyFont="1" applyBorder="1" applyAlignment="1">
      <alignment vertical="center" wrapText="1"/>
    </xf>
    <xf numFmtId="165" fontId="16" fillId="0" borderId="7" xfId="2" applyNumberFormat="1" applyFont="1" applyFill="1" applyBorder="1" applyAlignment="1">
      <alignment horizontal="right" vertical="center" wrapText="1"/>
    </xf>
    <xf numFmtId="0" fontId="16" fillId="0" borderId="7" xfId="14" applyFont="1" applyBorder="1" applyAlignment="1">
      <alignment vertical="center" wrapText="1"/>
    </xf>
    <xf numFmtId="0" fontId="16" fillId="0" borderId="21" xfId="14" applyFont="1" applyBorder="1" applyAlignment="1">
      <alignment vertical="center" wrapText="1"/>
    </xf>
    <xf numFmtId="0" fontId="35" fillId="0" borderId="7" xfId="14" applyFont="1" applyBorder="1" applyAlignment="1">
      <alignment vertical="center" wrapText="1"/>
    </xf>
    <xf numFmtId="0" fontId="32" fillId="0" borderId="7" xfId="14" applyFont="1" applyBorder="1" applyAlignment="1">
      <alignment vertical="center" wrapText="1"/>
    </xf>
    <xf numFmtId="0" fontId="33" fillId="0" borderId="7" xfId="14" applyFont="1" applyBorder="1" applyAlignment="1">
      <alignment vertical="center" wrapText="1"/>
    </xf>
    <xf numFmtId="0" fontId="16" fillId="0" borderId="7" xfId="14" applyFont="1" applyBorder="1" applyAlignment="1">
      <alignment horizontal="right" vertical="center" wrapText="1"/>
    </xf>
    <xf numFmtId="0" fontId="16" fillId="0" borderId="25" xfId="14" applyFont="1" applyBorder="1" applyAlignment="1">
      <alignment vertical="center" wrapText="1"/>
    </xf>
    <xf numFmtId="9" fontId="16" fillId="0" borderId="7" xfId="14" applyNumberFormat="1" applyFont="1" applyBorder="1" applyAlignment="1">
      <alignment horizontal="left" vertical="center" wrapText="1"/>
    </xf>
    <xf numFmtId="0" fontId="16" fillId="0" borderId="7" xfId="14" applyFont="1" applyBorder="1" applyAlignment="1">
      <alignment horizontal="justify" vertical="center" wrapText="1"/>
    </xf>
    <xf numFmtId="0" fontId="23" fillId="0" borderId="7" xfId="14" applyFont="1" applyBorder="1" applyAlignment="1">
      <alignment horizontal="justify" vertical="center" readingOrder="1"/>
    </xf>
    <xf numFmtId="14" fontId="16" fillId="0" borderId="7" xfId="14" applyNumberFormat="1" applyFont="1" applyBorder="1" applyAlignment="1">
      <alignment vertical="center"/>
    </xf>
    <xf numFmtId="0" fontId="9" fillId="0" borderId="7" xfId="14" applyFont="1" applyBorder="1" applyAlignment="1">
      <alignment horizontal="left" vertical="center" wrapText="1"/>
    </xf>
    <xf numFmtId="0" fontId="16" fillId="0" borderId="7" xfId="14" applyFont="1" applyBorder="1" applyAlignment="1">
      <alignment horizontal="justify" vertical="center"/>
    </xf>
    <xf numFmtId="14" fontId="9" fillId="0" borderId="7" xfId="14" applyNumberFormat="1" applyFont="1" applyBorder="1" applyAlignment="1">
      <alignment horizontal="center" vertical="center" wrapText="1"/>
    </xf>
    <xf numFmtId="0" fontId="16" fillId="0" borderId="7" xfId="14" applyFont="1" applyBorder="1" applyAlignment="1">
      <alignment vertical="center"/>
    </xf>
    <xf numFmtId="0" fontId="14" fillId="0" borderId="7" xfId="14" applyFont="1" applyBorder="1" applyAlignment="1">
      <alignment horizontal="left" vertical="center" wrapText="1"/>
    </xf>
    <xf numFmtId="164" fontId="26" fillId="0" borderId="7" xfId="14" applyNumberFormat="1" applyFont="1" applyBorder="1" applyAlignment="1">
      <alignment horizontal="center" vertical="center" wrapText="1"/>
    </xf>
    <xf numFmtId="9" fontId="16" fillId="0" borderId="7" xfId="14" applyNumberFormat="1" applyFont="1" applyBorder="1" applyAlignment="1">
      <alignment vertical="center" wrapText="1"/>
    </xf>
    <xf numFmtId="0" fontId="16" fillId="0" borderId="7" xfId="14" applyFont="1" applyBorder="1" applyAlignment="1">
      <alignment horizontal="center" vertical="center"/>
    </xf>
    <xf numFmtId="0" fontId="37" fillId="0" borderId="7" xfId="14" applyFont="1" applyBorder="1" applyAlignment="1">
      <alignment horizontal="left" vertical="center" wrapText="1"/>
    </xf>
    <xf numFmtId="0" fontId="29" fillId="0" borderId="7" xfId="14" applyFont="1" applyBorder="1" applyAlignment="1">
      <alignment horizontal="left" vertical="center" wrapText="1"/>
    </xf>
    <xf numFmtId="0" fontId="28" fillId="0" borderId="7" xfId="14" applyFont="1" applyBorder="1" applyAlignment="1">
      <alignment horizontal="left" vertical="center" wrapText="1"/>
    </xf>
    <xf numFmtId="42" fontId="16" fillId="0" borderId="7" xfId="2" applyFont="1" applyFill="1" applyBorder="1" applyAlignment="1">
      <alignment horizontal="right" vertical="center" wrapText="1"/>
    </xf>
    <xf numFmtId="0" fontId="16" fillId="0" borderId="7" xfId="14" applyFont="1" applyBorder="1" applyAlignment="1">
      <alignment horizontal="right" vertical="center"/>
    </xf>
    <xf numFmtId="14" fontId="16" fillId="0" borderId="21" xfId="14" applyNumberFormat="1" applyFont="1" applyBorder="1" applyAlignment="1">
      <alignment horizontal="right" vertical="center" wrapText="1"/>
    </xf>
    <xf numFmtId="0" fontId="16" fillId="0" borderId="5" xfId="14" applyFont="1" applyAlignment="1">
      <alignment horizontal="center" vertical="center"/>
    </xf>
    <xf numFmtId="8" fontId="16" fillId="0" borderId="7" xfId="2" applyNumberFormat="1" applyFont="1" applyFill="1" applyBorder="1" applyAlignment="1">
      <alignment vertical="center" wrapText="1"/>
    </xf>
    <xf numFmtId="0" fontId="32" fillId="0" borderId="7" xfId="5" applyFont="1" applyBorder="1" applyAlignment="1">
      <alignment horizontal="left" vertical="center" wrapText="1"/>
    </xf>
    <xf numFmtId="0" fontId="16" fillId="0" borderId="5" xfId="5" applyFont="1" applyAlignment="1">
      <alignment vertical="center"/>
    </xf>
    <xf numFmtId="0" fontId="16" fillId="0" borderId="5" xfId="5" applyFont="1" applyAlignment="1">
      <alignment horizontal="left" vertical="center" wrapText="1"/>
    </xf>
    <xf numFmtId="0" fontId="30" fillId="0" borderId="7" xfId="5" applyFont="1" applyBorder="1" applyAlignment="1">
      <alignment horizontal="left" vertical="center" wrapText="1"/>
    </xf>
    <xf numFmtId="0" fontId="31" fillId="0" borderId="7" xfId="5" applyFont="1" applyBorder="1" applyAlignment="1">
      <alignment horizontal="left" vertical="center" wrapText="1"/>
    </xf>
    <xf numFmtId="0" fontId="35" fillId="0" borderId="7" xfId="5" applyFont="1" applyBorder="1" applyAlignment="1">
      <alignment horizontal="left" vertical="center" wrapText="1"/>
    </xf>
    <xf numFmtId="0" fontId="33" fillId="0" borderId="7" xfId="5" applyFont="1" applyBorder="1" applyAlignment="1">
      <alignment horizontal="left" vertical="center" wrapText="1"/>
    </xf>
    <xf numFmtId="0" fontId="34" fillId="0" borderId="7" xfId="5" applyFont="1" applyBorder="1" applyAlignment="1">
      <alignment horizontal="left" vertical="center" wrapText="1"/>
    </xf>
    <xf numFmtId="0" fontId="36" fillId="0" borderId="5" xfId="5" applyFont="1" applyAlignment="1">
      <alignment vertical="center" wrapText="1"/>
    </xf>
    <xf numFmtId="0" fontId="35" fillId="0" borderId="7" xfId="5" applyFont="1" applyBorder="1" applyAlignment="1">
      <alignment vertical="center" wrapText="1"/>
    </xf>
    <xf numFmtId="0" fontId="32" fillId="0" borderId="7" xfId="5" applyFont="1" applyBorder="1" applyAlignment="1">
      <alignment vertical="center" wrapText="1"/>
    </xf>
    <xf numFmtId="0" fontId="33" fillId="0" borderId="7" xfId="5" applyFont="1" applyBorder="1" applyAlignment="1">
      <alignment vertical="center" wrapText="1"/>
    </xf>
    <xf numFmtId="49" fontId="16" fillId="0" borderId="7" xfId="5" applyNumberFormat="1" applyFont="1" applyBorder="1" applyAlignment="1">
      <alignment horizontal="center" vertical="center" wrapText="1"/>
    </xf>
    <xf numFmtId="39" fontId="16" fillId="0" borderId="7" xfId="5" applyNumberFormat="1" applyFont="1" applyBorder="1" applyAlignment="1">
      <alignment vertical="center" wrapText="1"/>
    </xf>
    <xf numFmtId="0" fontId="14" fillId="0" borderId="7" xfId="5" applyFont="1" applyBorder="1" applyAlignment="1">
      <alignment horizontal="left" vertical="center" wrapText="1"/>
    </xf>
    <xf numFmtId="0" fontId="37" fillId="0" borderId="7" xfId="5" applyFont="1" applyBorder="1" applyAlignment="1">
      <alignment horizontal="left" vertical="center" wrapText="1"/>
    </xf>
    <xf numFmtId="0" fontId="29" fillId="0" borderId="7" xfId="5" applyFont="1" applyBorder="1" applyAlignment="1">
      <alignment horizontal="left" vertical="center" wrapText="1"/>
    </xf>
    <xf numFmtId="0" fontId="28" fillId="0" borderId="7" xfId="5" applyFont="1" applyBorder="1" applyAlignment="1">
      <alignment horizontal="left" vertical="center" wrapText="1"/>
    </xf>
    <xf numFmtId="0" fontId="16" fillId="0" borderId="7" xfId="5" applyFont="1" applyBorder="1" applyAlignment="1">
      <alignment horizontal="right" vertical="center"/>
    </xf>
    <xf numFmtId="14" fontId="16" fillId="0" borderId="21" xfId="5" applyNumberFormat="1" applyFont="1" applyBorder="1" applyAlignment="1">
      <alignment horizontal="right" vertical="center" wrapText="1"/>
    </xf>
    <xf numFmtId="0" fontId="16" fillId="0" borderId="5" xfId="5" applyFont="1" applyAlignment="1">
      <alignment horizontal="center" vertical="center"/>
    </xf>
    <xf numFmtId="0" fontId="43" fillId="0" borderId="5" xfId="22" applyFont="1"/>
    <xf numFmtId="0" fontId="43" fillId="0" borderId="5" xfId="22" applyFont="1" applyAlignment="1">
      <alignment horizontal="center"/>
    </xf>
    <xf numFmtId="0" fontId="43" fillId="0" borderId="5" xfId="22" applyFont="1" applyAlignment="1">
      <alignment horizontal="center" vertical="center"/>
    </xf>
    <xf numFmtId="0" fontId="43" fillId="0" borderId="5" xfId="22" applyFont="1" applyAlignment="1">
      <alignment horizontal="left"/>
    </xf>
    <xf numFmtId="0" fontId="40" fillId="0" borderId="5" xfId="22" applyFont="1" applyAlignment="1">
      <alignment horizontal="center"/>
    </xf>
    <xf numFmtId="0" fontId="40" fillId="0" borderId="5" xfId="22" applyFont="1" applyAlignment="1">
      <alignment horizontal="center" vertical="center"/>
    </xf>
    <xf numFmtId="0" fontId="40" fillId="0" borderId="5" xfId="22" applyFont="1" applyAlignment="1">
      <alignment horizontal="left"/>
    </xf>
    <xf numFmtId="9" fontId="40" fillId="0" borderId="14" xfId="22" applyNumberFormat="1" applyFont="1" applyBorder="1" applyAlignment="1">
      <alignment horizontal="center" vertical="center" wrapText="1"/>
    </xf>
    <xf numFmtId="0" fontId="40" fillId="0" borderId="14" xfId="22" applyFont="1" applyBorder="1" applyAlignment="1">
      <alignment horizontal="center" vertical="center" wrapText="1"/>
    </xf>
    <xf numFmtId="0" fontId="40" fillId="0" borderId="14" xfId="22" applyFont="1" applyBorder="1" applyAlignment="1">
      <alignment horizontal="left" vertical="center" wrapText="1"/>
    </xf>
    <xf numFmtId="0" fontId="40" fillId="0" borderId="14" xfId="22" applyFont="1" applyBorder="1" applyAlignment="1">
      <alignment horizontal="center" vertical="center"/>
    </xf>
    <xf numFmtId="0" fontId="40" fillId="0" borderId="13" xfId="22" applyFont="1" applyBorder="1" applyAlignment="1">
      <alignment horizontal="center" vertical="center" wrapText="1"/>
    </xf>
    <xf numFmtId="9" fontId="40" fillId="0" borderId="7" xfId="22" applyNumberFormat="1" applyFont="1" applyBorder="1" applyAlignment="1">
      <alignment horizontal="center" vertical="center" wrapText="1"/>
    </xf>
    <xf numFmtId="0" fontId="40" fillId="0" borderId="7" xfId="22" applyFont="1" applyBorder="1" applyAlignment="1">
      <alignment horizontal="center" vertical="center" wrapText="1"/>
    </xf>
    <xf numFmtId="0" fontId="40" fillId="0" borderId="7" xfId="22" applyFont="1" applyBorder="1" applyAlignment="1">
      <alignment horizontal="left" vertical="center" wrapText="1"/>
    </xf>
    <xf numFmtId="0" fontId="40" fillId="0" borderId="7" xfId="22" applyFont="1" applyBorder="1" applyAlignment="1">
      <alignment horizontal="center" vertical="center"/>
    </xf>
    <xf numFmtId="0" fontId="40" fillId="0" borderId="11" xfId="22" applyFont="1" applyBorder="1" applyAlignment="1">
      <alignment horizontal="center" vertical="center" wrapText="1"/>
    </xf>
    <xf numFmtId="0" fontId="40" fillId="0" borderId="23" xfId="22" applyFont="1" applyBorder="1" applyAlignment="1">
      <alignment horizontal="center" vertical="center" wrapText="1"/>
    </xf>
    <xf numFmtId="0" fontId="47" fillId="0" borderId="7" xfId="22" applyFont="1" applyBorder="1" applyAlignment="1">
      <alignment horizontal="center" vertical="center" wrapText="1"/>
    </xf>
    <xf numFmtId="0" fontId="40" fillId="0" borderId="7" xfId="22" applyFont="1" applyBorder="1" applyAlignment="1">
      <alignment vertical="center" wrapText="1"/>
    </xf>
    <xf numFmtId="0" fontId="40" fillId="0" borderId="9" xfId="22" applyFont="1" applyBorder="1" applyAlignment="1">
      <alignment horizontal="center" vertical="center" wrapText="1"/>
    </xf>
    <xf numFmtId="0" fontId="46" fillId="13" borderId="65" xfId="22" applyFont="1" applyFill="1" applyBorder="1" applyAlignment="1">
      <alignment horizontal="center" vertical="center" wrapText="1"/>
    </xf>
    <xf numFmtId="0" fontId="46" fillId="13" borderId="14" xfId="22" applyFont="1" applyFill="1" applyBorder="1" applyAlignment="1">
      <alignment horizontal="center" vertical="center" wrapText="1"/>
    </xf>
    <xf numFmtId="0" fontId="46" fillId="13" borderId="5" xfId="22" applyFont="1" applyFill="1" applyAlignment="1">
      <alignment horizontal="center" vertical="center" wrapText="1"/>
    </xf>
    <xf numFmtId="0" fontId="46" fillId="13" borderId="61" xfId="22" applyFont="1" applyFill="1" applyBorder="1" applyAlignment="1">
      <alignment horizontal="center" vertical="center" wrapText="1"/>
    </xf>
    <xf numFmtId="0" fontId="42" fillId="0" borderId="5" xfId="22" applyFont="1" applyAlignment="1">
      <alignment horizontal="center" wrapText="1"/>
    </xf>
    <xf numFmtId="0" fontId="40" fillId="0" borderId="5" xfId="22" applyFont="1" applyAlignment="1">
      <alignment horizontal="center" wrapText="1"/>
    </xf>
    <xf numFmtId="0" fontId="40" fillId="0" borderId="5" xfId="22" applyFont="1" applyAlignment="1">
      <alignment horizontal="center" vertical="center" wrapText="1"/>
    </xf>
    <xf numFmtId="0" fontId="41" fillId="0" borderId="5" xfId="22" applyFont="1" applyAlignment="1">
      <alignment horizontal="left" vertical="center" wrapText="1"/>
    </xf>
    <xf numFmtId="0" fontId="41" fillId="0" borderId="5" xfId="22" applyFont="1" applyAlignment="1">
      <alignment horizontal="center" vertical="center" wrapText="1"/>
    </xf>
    <xf numFmtId="0" fontId="45" fillId="0" borderId="5" xfId="22" applyFont="1" applyAlignment="1">
      <alignment horizontal="center" vertical="center" wrapText="1"/>
    </xf>
    <xf numFmtId="0" fontId="41" fillId="0" borderId="15" xfId="22" applyFont="1" applyBorder="1" applyAlignment="1">
      <alignment horizontal="center" vertical="center" wrapText="1"/>
    </xf>
    <xf numFmtId="14" fontId="44" fillId="0" borderId="12" xfId="22" applyNumberFormat="1" applyFont="1" applyBorder="1" applyAlignment="1">
      <alignment horizontal="center" vertical="center" wrapText="1"/>
    </xf>
    <xf numFmtId="0" fontId="44" fillId="0" borderId="12" xfId="22" applyFont="1" applyBorder="1" applyAlignment="1">
      <alignment horizontal="center" vertical="center" wrapText="1"/>
    </xf>
    <xf numFmtId="0" fontId="41" fillId="0" borderId="10" xfId="22" applyFont="1" applyBorder="1" applyAlignment="1">
      <alignment horizontal="center" vertical="center" wrapText="1"/>
    </xf>
    <xf numFmtId="0" fontId="52" fillId="0" borderId="0" xfId="0" applyFont="1"/>
    <xf numFmtId="0" fontId="52" fillId="0" borderId="0" xfId="0" applyFont="1" applyAlignment="1">
      <alignment wrapText="1"/>
    </xf>
    <xf numFmtId="0" fontId="53" fillId="0" borderId="8" xfId="0" applyFont="1" applyBorder="1" applyAlignment="1">
      <alignment horizontal="center" vertical="center" wrapText="1"/>
    </xf>
    <xf numFmtId="0" fontId="53" fillId="0" borderId="10" xfId="0" applyFont="1" applyBorder="1" applyAlignment="1">
      <alignment horizontal="center" vertical="center" wrapText="1"/>
    </xf>
    <xf numFmtId="0" fontId="53" fillId="0" borderId="34" xfId="0" applyFont="1" applyBorder="1" applyAlignment="1">
      <alignment horizontal="left" vertical="center"/>
    </xf>
    <xf numFmtId="0" fontId="53" fillId="0" borderId="35" xfId="0" applyFont="1" applyBorder="1" applyAlignment="1">
      <alignment horizontal="center" vertical="center"/>
    </xf>
    <xf numFmtId="0" fontId="53" fillId="0" borderId="6" xfId="0" applyFont="1" applyBorder="1" applyAlignment="1">
      <alignment horizontal="left" vertical="center"/>
    </xf>
    <xf numFmtId="0" fontId="53" fillId="0" borderId="36" xfId="0" applyFont="1" applyBorder="1" applyAlignment="1">
      <alignment horizontal="center" vertical="center"/>
    </xf>
    <xf numFmtId="0" fontId="53" fillId="0" borderId="37" xfId="0" applyFont="1" applyBorder="1" applyAlignment="1">
      <alignment horizontal="left" vertical="center"/>
    </xf>
    <xf numFmtId="14" fontId="53" fillId="0" borderId="33" xfId="0" applyNumberFormat="1" applyFont="1" applyBorder="1" applyAlignment="1">
      <alignment horizontal="center" vertical="center"/>
    </xf>
    <xf numFmtId="0" fontId="55" fillId="3" borderId="18" xfId="0" applyFont="1" applyFill="1" applyBorder="1" applyAlignment="1">
      <alignment horizontal="center" vertical="center" wrapText="1"/>
    </xf>
    <xf numFmtId="0" fontId="55" fillId="3" borderId="8" xfId="0" applyFont="1" applyFill="1" applyBorder="1" applyAlignment="1">
      <alignment horizontal="center" vertical="center" wrapText="1"/>
    </xf>
    <xf numFmtId="0" fontId="55" fillId="3" borderId="11" xfId="0" applyFont="1" applyFill="1" applyBorder="1" applyAlignment="1">
      <alignment horizontal="center" vertical="center" wrapText="1"/>
    </xf>
    <xf numFmtId="0" fontId="55" fillId="3" borderId="13" xfId="0" applyFont="1" applyFill="1" applyBorder="1" applyAlignment="1">
      <alignment horizontal="center" vertical="center" wrapText="1"/>
    </xf>
    <xf numFmtId="0" fontId="59" fillId="0" borderId="61" xfId="16" applyFont="1" applyBorder="1"/>
    <xf numFmtId="0" fontId="50" fillId="0" borderId="5" xfId="16" applyFont="1"/>
    <xf numFmtId="0" fontId="59" fillId="0" borderId="5" xfId="16" applyFont="1"/>
    <xf numFmtId="0" fontId="59" fillId="0" borderId="5" xfId="16" applyFont="1" applyAlignment="1">
      <alignment horizontal="center" vertical="center"/>
    </xf>
    <xf numFmtId="0" fontId="53" fillId="0" borderId="5" xfId="3" applyFont="1" applyAlignment="1">
      <alignment vertical="center"/>
    </xf>
    <xf numFmtId="0" fontId="55" fillId="12" borderId="76" xfId="0" applyFont="1" applyFill="1" applyBorder="1" applyAlignment="1">
      <alignment horizontal="center" vertical="center" wrapText="1"/>
    </xf>
    <xf numFmtId="0" fontId="55" fillId="12" borderId="77" xfId="0" applyFont="1" applyFill="1" applyBorder="1" applyAlignment="1">
      <alignment horizontal="center" vertical="center" wrapText="1"/>
    </xf>
    <xf numFmtId="0" fontId="55" fillId="12" borderId="78" xfId="0" applyFont="1" applyFill="1" applyBorder="1" applyAlignment="1">
      <alignment horizontal="center" vertical="center" wrapText="1"/>
    </xf>
    <xf numFmtId="0" fontId="50" fillId="0" borderId="79" xfId="16" applyFont="1" applyBorder="1" applyAlignment="1">
      <alignment horizontal="justify" vertical="center" wrapText="1"/>
    </xf>
    <xf numFmtId="0" fontId="50" fillId="0" borderId="80" xfId="16" applyFont="1" applyBorder="1" applyAlignment="1">
      <alignment horizontal="justify" vertical="center" wrapText="1"/>
    </xf>
    <xf numFmtId="9" fontId="50" fillId="0" borderId="7" xfId="17" applyFont="1" applyFill="1" applyBorder="1" applyAlignment="1" applyProtection="1">
      <alignment horizontal="center" vertical="center" wrapText="1"/>
    </xf>
    <xf numFmtId="0" fontId="48" fillId="0" borderId="5" xfId="16" applyFont="1"/>
    <xf numFmtId="0" fontId="50" fillId="0" borderId="81" xfId="16" applyFont="1" applyBorder="1" applyAlignment="1">
      <alignment horizontal="justify" vertical="center" wrapText="1"/>
    </xf>
    <xf numFmtId="0" fontId="50" fillId="0" borderId="69" xfId="16" applyFont="1" applyBorder="1" applyAlignment="1">
      <alignment horizontal="justify" vertical="center" wrapText="1"/>
    </xf>
    <xf numFmtId="0" fontId="50" fillId="0" borderId="83" xfId="16" applyFont="1" applyBorder="1" applyAlignment="1">
      <alignment horizontal="justify" vertical="center" wrapText="1"/>
    </xf>
    <xf numFmtId="0" fontId="50" fillId="0" borderId="71" xfId="16" applyFont="1" applyBorder="1" applyAlignment="1">
      <alignment horizontal="justify" vertical="center" wrapText="1"/>
    </xf>
    <xf numFmtId="9" fontId="50" fillId="0" borderId="84" xfId="17" applyFont="1" applyFill="1" applyBorder="1" applyAlignment="1" applyProtection="1">
      <alignment horizontal="center" vertical="center" wrapText="1"/>
    </xf>
    <xf numFmtId="0" fontId="50" fillId="0" borderId="88" xfId="16" applyFont="1" applyBorder="1" applyAlignment="1">
      <alignment horizontal="justify" vertical="center" wrapText="1"/>
    </xf>
    <xf numFmtId="0" fontId="50" fillId="0" borderId="72" xfId="16" applyFont="1" applyBorder="1" applyAlignment="1">
      <alignment horizontal="justify" vertical="center" wrapText="1"/>
    </xf>
    <xf numFmtId="9" fontId="50" fillId="0" borderId="95" xfId="17" applyFont="1" applyFill="1" applyBorder="1" applyAlignment="1" applyProtection="1">
      <alignment horizontal="center" vertical="center" wrapText="1"/>
    </xf>
    <xf numFmtId="0" fontId="50" fillId="0" borderId="7" xfId="16" applyFont="1" applyBorder="1" applyAlignment="1">
      <alignment horizontal="justify" vertical="center" wrapText="1"/>
    </xf>
    <xf numFmtId="0" fontId="50" fillId="0" borderId="5" xfId="16" applyFont="1" applyAlignment="1">
      <alignment horizontal="justify" vertical="center" wrapText="1"/>
    </xf>
    <xf numFmtId="9" fontId="50" fillId="0" borderId="5" xfId="17" applyFont="1" applyFill="1" applyBorder="1" applyAlignment="1" applyProtection="1">
      <alignment horizontal="center" vertical="center" wrapText="1"/>
    </xf>
    <xf numFmtId="0" fontId="50" fillId="0" borderId="5" xfId="16" applyFont="1" applyAlignment="1">
      <alignment horizontal="center"/>
    </xf>
    <xf numFmtId="0" fontId="54" fillId="0" borderId="5" xfId="16" applyFont="1" applyAlignment="1">
      <alignment vertical="center"/>
    </xf>
    <xf numFmtId="0" fontId="60" fillId="0" borderId="5" xfId="16" applyFont="1" applyAlignment="1">
      <alignment vertical="center"/>
    </xf>
    <xf numFmtId="0" fontId="49" fillId="0" borderId="5" xfId="16" applyFont="1"/>
    <xf numFmtId="0" fontId="49" fillId="0" borderId="5" xfId="16" applyFont="1" applyAlignment="1">
      <alignment vertical="center"/>
    </xf>
    <xf numFmtId="0" fontId="62" fillId="0" borderId="5" xfId="16" applyFont="1" applyAlignment="1">
      <alignment vertical="center" wrapText="1"/>
    </xf>
    <xf numFmtId="0" fontId="61" fillId="0" borderId="5" xfId="16" applyFont="1"/>
    <xf numFmtId="0" fontId="63" fillId="0" borderId="5" xfId="16" applyFont="1" applyAlignment="1">
      <alignment vertical="center" wrapText="1"/>
    </xf>
    <xf numFmtId="0" fontId="52" fillId="0" borderId="81" xfId="0" applyFont="1" applyBorder="1" applyAlignment="1">
      <alignment horizontal="justify" vertical="center" wrapText="1"/>
    </xf>
    <xf numFmtId="9" fontId="52" fillId="0" borderId="72" xfId="0" applyNumberFormat="1" applyFont="1" applyBorder="1" applyAlignment="1">
      <alignment horizontal="center" vertical="center"/>
    </xf>
    <xf numFmtId="0" fontId="52" fillId="0" borderId="85" xfId="0" applyFont="1" applyBorder="1" applyAlignment="1">
      <alignment horizontal="justify" vertical="center" wrapText="1"/>
    </xf>
    <xf numFmtId="0" fontId="52" fillId="0" borderId="83" xfId="0" applyFont="1" applyBorder="1" applyAlignment="1">
      <alignment horizontal="justify" vertical="center" wrapText="1"/>
    </xf>
    <xf numFmtId="0" fontId="52" fillId="0" borderId="86" xfId="0" applyFont="1" applyBorder="1" applyAlignment="1">
      <alignment horizontal="justify" vertical="center" wrapText="1"/>
    </xf>
    <xf numFmtId="0" fontId="52" fillId="0" borderId="87" xfId="0" applyFont="1" applyBorder="1" applyAlignment="1">
      <alignment horizontal="justify" vertical="center" wrapText="1"/>
    </xf>
    <xf numFmtId="9" fontId="52" fillId="0" borderId="69" xfId="0" applyNumberFormat="1" applyFont="1" applyBorder="1" applyAlignment="1">
      <alignment horizontal="center" vertical="center"/>
    </xf>
    <xf numFmtId="0" fontId="52" fillId="0" borderId="88" xfId="0" applyFont="1" applyBorder="1" applyAlignment="1">
      <alignment horizontal="justify" vertical="center" wrapText="1"/>
    </xf>
    <xf numFmtId="9" fontId="52" fillId="0" borderId="73" xfId="0" applyNumberFormat="1" applyFont="1" applyBorder="1" applyAlignment="1">
      <alignment horizontal="center" vertical="center"/>
    </xf>
    <xf numFmtId="9" fontId="52" fillId="0" borderId="74" xfId="0" applyNumberFormat="1" applyFont="1" applyBorder="1" applyAlignment="1">
      <alignment horizontal="center" vertical="center"/>
    </xf>
    <xf numFmtId="0" fontId="52" fillId="0" borderId="89" xfId="0" applyFont="1" applyBorder="1" applyAlignment="1">
      <alignment horizontal="justify" vertical="center" wrapText="1"/>
    </xf>
    <xf numFmtId="9" fontId="52" fillId="0" borderId="75" xfId="0" applyNumberFormat="1" applyFont="1" applyBorder="1" applyAlignment="1">
      <alignment horizontal="center" vertical="center"/>
    </xf>
    <xf numFmtId="0" fontId="52" fillId="0" borderId="82" xfId="0" applyFont="1" applyBorder="1" applyAlignment="1">
      <alignment horizontal="justify" vertical="center" wrapText="1"/>
    </xf>
    <xf numFmtId="9" fontId="52" fillId="0" borderId="70" xfId="0" applyNumberFormat="1" applyFont="1" applyBorder="1" applyAlignment="1">
      <alignment horizontal="center" vertical="center"/>
    </xf>
    <xf numFmtId="0" fontId="52" fillId="0" borderId="84" xfId="0" applyFont="1" applyBorder="1" applyAlignment="1">
      <alignment horizontal="justify" vertical="center" wrapText="1"/>
    </xf>
    <xf numFmtId="0" fontId="52" fillId="0" borderId="90" xfId="0" applyFont="1" applyBorder="1" applyAlignment="1">
      <alignment horizontal="justify" vertical="center" wrapText="1"/>
    </xf>
    <xf numFmtId="9" fontId="52" fillId="0" borderId="91" xfId="0" applyNumberFormat="1" applyFont="1" applyBorder="1" applyAlignment="1">
      <alignment horizontal="center" vertical="center"/>
    </xf>
    <xf numFmtId="0" fontId="52" fillId="0" borderId="92" xfId="0" applyFont="1" applyBorder="1" applyAlignment="1">
      <alignment horizontal="justify" vertical="center" wrapText="1"/>
    </xf>
    <xf numFmtId="0" fontId="52" fillId="0" borderId="5" xfId="0" applyFont="1" applyBorder="1" applyAlignment="1">
      <alignment horizontal="justify" vertical="center" wrapText="1"/>
    </xf>
    <xf numFmtId="9" fontId="52" fillId="0" borderId="5" xfId="0" applyNumberFormat="1" applyFont="1" applyBorder="1" applyAlignment="1">
      <alignment horizontal="center" vertical="center"/>
    </xf>
    <xf numFmtId="0" fontId="61" fillId="0" borderId="5" xfId="16" applyFont="1" applyAlignment="1">
      <alignment horizontal="center"/>
    </xf>
    <xf numFmtId="0" fontId="64" fillId="0" borderId="5" xfId="27" applyFont="1" applyAlignment="1" applyProtection="1">
      <alignment vertical="center"/>
      <protection hidden="1"/>
    </xf>
    <xf numFmtId="0" fontId="65" fillId="0" borderId="5" xfId="27" applyFont="1" applyAlignment="1" applyProtection="1">
      <alignment vertical="center"/>
      <protection hidden="1"/>
    </xf>
    <xf numFmtId="0" fontId="57" fillId="0" borderId="7" xfId="27" applyFont="1" applyBorder="1" applyAlignment="1">
      <alignment horizontal="center" vertical="center"/>
    </xf>
    <xf numFmtId="0" fontId="57" fillId="0" borderId="7" xfId="27" applyFont="1" applyBorder="1" applyAlignment="1">
      <alignment horizontal="center" vertical="center" readingOrder="1"/>
    </xf>
    <xf numFmtId="0" fontId="1" fillId="0" borderId="5" xfId="27" applyAlignment="1" applyProtection="1">
      <alignment vertical="center"/>
      <protection hidden="1"/>
    </xf>
    <xf numFmtId="14" fontId="57" fillId="0" borderId="7" xfId="27" applyNumberFormat="1" applyFont="1" applyBorder="1" applyAlignment="1">
      <alignment horizontal="center" vertical="center" readingOrder="1"/>
    </xf>
    <xf numFmtId="0" fontId="66" fillId="0" borderId="5" xfId="27" applyFont="1" applyAlignment="1" applyProtection="1">
      <alignment vertical="center"/>
      <protection hidden="1"/>
    </xf>
    <xf numFmtId="0" fontId="55" fillId="14" borderId="8" xfId="27" applyFont="1" applyFill="1" applyBorder="1" applyAlignment="1" applyProtection="1">
      <alignment horizontal="centerContinuous" vertical="center"/>
      <protection hidden="1"/>
    </xf>
    <xf numFmtId="0" fontId="55" fillId="14" borderId="9" xfId="27" applyFont="1" applyFill="1" applyBorder="1" applyAlignment="1" applyProtection="1">
      <alignment horizontal="centerContinuous" vertical="center"/>
      <protection hidden="1"/>
    </xf>
    <xf numFmtId="0" fontId="55" fillId="14" borderId="13" xfId="27" applyFont="1" applyFill="1" applyBorder="1" applyAlignment="1">
      <alignment horizontal="center" vertical="center" wrapText="1"/>
    </xf>
    <xf numFmtId="0" fontId="55" fillId="14" borderId="14" xfId="27" applyFont="1" applyFill="1" applyBorder="1" applyAlignment="1">
      <alignment horizontal="center" vertical="center" wrapText="1"/>
    </xf>
    <xf numFmtId="0" fontId="55" fillId="14" borderId="14" xfId="27" applyFont="1" applyFill="1" applyBorder="1" applyAlignment="1" applyProtection="1">
      <alignment horizontal="center" vertical="center" wrapText="1"/>
      <protection hidden="1"/>
    </xf>
    <xf numFmtId="43" fontId="55" fillId="15" borderId="14" xfId="28" applyFont="1" applyFill="1" applyBorder="1" applyAlignment="1" applyProtection="1">
      <alignment horizontal="center" vertical="center" wrapText="1"/>
      <protection hidden="1"/>
    </xf>
    <xf numFmtId="14" fontId="55" fillId="14" borderId="14" xfId="27" applyNumberFormat="1" applyFont="1" applyFill="1" applyBorder="1" applyAlignment="1">
      <alignment horizontal="center" vertical="center" wrapText="1"/>
    </xf>
    <xf numFmtId="14" fontId="55" fillId="15" borderId="14" xfId="27" applyNumberFormat="1" applyFont="1" applyFill="1" applyBorder="1" applyAlignment="1">
      <alignment horizontal="center" vertical="center" wrapText="1"/>
    </xf>
    <xf numFmtId="14" fontId="55" fillId="15" borderId="15" xfId="27" applyNumberFormat="1" applyFont="1" applyFill="1" applyBorder="1" applyAlignment="1">
      <alignment horizontal="center" vertical="center" wrapText="1"/>
    </xf>
    <xf numFmtId="0" fontId="67" fillId="0" borderId="8" xfId="27" applyFont="1" applyBorder="1" applyAlignment="1" applyProtection="1">
      <alignment horizontal="left" vertical="center"/>
      <protection hidden="1"/>
    </xf>
    <xf numFmtId="0" fontId="48" fillId="0" borderId="9" xfId="27" applyFont="1" applyBorder="1" applyAlignment="1" applyProtection="1">
      <alignment horizontal="center" vertical="center" wrapText="1"/>
      <protection locked="0"/>
    </xf>
    <xf numFmtId="0" fontId="48" fillId="0" borderId="9" xfId="27" applyFont="1" applyBorder="1" applyAlignment="1">
      <alignment horizontal="left" vertical="center" wrapText="1"/>
    </xf>
    <xf numFmtId="0" fontId="68" fillId="0" borderId="9" xfId="27" applyFont="1" applyBorder="1" applyAlignment="1">
      <alignment horizontal="center" vertical="center" wrapText="1"/>
    </xf>
    <xf numFmtId="0" fontId="68" fillId="0" borderId="9" xfId="27" applyFont="1" applyBorder="1" applyAlignment="1">
      <alignment horizontal="left" vertical="center" wrapText="1"/>
    </xf>
    <xf numFmtId="0" fontId="67" fillId="0" borderId="9" xfId="27" applyFont="1" applyBorder="1" applyAlignment="1" applyProtection="1">
      <alignment horizontal="center" vertical="center" wrapText="1"/>
      <protection locked="0"/>
    </xf>
    <xf numFmtId="0" fontId="67" fillId="0" borderId="9" xfId="27" applyFont="1" applyBorder="1" applyAlignment="1" applyProtection="1">
      <alignment horizontal="left" vertical="center" wrapText="1"/>
      <protection locked="0"/>
    </xf>
    <xf numFmtId="0" fontId="67" fillId="0" borderId="9" xfId="27" applyFont="1" applyBorder="1" applyAlignment="1" applyProtection="1">
      <alignment horizontal="justify" vertical="center" wrapText="1"/>
      <protection locked="0"/>
    </xf>
    <xf numFmtId="0" fontId="67" fillId="0" borderId="9" xfId="27" applyFont="1" applyBorder="1" applyAlignment="1" applyProtection="1">
      <alignment horizontal="center" vertical="center" wrapText="1"/>
      <protection hidden="1"/>
    </xf>
    <xf numFmtId="0" fontId="67" fillId="0" borderId="9" xfId="27" applyFont="1" applyBorder="1" applyAlignment="1" applyProtection="1">
      <alignment horizontal="justify" vertical="center" wrapText="1"/>
      <protection hidden="1"/>
    </xf>
    <xf numFmtId="0" fontId="52" fillId="0" borderId="9" xfId="27" applyFont="1" applyBorder="1" applyAlignment="1">
      <alignment horizontal="justify" vertical="center" wrapText="1"/>
    </xf>
    <xf numFmtId="0" fontId="67" fillId="0" borderId="9" xfId="27" applyFont="1" applyBorder="1" applyAlignment="1" applyProtection="1">
      <alignment horizontal="center" vertical="center"/>
      <protection locked="0"/>
    </xf>
    <xf numFmtId="14" fontId="67" fillId="0" borderId="9" xfId="27" applyNumberFormat="1" applyFont="1" applyBorder="1" applyAlignment="1" applyProtection="1">
      <alignment horizontal="justify" vertical="center"/>
      <protection locked="0"/>
    </xf>
    <xf numFmtId="14" fontId="67" fillId="0" borderId="9" xfId="27" applyNumberFormat="1" applyFont="1" applyBorder="1" applyAlignment="1" applyProtection="1">
      <alignment horizontal="center" vertical="center"/>
      <protection locked="0"/>
    </xf>
    <xf numFmtId="0" fontId="67" fillId="0" borderId="9" xfId="27" applyFont="1" applyBorder="1" applyAlignment="1" applyProtection="1">
      <alignment horizontal="justify" vertical="center"/>
      <protection locked="0"/>
    </xf>
    <xf numFmtId="9" fontId="67" fillId="0" borderId="9" xfId="27" applyNumberFormat="1" applyFont="1" applyBorder="1" applyAlignment="1" applyProtection="1">
      <alignment horizontal="center" vertical="center"/>
      <protection locked="0"/>
    </xf>
    <xf numFmtId="0" fontId="67" fillId="0" borderId="10" xfId="27" applyFont="1" applyBorder="1" applyAlignment="1" applyProtection="1">
      <alignment horizontal="center" vertical="center" wrapText="1"/>
      <protection locked="0"/>
    </xf>
    <xf numFmtId="0" fontId="67" fillId="0" borderId="11" xfId="27" applyFont="1" applyBorder="1" applyAlignment="1" applyProtection="1">
      <alignment horizontal="left" vertical="center"/>
      <protection hidden="1"/>
    </xf>
    <xf numFmtId="0" fontId="48" fillId="0" borderId="7" xfId="27" applyFont="1" applyBorder="1" applyAlignment="1" applyProtection="1">
      <alignment horizontal="center" vertical="center" wrapText="1"/>
      <protection locked="0"/>
    </xf>
    <xf numFmtId="0" fontId="48" fillId="0" borderId="23" xfId="27" applyFont="1" applyBorder="1" applyAlignment="1" applyProtection="1">
      <alignment horizontal="left" vertical="center" wrapText="1"/>
      <protection locked="0"/>
    </xf>
    <xf numFmtId="0" fontId="67" fillId="0" borderId="99" xfId="27" applyFont="1" applyBorder="1" applyAlignment="1" applyProtection="1">
      <alignment horizontal="center" vertical="center"/>
      <protection hidden="1"/>
    </xf>
    <xf numFmtId="0" fontId="67" fillId="0" borderId="99" xfId="27" applyFont="1" applyBorder="1" applyAlignment="1" applyProtection="1">
      <alignment horizontal="left" vertical="center" wrapText="1"/>
      <protection locked="0"/>
    </xf>
    <xf numFmtId="0" fontId="67" fillId="0" borderId="7" xfId="27" applyFont="1" applyBorder="1" applyAlignment="1" applyProtection="1">
      <alignment horizontal="center" vertical="center" wrapText="1"/>
      <protection locked="0"/>
    </xf>
    <xf numFmtId="0" fontId="67" fillId="0" borderId="7" xfId="27" applyFont="1" applyBorder="1" applyAlignment="1" applyProtection="1">
      <alignment horizontal="left" vertical="center" wrapText="1"/>
      <protection locked="0"/>
    </xf>
    <xf numFmtId="0" fontId="67" fillId="0" borderId="7" xfId="27" applyFont="1" applyBorder="1" applyAlignment="1" applyProtection="1">
      <alignment horizontal="justify" vertical="center"/>
      <protection locked="0"/>
    </xf>
    <xf numFmtId="0" fontId="67" fillId="0" borderId="7" xfId="27" applyFont="1" applyBorder="1" applyAlignment="1" applyProtection="1">
      <alignment horizontal="center" vertical="center" wrapText="1"/>
      <protection hidden="1"/>
    </xf>
    <xf numFmtId="0" fontId="67" fillId="0" borderId="7" xfId="27" applyFont="1" applyBorder="1" applyAlignment="1" applyProtection="1">
      <alignment horizontal="justify" vertical="center"/>
      <protection hidden="1"/>
    </xf>
    <xf numFmtId="0" fontId="67" fillId="0" borderId="5" xfId="27" applyFont="1" applyAlignment="1" applyProtection="1">
      <alignment horizontal="justify" vertical="center"/>
      <protection locked="0"/>
    </xf>
    <xf numFmtId="0" fontId="67" fillId="0" borderId="7" xfId="27" applyFont="1" applyBorder="1" applyAlignment="1" applyProtection="1">
      <alignment horizontal="center" vertical="center"/>
      <protection locked="0"/>
    </xf>
    <xf numFmtId="14" fontId="67" fillId="0" borderId="23" xfId="27" applyNumberFormat="1" applyFont="1" applyBorder="1" applyAlignment="1" applyProtection="1">
      <alignment horizontal="justify" vertical="center"/>
      <protection locked="0"/>
    </xf>
    <xf numFmtId="14" fontId="67" fillId="0" borderId="7" xfId="27" applyNumberFormat="1" applyFont="1" applyBorder="1" applyAlignment="1" applyProtection="1">
      <alignment horizontal="center" vertical="center"/>
      <protection locked="0"/>
    </xf>
    <xf numFmtId="9" fontId="67" fillId="0" borderId="7" xfId="27" applyNumberFormat="1" applyFont="1" applyBorder="1" applyAlignment="1" applyProtection="1">
      <alignment horizontal="center" vertical="center"/>
      <protection locked="0"/>
    </xf>
    <xf numFmtId="0" fontId="67" fillId="0" borderId="12" xfId="27" applyFont="1" applyBorder="1" applyAlignment="1" applyProtection="1">
      <alignment horizontal="center" vertical="center" wrapText="1"/>
      <protection locked="0"/>
    </xf>
    <xf numFmtId="14" fontId="67" fillId="0" borderId="7" xfId="27" applyNumberFormat="1" applyFont="1" applyBorder="1" applyAlignment="1" applyProtection="1">
      <alignment horizontal="justify" vertical="center"/>
      <protection locked="0"/>
    </xf>
    <xf numFmtId="0" fontId="48" fillId="0" borderId="7" xfId="27" applyFont="1" applyBorder="1" applyAlignment="1" applyProtection="1">
      <alignment horizontal="left" vertical="center" wrapText="1"/>
      <protection locked="0"/>
    </xf>
    <xf numFmtId="0" fontId="67" fillId="0" borderId="7" xfId="27" applyFont="1" applyBorder="1" applyAlignment="1" applyProtection="1">
      <alignment horizontal="center" vertical="center"/>
      <protection hidden="1"/>
    </xf>
    <xf numFmtId="0" fontId="52" fillId="0" borderId="11" xfId="27" applyFont="1" applyBorder="1" applyAlignment="1" applyProtection="1">
      <alignment horizontal="left" vertical="center"/>
      <protection hidden="1"/>
    </xf>
    <xf numFmtId="0" fontId="67" fillId="0" borderId="7" xfId="27" applyFont="1" applyBorder="1" applyAlignment="1" applyProtection="1">
      <alignment horizontal="justify" vertical="center" wrapText="1"/>
      <protection locked="0"/>
    </xf>
    <xf numFmtId="14" fontId="67" fillId="0" borderId="7" xfId="27" applyNumberFormat="1" applyFont="1" applyBorder="1" applyAlignment="1" applyProtection="1">
      <alignment horizontal="center" vertical="center" wrapText="1"/>
      <protection locked="0"/>
    </xf>
    <xf numFmtId="0" fontId="48" fillId="0" borderId="23" xfId="27" applyFont="1" applyBorder="1" applyAlignment="1">
      <alignment horizontal="left" vertical="center" wrapText="1"/>
    </xf>
    <xf numFmtId="0" fontId="68" fillId="0" borderId="99" xfId="27" applyFont="1" applyBorder="1" applyAlignment="1">
      <alignment horizontal="center" vertical="center" wrapText="1"/>
    </xf>
    <xf numFmtId="0" fontId="68" fillId="0" borderId="99" xfId="27" applyFont="1" applyBorder="1" applyAlignment="1">
      <alignment horizontal="left" vertical="center" wrapText="1"/>
    </xf>
    <xf numFmtId="0" fontId="67" fillId="0" borderId="7" xfId="27" applyFont="1" applyBorder="1" applyAlignment="1" applyProtection="1">
      <alignment horizontal="justify" vertical="center" wrapText="1"/>
      <protection hidden="1"/>
    </xf>
    <xf numFmtId="0" fontId="52" fillId="0" borderId="7" xfId="27" applyFont="1" applyBorder="1" applyAlignment="1">
      <alignment horizontal="justify" vertical="center" wrapText="1"/>
    </xf>
    <xf numFmtId="0" fontId="48" fillId="0" borderId="7" xfId="27" applyFont="1" applyBorder="1" applyAlignment="1">
      <alignment horizontal="left" vertical="center" wrapText="1"/>
    </xf>
    <xf numFmtId="0" fontId="68" fillId="0" borderId="7" xfId="27" applyFont="1" applyBorder="1" applyAlignment="1">
      <alignment horizontal="center" vertical="center" wrapText="1"/>
    </xf>
    <xf numFmtId="0" fontId="68" fillId="0" borderId="7" xfId="27" applyFont="1" applyBorder="1" applyAlignment="1">
      <alignment horizontal="left" vertical="center" wrapText="1"/>
    </xf>
    <xf numFmtId="0" fontId="67" fillId="0" borderId="23" xfId="27" applyFont="1" applyBorder="1" applyAlignment="1" applyProtection="1">
      <alignment horizontal="justify" vertical="center" wrapText="1"/>
      <protection locked="0"/>
    </xf>
    <xf numFmtId="0" fontId="48" fillId="0" borderId="7" xfId="27" applyFont="1" applyBorder="1" applyAlignment="1" applyProtection="1">
      <alignment horizontal="justify" vertical="center" wrapText="1"/>
      <protection locked="0"/>
    </xf>
    <xf numFmtId="0" fontId="68" fillId="0" borderId="11" xfId="27" applyFont="1" applyBorder="1" applyAlignment="1" applyProtection="1">
      <alignment horizontal="left" vertical="center"/>
      <protection hidden="1"/>
    </xf>
    <xf numFmtId="0" fontId="48" fillId="0" borderId="7" xfId="27" applyFont="1" applyBorder="1" applyAlignment="1">
      <alignment horizontal="center" vertical="center" wrapText="1"/>
    </xf>
    <xf numFmtId="0" fontId="68" fillId="0" borderId="7" xfId="27" applyFont="1" applyBorder="1" applyAlignment="1">
      <alignment horizontal="center" vertical="center"/>
    </xf>
    <xf numFmtId="0" fontId="68" fillId="0" borderId="7" xfId="27" applyFont="1" applyBorder="1" applyAlignment="1">
      <alignment horizontal="justify" vertical="center"/>
    </xf>
    <xf numFmtId="0" fontId="68" fillId="0" borderId="12" xfId="27" applyFont="1" applyBorder="1" applyAlignment="1">
      <alignment horizontal="center" vertical="center" wrapText="1"/>
    </xf>
    <xf numFmtId="0" fontId="68" fillId="0" borderId="11" xfId="27" applyFont="1" applyBorder="1" applyAlignment="1">
      <alignment horizontal="left" vertical="center"/>
    </xf>
    <xf numFmtId="0" fontId="69" fillId="0" borderId="7" xfId="27" applyFont="1" applyBorder="1" applyAlignment="1">
      <alignment vertical="center" wrapText="1"/>
    </xf>
    <xf numFmtId="14" fontId="68" fillId="0" borderId="7" xfId="27" applyNumberFormat="1" applyFont="1" applyBorder="1" applyAlignment="1">
      <alignment horizontal="center" vertical="center"/>
    </xf>
    <xf numFmtId="9" fontId="68" fillId="0" borderId="7" xfId="27" applyNumberFormat="1" applyFont="1" applyBorder="1" applyAlignment="1">
      <alignment horizontal="center" vertical="center"/>
    </xf>
    <xf numFmtId="0" fontId="68" fillId="0" borderId="7" xfId="27" applyFont="1" applyBorder="1" applyAlignment="1">
      <alignment horizontal="justify" vertical="center" wrapText="1"/>
    </xf>
    <xf numFmtId="0" fontId="50" fillId="0" borderId="7" xfId="27" applyFont="1" applyBorder="1" applyAlignment="1">
      <alignment horizontal="center" vertical="center"/>
    </xf>
    <xf numFmtId="9" fontId="68" fillId="0" borderId="7" xfId="27" applyNumberFormat="1" applyFont="1" applyBorder="1" applyAlignment="1">
      <alignment horizontal="center" vertical="center" wrapText="1"/>
    </xf>
    <xf numFmtId="0" fontId="48" fillId="0" borderId="11" xfId="27" applyFont="1" applyBorder="1" applyAlignment="1">
      <alignment horizontal="left" vertical="center" wrapText="1"/>
    </xf>
    <xf numFmtId="0" fontId="67" fillId="0" borderId="7" xfId="27" applyFont="1" applyBorder="1" applyAlignment="1">
      <alignment horizontal="center" vertical="center"/>
    </xf>
    <xf numFmtId="0" fontId="67" fillId="0" borderId="7" xfId="27" applyFont="1" applyBorder="1" applyAlignment="1">
      <alignment horizontal="left" vertical="center" wrapText="1"/>
    </xf>
    <xf numFmtId="0" fontId="67" fillId="0" borderId="7" xfId="27" applyFont="1" applyBorder="1" applyAlignment="1">
      <alignment horizontal="justify" vertical="center"/>
    </xf>
    <xf numFmtId="0" fontId="67" fillId="0" borderId="7" xfId="27" applyFont="1" applyBorder="1" applyAlignment="1">
      <alignment horizontal="center" vertical="center" wrapText="1"/>
    </xf>
    <xf numFmtId="0" fontId="67" fillId="0" borderId="7" xfId="27" applyFont="1" applyBorder="1" applyAlignment="1">
      <alignment horizontal="justify" vertical="center" wrapText="1"/>
    </xf>
    <xf numFmtId="14" fontId="67" fillId="0" borderId="7" xfId="27" applyNumberFormat="1" applyFont="1" applyBorder="1" applyAlignment="1">
      <alignment horizontal="center" vertical="center"/>
    </xf>
    <xf numFmtId="0" fontId="67" fillId="0" borderId="97" xfId="27" applyFont="1" applyBorder="1" applyAlignment="1">
      <alignment horizontal="center" vertical="center"/>
    </xf>
    <xf numFmtId="0" fontId="48" fillId="0" borderId="7" xfId="27" applyFont="1" applyBorder="1" applyAlignment="1">
      <alignment horizontal="justify" vertical="center" wrapText="1"/>
    </xf>
    <xf numFmtId="0" fontId="67" fillId="0" borderId="96" xfId="27" applyFont="1" applyBorder="1" applyAlignment="1">
      <alignment horizontal="center" vertical="center"/>
    </xf>
    <xf numFmtId="0" fontId="48" fillId="0" borderId="11" xfId="27" applyFont="1" applyBorder="1" applyAlignment="1" applyProtection="1">
      <alignment horizontal="left" vertical="center" wrapText="1"/>
      <protection hidden="1"/>
    </xf>
    <xf numFmtId="0" fontId="67" fillId="0" borderId="23" xfId="27" applyFont="1" applyBorder="1" applyAlignment="1" applyProtection="1">
      <alignment horizontal="justify" vertical="center"/>
      <protection locked="0"/>
    </xf>
    <xf numFmtId="14" fontId="67" fillId="0" borderId="23" xfId="27" applyNumberFormat="1" applyFont="1" applyBorder="1" applyAlignment="1" applyProtection="1">
      <alignment horizontal="center" vertical="center"/>
      <protection locked="0"/>
    </xf>
    <xf numFmtId="0" fontId="67" fillId="0" borderId="23" xfId="27" applyFont="1" applyBorder="1" applyAlignment="1" applyProtection="1">
      <alignment horizontal="center" vertical="center"/>
      <protection locked="0"/>
    </xf>
    <xf numFmtId="0" fontId="67" fillId="0" borderId="23" xfId="27" applyFont="1" applyBorder="1" applyAlignment="1" applyProtection="1">
      <alignment horizontal="center" vertical="center" wrapText="1"/>
      <protection locked="0"/>
    </xf>
    <xf numFmtId="0" fontId="67" fillId="0" borderId="67" xfId="27" applyFont="1" applyBorder="1" applyAlignment="1" applyProtection="1">
      <alignment horizontal="center" vertical="center" wrapText="1"/>
      <protection locked="0"/>
    </xf>
    <xf numFmtId="0" fontId="50" fillId="0" borderId="7" xfId="27" applyFont="1" applyBorder="1" applyAlignment="1">
      <alignment horizontal="center" vertical="center" wrapText="1"/>
    </xf>
    <xf numFmtId="0" fontId="50" fillId="0" borderId="12" xfId="27" applyFont="1" applyBorder="1" applyAlignment="1">
      <alignment horizontal="center" vertical="center" wrapText="1"/>
    </xf>
    <xf numFmtId="0" fontId="68" fillId="0" borderId="99" xfId="27" applyFont="1" applyBorder="1" applyAlignment="1">
      <alignment horizontal="center" vertical="center"/>
    </xf>
    <xf numFmtId="0" fontId="67" fillId="0" borderId="99" xfId="27" applyFont="1" applyBorder="1" applyAlignment="1" applyProtection="1">
      <alignment horizontal="center" vertical="center" wrapText="1"/>
      <protection hidden="1"/>
    </xf>
    <xf numFmtId="9" fontId="67" fillId="0" borderId="7" xfId="29" applyFont="1" applyFill="1" applyBorder="1" applyAlignment="1" applyProtection="1">
      <alignment horizontal="center" vertical="center" wrapText="1"/>
      <protection locked="0"/>
    </xf>
    <xf numFmtId="9" fontId="67" fillId="0" borderId="7" xfId="29" applyFont="1" applyFill="1" applyBorder="1" applyAlignment="1" applyProtection="1">
      <alignment horizontal="center" vertical="center"/>
      <protection locked="0"/>
    </xf>
    <xf numFmtId="0" fontId="67" fillId="0" borderId="99" xfId="27" applyFont="1" applyBorder="1" applyAlignment="1" applyProtection="1">
      <alignment horizontal="justify" vertical="center"/>
      <protection locked="0"/>
    </xf>
    <xf numFmtId="14" fontId="67" fillId="0" borderId="99" xfId="27" applyNumberFormat="1" applyFont="1" applyBorder="1" applyAlignment="1" applyProtection="1">
      <alignment horizontal="center" vertical="center"/>
      <protection locked="0"/>
    </xf>
    <xf numFmtId="0" fontId="67" fillId="0" borderId="99" xfId="27" applyFont="1" applyBorder="1" applyAlignment="1" applyProtection="1">
      <alignment horizontal="center" vertical="center" wrapText="1"/>
      <protection locked="0"/>
    </xf>
    <xf numFmtId="0" fontId="67" fillId="0" borderId="48" xfId="27" applyFont="1" applyBorder="1" applyAlignment="1" applyProtection="1">
      <alignment horizontal="center" vertical="center" wrapText="1"/>
      <protection locked="0"/>
    </xf>
    <xf numFmtId="0" fontId="67" fillId="0" borderId="99" xfId="27" applyFont="1" applyBorder="1" applyAlignment="1" applyProtection="1">
      <alignment horizontal="justify" vertical="center" wrapText="1"/>
      <protection locked="0"/>
    </xf>
    <xf numFmtId="14" fontId="68" fillId="0" borderId="99" xfId="27" applyNumberFormat="1" applyFont="1" applyBorder="1" applyAlignment="1">
      <alignment horizontal="center" vertical="center" wrapText="1"/>
    </xf>
    <xf numFmtId="0" fontId="67" fillId="0" borderId="99" xfId="27" applyFont="1" applyBorder="1" applyAlignment="1">
      <alignment horizontal="justify" vertical="center" wrapText="1"/>
    </xf>
    <xf numFmtId="0" fontId="68" fillId="0" borderId="48" xfId="27" applyFont="1" applyBorder="1" applyAlignment="1">
      <alignment horizontal="center" vertical="center" wrapText="1"/>
    </xf>
    <xf numFmtId="14" fontId="67" fillId="0" borderId="99" xfId="27" applyNumberFormat="1" applyFont="1" applyBorder="1" applyAlignment="1" applyProtection="1">
      <alignment horizontal="center" vertical="center" wrapText="1"/>
      <protection locked="0"/>
    </xf>
    <xf numFmtId="14" fontId="68" fillId="0" borderId="7" xfId="27" applyNumberFormat="1" applyFont="1" applyBorder="1" applyAlignment="1">
      <alignment horizontal="center" vertical="center" wrapText="1"/>
    </xf>
    <xf numFmtId="0" fontId="68" fillId="0" borderId="100" xfId="27" applyFont="1" applyBorder="1" applyAlignment="1">
      <alignment horizontal="center" vertical="center" wrapText="1"/>
    </xf>
    <xf numFmtId="0" fontId="68" fillId="0" borderId="101" xfId="27" applyFont="1" applyBorder="1" applyAlignment="1">
      <alignment horizontal="center" vertical="center" wrapText="1"/>
    </xf>
    <xf numFmtId="0" fontId="67" fillId="0" borderId="12" xfId="27" applyFont="1" applyBorder="1" applyAlignment="1" applyProtection="1">
      <alignment horizontal="justify" vertical="center" wrapText="1"/>
      <protection locked="0"/>
    </xf>
    <xf numFmtId="0" fontId="67" fillId="0" borderId="11" xfId="27" applyFont="1" applyBorder="1" applyAlignment="1" applyProtection="1">
      <alignment horizontal="left" vertical="center" wrapText="1"/>
      <protection hidden="1"/>
    </xf>
    <xf numFmtId="0" fontId="48" fillId="0" borderId="68" xfId="27" applyFont="1" applyBorder="1" applyAlignment="1">
      <alignment horizontal="left" vertical="center" wrapText="1"/>
    </xf>
    <xf numFmtId="0" fontId="48" fillId="0" borderId="23" xfId="27" applyFont="1" applyBorder="1" applyAlignment="1">
      <alignment horizontal="center" vertical="center" wrapText="1"/>
    </xf>
    <xf numFmtId="0" fontId="68" fillId="0" borderId="23" xfId="27" applyFont="1" applyBorder="1" applyAlignment="1">
      <alignment horizontal="center" vertical="center"/>
    </xf>
    <xf numFmtId="0" fontId="68" fillId="0" borderId="23" xfId="27" applyFont="1" applyBorder="1" applyAlignment="1">
      <alignment horizontal="left" vertical="center" wrapText="1"/>
    </xf>
    <xf numFmtId="0" fontId="68" fillId="0" borderId="23" xfId="27" applyFont="1" applyBorder="1" applyAlignment="1">
      <alignment horizontal="justify" vertical="center"/>
    </xf>
    <xf numFmtId="0" fontId="68" fillId="0" borderId="23" xfId="27" applyFont="1" applyBorder="1" applyAlignment="1">
      <alignment horizontal="center" vertical="center" wrapText="1"/>
    </xf>
    <xf numFmtId="14" fontId="68" fillId="0" borderId="23" xfId="27" applyNumberFormat="1" applyFont="1" applyBorder="1" applyAlignment="1">
      <alignment horizontal="center" vertical="center"/>
    </xf>
    <xf numFmtId="9" fontId="68" fillId="0" borderId="23" xfId="27" applyNumberFormat="1" applyFont="1" applyBorder="1" applyAlignment="1">
      <alignment horizontal="center" vertical="center"/>
    </xf>
    <xf numFmtId="0" fontId="68" fillId="0" borderId="67" xfId="27" applyFont="1" applyBorder="1" applyAlignment="1">
      <alignment horizontal="center" vertical="center" wrapText="1"/>
    </xf>
    <xf numFmtId="0" fontId="67" fillId="0" borderId="40" xfId="27" applyFont="1" applyBorder="1" applyAlignment="1" applyProtection="1">
      <alignment horizontal="left" vertical="center"/>
      <protection hidden="1"/>
    </xf>
    <xf numFmtId="0" fontId="48" fillId="0" borderId="21" xfId="27" applyFont="1" applyBorder="1" applyAlignment="1" applyProtection="1">
      <alignment horizontal="left" vertical="center" wrapText="1"/>
      <protection locked="0"/>
    </xf>
    <xf numFmtId="0" fontId="67" fillId="0" borderId="21" xfId="27" applyFont="1" applyBorder="1" applyAlignment="1" applyProtection="1">
      <alignment horizontal="center" vertical="center" wrapText="1"/>
      <protection hidden="1"/>
    </xf>
    <xf numFmtId="0" fontId="67" fillId="0" borderId="21" xfId="27" applyFont="1" applyBorder="1" applyAlignment="1" applyProtection="1">
      <alignment horizontal="left" vertical="center" wrapText="1"/>
      <protection locked="0"/>
    </xf>
    <xf numFmtId="0" fontId="67" fillId="0" borderId="21" xfId="27" applyFont="1" applyBorder="1" applyAlignment="1" applyProtection="1">
      <alignment horizontal="center" vertical="center" wrapText="1"/>
      <protection locked="0"/>
    </xf>
    <xf numFmtId="0" fontId="67" fillId="0" borderId="21" xfId="27" applyFont="1" applyBorder="1" applyAlignment="1" applyProtection="1">
      <alignment horizontal="justify" vertical="center" wrapText="1"/>
      <protection locked="0"/>
    </xf>
    <xf numFmtId="0" fontId="67" fillId="0" borderId="21" xfId="27" applyFont="1" applyBorder="1" applyAlignment="1" applyProtection="1">
      <alignment horizontal="center" vertical="center"/>
      <protection locked="0"/>
    </xf>
    <xf numFmtId="14" fontId="67" fillId="0" borderId="21" xfId="27" applyNumberFormat="1" applyFont="1" applyBorder="1" applyAlignment="1" applyProtection="1">
      <alignment horizontal="center" vertical="center" wrapText="1"/>
      <protection locked="0"/>
    </xf>
    <xf numFmtId="0" fontId="50" fillId="0" borderId="21" xfId="27" applyFont="1" applyBorder="1" applyAlignment="1">
      <alignment horizontal="center" vertical="center"/>
    </xf>
    <xf numFmtId="0" fontId="50" fillId="0" borderId="21" xfId="27" applyFont="1" applyBorder="1" applyAlignment="1">
      <alignment horizontal="center" vertical="center" wrapText="1"/>
    </xf>
    <xf numFmtId="0" fontId="50" fillId="0" borderId="66" xfId="27" applyFont="1" applyBorder="1" applyAlignment="1">
      <alignment horizontal="center" vertical="center" wrapText="1"/>
    </xf>
    <xf numFmtId="0" fontId="67" fillId="0" borderId="7" xfId="27" applyFont="1" applyBorder="1" applyAlignment="1">
      <alignment vertical="center" wrapText="1"/>
    </xf>
    <xf numFmtId="0" fontId="64" fillId="0" borderId="5" xfId="27" applyFont="1" applyAlignment="1" applyProtection="1">
      <alignment horizontal="center" vertical="center"/>
      <protection hidden="1"/>
    </xf>
    <xf numFmtId="0" fontId="67" fillId="0" borderId="11" xfId="27" applyFont="1" applyBorder="1" applyAlignment="1">
      <alignment horizontal="left" vertical="center" wrapText="1"/>
    </xf>
    <xf numFmtId="9" fontId="67" fillId="0" borderId="7" xfId="27" applyNumberFormat="1" applyFont="1" applyBorder="1" applyAlignment="1">
      <alignment horizontal="center" vertical="center"/>
    </xf>
    <xf numFmtId="0" fontId="67" fillId="0" borderId="12" xfId="27" applyFont="1" applyBorder="1" applyAlignment="1">
      <alignment horizontal="center" vertical="center" wrapText="1"/>
    </xf>
    <xf numFmtId="0" fontId="64" fillId="0" borderId="5" xfId="27" applyFont="1" applyAlignment="1" applyProtection="1">
      <alignment horizontal="center" vertical="center" wrapText="1"/>
      <protection hidden="1"/>
    </xf>
    <xf numFmtId="0" fontId="68" fillId="0" borderId="99" xfId="27" applyFont="1" applyBorder="1" applyAlignment="1">
      <alignment horizontal="justify" vertical="center" wrapText="1"/>
    </xf>
    <xf numFmtId="0" fontId="67" fillId="0" borderId="66" xfId="27" applyFont="1" applyBorder="1" applyAlignment="1" applyProtection="1">
      <alignment horizontal="center" vertical="center" wrapText="1"/>
      <protection locked="0"/>
    </xf>
    <xf numFmtId="0" fontId="68" fillId="8" borderId="7" xfId="27" applyFont="1" applyFill="1" applyBorder="1" applyAlignment="1">
      <alignment horizontal="justify" vertical="center"/>
    </xf>
    <xf numFmtId="14" fontId="68" fillId="0" borderId="5" xfId="27" applyNumberFormat="1" applyFont="1" applyAlignment="1">
      <alignment horizontal="center" vertical="center" wrapText="1"/>
    </xf>
    <xf numFmtId="14" fontId="67" fillId="0" borderId="99" xfId="27" applyNumberFormat="1" applyFont="1" applyBorder="1" applyAlignment="1">
      <alignment horizontal="center" vertical="center" wrapText="1"/>
    </xf>
    <xf numFmtId="0" fontId="68" fillId="0" borderId="17" xfId="27" applyFont="1" applyBorder="1" applyAlignment="1">
      <alignment horizontal="center" vertical="center" wrapText="1"/>
    </xf>
    <xf numFmtId="0" fontId="67" fillId="0" borderId="17" xfId="27" applyFont="1" applyBorder="1" applyAlignment="1" applyProtection="1">
      <alignment horizontal="left" vertical="center" wrapText="1"/>
      <protection locked="0"/>
    </xf>
    <xf numFmtId="0" fontId="67" fillId="0" borderId="17" xfId="27" applyFont="1" applyBorder="1" applyAlignment="1" applyProtection="1">
      <alignment horizontal="center" vertical="center" wrapText="1"/>
      <protection locked="0"/>
    </xf>
    <xf numFmtId="0" fontId="67" fillId="0" borderId="17" xfId="27" applyFont="1" applyBorder="1" applyAlignment="1" applyProtection="1">
      <alignment horizontal="justify" vertical="center" wrapText="1"/>
      <protection locked="0"/>
    </xf>
    <xf numFmtId="0" fontId="67" fillId="0" borderId="17" xfId="27" applyFont="1" applyBorder="1" applyAlignment="1" applyProtection="1">
      <alignment horizontal="center" vertical="center"/>
      <protection locked="0"/>
    </xf>
    <xf numFmtId="0" fontId="68" fillId="0" borderId="17" xfId="27" applyFont="1" applyBorder="1" applyAlignment="1">
      <alignment horizontal="center" vertical="center"/>
    </xf>
    <xf numFmtId="0" fontId="67" fillId="0" borderId="97" xfId="27" applyFont="1" applyBorder="1" applyAlignment="1">
      <alignment horizontal="justify" vertical="center" wrapText="1"/>
    </xf>
    <xf numFmtId="14" fontId="67" fillId="0" borderId="97" xfId="27" applyNumberFormat="1" applyFont="1" applyBorder="1" applyAlignment="1">
      <alignment horizontal="center" vertical="center" wrapText="1"/>
    </xf>
    <xf numFmtId="0" fontId="67" fillId="0" borderId="2" xfId="27" applyFont="1" applyBorder="1" applyAlignment="1" applyProtection="1">
      <alignment horizontal="justify" vertical="center"/>
      <protection hidden="1"/>
    </xf>
    <xf numFmtId="0" fontId="52" fillId="0" borderId="2" xfId="27" applyFont="1" applyBorder="1" applyAlignment="1">
      <alignment vertical="center" wrapText="1"/>
    </xf>
    <xf numFmtId="0" fontId="67" fillId="0" borderId="99" xfId="27" applyFont="1" applyBorder="1" applyAlignment="1">
      <alignment horizontal="center" vertical="center"/>
    </xf>
    <xf numFmtId="0" fontId="52" fillId="0" borderId="7" xfId="27" applyFont="1" applyBorder="1" applyAlignment="1">
      <alignment vertical="center" wrapText="1"/>
    </xf>
    <xf numFmtId="0" fontId="67" fillId="0" borderId="13" xfId="27" applyFont="1" applyBorder="1" applyAlignment="1" applyProtection="1">
      <alignment horizontal="left" vertical="center"/>
      <protection hidden="1"/>
    </xf>
    <xf numFmtId="0" fontId="67" fillId="0" borderId="14" xfId="27" applyFont="1" applyBorder="1" applyAlignment="1" applyProtection="1">
      <alignment horizontal="center" vertical="center" wrapText="1"/>
      <protection hidden="1"/>
    </xf>
    <xf numFmtId="0" fontId="48" fillId="0" borderId="14" xfId="27" applyFont="1" applyBorder="1" applyAlignment="1" applyProtection="1">
      <alignment horizontal="left" vertical="center" wrapText="1"/>
      <protection locked="0"/>
    </xf>
    <xf numFmtId="0" fontId="68" fillId="0" borderId="14" xfId="27" applyFont="1" applyBorder="1" applyAlignment="1">
      <alignment horizontal="center" vertical="center"/>
    </xf>
    <xf numFmtId="0" fontId="67" fillId="0" borderId="14" xfId="27" applyFont="1" applyBorder="1" applyAlignment="1" applyProtection="1">
      <alignment horizontal="left" vertical="center" wrapText="1"/>
      <protection locked="0"/>
    </xf>
    <xf numFmtId="0" fontId="67" fillId="0" borderId="14" xfId="27" applyFont="1" applyBorder="1" applyAlignment="1" applyProtection="1">
      <alignment horizontal="center" vertical="center"/>
      <protection locked="0"/>
    </xf>
    <xf numFmtId="0" fontId="67" fillId="0" borderId="14" xfId="27" applyFont="1" applyBorder="1" applyAlignment="1" applyProtection="1">
      <alignment horizontal="justify" vertical="center"/>
      <protection locked="0"/>
    </xf>
    <xf numFmtId="0" fontId="67" fillId="0" borderId="14" xfId="27" applyFont="1" applyBorder="1" applyAlignment="1" applyProtection="1">
      <alignment horizontal="justify" vertical="center"/>
      <protection hidden="1"/>
    </xf>
    <xf numFmtId="14" fontId="67" fillId="0" borderId="14" xfId="27" applyNumberFormat="1" applyFont="1" applyBorder="1" applyAlignment="1" applyProtection="1">
      <alignment horizontal="center" vertical="center" wrapText="1"/>
      <protection locked="0"/>
    </xf>
    <xf numFmtId="0" fontId="67" fillId="0" borderId="14" xfId="27" applyFont="1" applyBorder="1" applyAlignment="1" applyProtection="1">
      <alignment horizontal="center" vertical="center" wrapText="1"/>
      <protection locked="0"/>
    </xf>
    <xf numFmtId="0" fontId="67" fillId="0" borderId="102" xfId="27" applyFont="1" applyBorder="1" applyAlignment="1" applyProtection="1">
      <alignment horizontal="center" vertical="center" wrapText="1"/>
      <protection locked="0"/>
    </xf>
    <xf numFmtId="0" fontId="67" fillId="0" borderId="15" xfId="27" applyFont="1" applyBorder="1" applyAlignment="1" applyProtection="1">
      <alignment horizontal="center" vertical="center" wrapText="1"/>
      <protection locked="0"/>
    </xf>
    <xf numFmtId="0" fontId="64" fillId="0" borderId="5" xfId="27" applyFont="1" applyAlignment="1" applyProtection="1">
      <alignment horizontal="left" vertical="center" wrapText="1"/>
      <protection hidden="1"/>
    </xf>
    <xf numFmtId="0" fontId="1" fillId="0" borderId="5" xfId="27" applyAlignment="1">
      <alignment vertical="center"/>
    </xf>
    <xf numFmtId="0" fontId="1" fillId="0" borderId="5" xfId="27" applyAlignment="1">
      <alignment horizontal="center" vertical="center"/>
    </xf>
    <xf numFmtId="0" fontId="68" fillId="0" borderId="99" xfId="27" applyFont="1" applyBorder="1" applyAlignment="1">
      <alignment horizontal="justify" vertical="center"/>
    </xf>
    <xf numFmtId="0" fontId="68" fillId="0" borderId="23" xfId="27" applyFont="1" applyBorder="1" applyAlignment="1">
      <alignment horizontal="justify" vertical="center" wrapText="1"/>
    </xf>
    <xf numFmtId="9" fontId="67" fillId="0" borderId="7" xfId="27" applyNumberFormat="1" applyFont="1" applyBorder="1" applyAlignment="1" applyProtection="1">
      <alignment horizontal="center" vertical="center" wrapText="1"/>
      <protection locked="0"/>
    </xf>
    <xf numFmtId="0" fontId="55" fillId="15" borderId="64" xfId="27" applyFont="1" applyFill="1" applyBorder="1" applyAlignment="1" applyProtection="1">
      <alignment horizontal="center" vertical="center"/>
      <protection hidden="1"/>
    </xf>
    <xf numFmtId="0" fontId="55" fillId="15" borderId="98" xfId="27" applyFont="1" applyFill="1" applyBorder="1" applyAlignment="1" applyProtection="1">
      <alignment horizontal="center" vertical="center"/>
      <protection hidden="1"/>
    </xf>
    <xf numFmtId="0" fontId="55" fillId="15" borderId="54" xfId="27" applyFont="1" applyFill="1" applyBorder="1" applyAlignment="1" applyProtection="1">
      <alignment horizontal="center" vertical="center"/>
      <protection hidden="1"/>
    </xf>
    <xf numFmtId="0" fontId="55" fillId="14" borderId="64" xfId="27" applyFont="1" applyFill="1" applyBorder="1" applyAlignment="1" applyProtection="1">
      <alignment horizontal="center" vertical="center"/>
      <protection hidden="1"/>
    </xf>
    <xf numFmtId="0" fontId="55" fillId="14" borderId="98" xfId="27" applyFont="1" applyFill="1" applyBorder="1" applyAlignment="1" applyProtection="1">
      <alignment horizontal="center" vertical="center"/>
      <protection hidden="1"/>
    </xf>
    <xf numFmtId="0" fontId="55" fillId="14" borderId="54" xfId="27" applyFont="1" applyFill="1" applyBorder="1" applyAlignment="1" applyProtection="1">
      <alignment horizontal="center" vertical="center"/>
      <protection hidden="1"/>
    </xf>
    <xf numFmtId="0" fontId="55" fillId="15" borderId="32" xfId="27" applyFont="1" applyFill="1" applyBorder="1" applyAlignment="1" applyProtection="1">
      <alignment horizontal="center" vertical="center"/>
      <protection hidden="1"/>
    </xf>
    <xf numFmtId="0" fontId="56" fillId="0" borderId="7" xfId="27" applyFont="1" applyBorder="1" applyAlignment="1" applyProtection="1">
      <alignment horizontal="center" vertical="center"/>
      <protection hidden="1"/>
    </xf>
    <xf numFmtId="0" fontId="59" fillId="0" borderId="7" xfId="27" applyFont="1" applyBorder="1" applyAlignment="1">
      <alignment horizontal="center" vertical="center"/>
    </xf>
    <xf numFmtId="0" fontId="57" fillId="0" borderId="7" xfId="27" applyFont="1" applyBorder="1" applyAlignment="1">
      <alignment horizontal="center" vertical="center" readingOrder="1"/>
    </xf>
    <xf numFmtId="0" fontId="57" fillId="0" borderId="7" xfId="27" applyFont="1" applyBorder="1" applyAlignment="1">
      <alignment horizontal="center" vertical="center"/>
    </xf>
    <xf numFmtId="0" fontId="44" fillId="0" borderId="93" xfId="22" applyFont="1" applyBorder="1" applyAlignment="1">
      <alignment horizontal="center" vertical="center" wrapText="1"/>
    </xf>
    <xf numFmtId="0" fontId="44" fillId="0" borderId="59" xfId="22" applyFont="1" applyBorder="1" applyAlignment="1">
      <alignment horizontal="center" vertical="center" wrapText="1"/>
    </xf>
    <xf numFmtId="0" fontId="44" fillId="0" borderId="60" xfId="22" applyFont="1" applyBorder="1" applyAlignment="1">
      <alignment horizontal="center" vertical="center" wrapText="1"/>
    </xf>
    <xf numFmtId="0" fontId="46" fillId="13" borderId="7" xfId="22" applyFont="1" applyFill="1" applyBorder="1" applyAlignment="1">
      <alignment horizontal="center" vertical="center" wrapText="1"/>
    </xf>
    <xf numFmtId="0" fontId="46" fillId="13" borderId="14" xfId="22" applyFont="1" applyFill="1" applyBorder="1" applyAlignment="1">
      <alignment horizontal="center" vertical="center" wrapText="1"/>
    </xf>
    <xf numFmtId="0" fontId="40" fillId="0" borderId="9" xfId="22" applyFont="1" applyBorder="1" applyAlignment="1">
      <alignment horizontal="center" vertical="center" wrapText="1"/>
    </xf>
    <xf numFmtId="0" fontId="40" fillId="0" borderId="7" xfId="22" applyFont="1" applyBorder="1" applyAlignment="1">
      <alignment horizontal="center" vertical="center" wrapText="1"/>
    </xf>
    <xf numFmtId="0" fontId="40" fillId="0" borderId="66" xfId="22" applyFont="1" applyBorder="1" applyAlignment="1">
      <alignment horizontal="center" vertical="center" wrapText="1"/>
    </xf>
    <xf numFmtId="0" fontId="40" fillId="0" borderId="67" xfId="22" applyFont="1" applyBorder="1" applyAlignment="1">
      <alignment horizontal="center" vertical="center" wrapText="1"/>
    </xf>
    <xf numFmtId="0" fontId="40" fillId="0" borderId="21" xfId="22" applyFont="1" applyBorder="1" applyAlignment="1">
      <alignment horizontal="center" vertical="center" wrapText="1"/>
    </xf>
    <xf numFmtId="0" fontId="40" fillId="0" borderId="23" xfId="22" applyFont="1" applyBorder="1" applyAlignment="1">
      <alignment horizontal="center" vertical="center" wrapText="1"/>
    </xf>
    <xf numFmtId="0" fontId="44" fillId="0" borderId="62" xfId="22" applyFont="1" applyBorder="1" applyAlignment="1">
      <alignment horizontal="center" vertical="center" wrapText="1"/>
    </xf>
    <xf numFmtId="0" fontId="44" fillId="0" borderId="63" xfId="22" applyFont="1" applyBorder="1" applyAlignment="1">
      <alignment horizontal="center" vertical="center" wrapText="1"/>
    </xf>
    <xf numFmtId="0" fontId="46" fillId="13" borderId="16" xfId="22" applyFont="1" applyFill="1" applyBorder="1" applyAlignment="1">
      <alignment horizontal="center" vertical="center" wrapText="1"/>
    </xf>
    <xf numFmtId="0" fontId="46" fillId="13" borderId="24" xfId="22" applyFont="1" applyFill="1" applyBorder="1" applyAlignment="1">
      <alignment horizontal="center" vertical="center" wrapText="1"/>
    </xf>
    <xf numFmtId="0" fontId="46" fillId="13" borderId="17" xfId="22" applyFont="1" applyFill="1" applyBorder="1" applyAlignment="1">
      <alignment horizontal="center" vertical="center" wrapText="1"/>
    </xf>
    <xf numFmtId="0" fontId="46" fillId="13" borderId="5" xfId="22" applyFont="1" applyFill="1" applyAlignment="1">
      <alignment horizontal="center" vertical="center" wrapText="1"/>
    </xf>
    <xf numFmtId="0" fontId="46" fillId="13" borderId="94" xfId="22" applyFont="1" applyFill="1" applyBorder="1" applyAlignment="1">
      <alignment horizontal="center" vertical="center" wrapText="1"/>
    </xf>
    <xf numFmtId="0" fontId="46" fillId="13" borderId="7" xfId="22" applyFont="1" applyFill="1" applyBorder="1" applyAlignment="1">
      <alignment horizontal="left" vertical="center" wrapText="1"/>
    </xf>
    <xf numFmtId="0" fontId="46" fillId="13" borderId="14" xfId="22" applyFont="1" applyFill="1" applyBorder="1" applyAlignment="1">
      <alignment horizontal="left" vertical="center" wrapText="1"/>
    </xf>
    <xf numFmtId="0" fontId="41" fillId="0" borderId="11" xfId="22" applyFont="1" applyBorder="1" applyAlignment="1">
      <alignment horizontal="center" vertical="center" wrapText="1"/>
    </xf>
    <xf numFmtId="0" fontId="41" fillId="0" borderId="13" xfId="22" applyFont="1" applyBorder="1" applyAlignment="1">
      <alignment horizontal="center" vertical="center" wrapText="1"/>
    </xf>
    <xf numFmtId="0" fontId="45" fillId="0" borderId="5" xfId="22" applyFont="1" applyAlignment="1">
      <alignment horizontal="left" vertical="center" wrapText="1"/>
    </xf>
    <xf numFmtId="0" fontId="41" fillId="0" borderId="9" xfId="22" applyFont="1" applyBorder="1" applyAlignment="1">
      <alignment horizontal="center" vertical="center" wrapText="1"/>
    </xf>
    <xf numFmtId="0" fontId="41" fillId="0" borderId="10" xfId="22" applyFont="1" applyBorder="1" applyAlignment="1">
      <alignment horizontal="center" vertical="center" wrapText="1"/>
    </xf>
    <xf numFmtId="0" fontId="41" fillId="0" borderId="7" xfId="22" applyFont="1" applyBorder="1" applyAlignment="1">
      <alignment horizontal="center" vertical="center" wrapText="1"/>
    </xf>
    <xf numFmtId="0" fontId="41" fillId="0" borderId="12" xfId="22" applyFont="1" applyBorder="1" applyAlignment="1">
      <alignment horizontal="center" vertical="center" wrapText="1"/>
    </xf>
    <xf numFmtId="0" fontId="41" fillId="0" borderId="14" xfId="22" applyFont="1" applyBorder="1" applyAlignment="1">
      <alignment horizontal="center" vertical="center" wrapText="1"/>
    </xf>
    <xf numFmtId="0" fontId="41" fillId="0" borderId="15" xfId="22" applyFont="1" applyBorder="1" applyAlignment="1">
      <alignment horizontal="center" vertical="center" wrapText="1"/>
    </xf>
    <xf numFmtId="0" fontId="41" fillId="0" borderId="53" xfId="22" applyFont="1" applyBorder="1" applyAlignment="1">
      <alignment horizontal="center" vertical="center" wrapText="1"/>
    </xf>
    <xf numFmtId="0" fontId="41" fillId="0" borderId="54" xfId="22" applyFont="1" applyBorder="1" applyAlignment="1">
      <alignment horizontal="center" vertical="center" wrapText="1"/>
    </xf>
    <xf numFmtId="0" fontId="44" fillId="0" borderId="56" xfId="22" applyFont="1" applyBorder="1" applyAlignment="1">
      <alignment horizontal="center" vertical="center" wrapText="1"/>
    </xf>
    <xf numFmtId="0" fontId="44" fillId="0" borderId="17" xfId="22" applyFont="1" applyBorder="1" applyAlignment="1">
      <alignment horizontal="center" vertical="center" wrapText="1"/>
    </xf>
    <xf numFmtId="0" fontId="41" fillId="0" borderId="57" xfId="22" applyFont="1" applyBorder="1" applyAlignment="1">
      <alignment horizontal="center" vertical="center" wrapText="1"/>
    </xf>
    <xf numFmtId="0" fontId="41" fillId="0" borderId="58" xfId="22" applyFont="1" applyBorder="1" applyAlignment="1">
      <alignment horizontal="center" vertical="center" wrapText="1"/>
    </xf>
    <xf numFmtId="0" fontId="40" fillId="0" borderId="44" xfId="22" applyFont="1" applyBorder="1" applyAlignment="1">
      <alignment horizontal="center" wrapText="1"/>
    </xf>
    <xf numFmtId="0" fontId="40" fillId="0" borderId="55" xfId="22" applyFont="1" applyBorder="1" applyAlignment="1">
      <alignment horizontal="center" wrapText="1"/>
    </xf>
    <xf numFmtId="0" fontId="40" fillId="0" borderId="49" xfId="22" applyFont="1" applyBorder="1" applyAlignment="1">
      <alignment horizontal="center" wrapText="1"/>
    </xf>
    <xf numFmtId="0" fontId="46" fillId="13" borderId="8" xfId="22" applyFont="1" applyFill="1" applyBorder="1" applyAlignment="1">
      <alignment horizontal="center" vertical="center" wrapText="1"/>
    </xf>
    <xf numFmtId="0" fontId="46" fillId="13" borderId="9" xfId="22" applyFont="1" applyFill="1" applyBorder="1" applyAlignment="1">
      <alignment horizontal="center" vertical="center" wrapText="1"/>
    </xf>
    <xf numFmtId="0" fontId="46" fillId="13" borderId="64" xfId="22" applyFont="1" applyFill="1" applyBorder="1" applyAlignment="1">
      <alignment horizontal="center" vertical="center" wrapText="1"/>
    </xf>
    <xf numFmtId="0" fontId="46" fillId="13" borderId="10" xfId="22" applyFont="1" applyFill="1" applyBorder="1" applyAlignment="1">
      <alignment horizontal="center" vertical="center" wrapText="1"/>
    </xf>
    <xf numFmtId="0" fontId="46" fillId="13" borderId="11" xfId="22" applyFont="1" applyFill="1" applyBorder="1" applyAlignment="1">
      <alignment horizontal="center" vertical="center" wrapText="1"/>
    </xf>
    <xf numFmtId="0" fontId="46" fillId="13" borderId="13" xfId="22" applyFont="1" applyFill="1" applyBorder="1" applyAlignment="1">
      <alignment horizontal="center" vertical="center" wrapText="1"/>
    </xf>
    <xf numFmtId="0" fontId="46" fillId="13" borderId="12" xfId="22" applyFont="1" applyFill="1" applyBorder="1" applyAlignment="1">
      <alignment horizontal="center" vertical="center" wrapText="1"/>
    </xf>
    <xf numFmtId="0" fontId="46" fillId="13" borderId="15" xfId="22" applyFont="1" applyFill="1" applyBorder="1" applyAlignment="1">
      <alignment horizontal="center" vertical="center" wrapText="1"/>
    </xf>
    <xf numFmtId="0" fontId="41" fillId="0" borderId="8" xfId="22" applyFont="1" applyBorder="1" applyAlignment="1">
      <alignment horizontal="center" vertical="center" wrapText="1"/>
    </xf>
    <xf numFmtId="0" fontId="40" fillId="0" borderId="10" xfId="22" applyFont="1" applyBorder="1" applyAlignment="1">
      <alignment horizontal="center" vertical="center" wrapText="1"/>
    </xf>
    <xf numFmtId="0" fontId="40" fillId="0" borderId="12" xfId="22" applyFont="1" applyBorder="1" applyAlignment="1">
      <alignment horizontal="center" vertical="center" wrapText="1"/>
    </xf>
    <xf numFmtId="9" fontId="40" fillId="0" borderId="7" xfId="22" applyNumberFormat="1" applyFont="1" applyBorder="1" applyAlignment="1">
      <alignment horizontal="center" vertical="center" wrapText="1"/>
    </xf>
    <xf numFmtId="9" fontId="40" fillId="0" borderId="9" xfId="22" applyNumberFormat="1" applyFont="1" applyBorder="1" applyAlignment="1">
      <alignment horizontal="center" vertical="center" wrapText="1"/>
    </xf>
    <xf numFmtId="0" fontId="40" fillId="0" borderId="8" xfId="22" applyFont="1" applyBorder="1" applyAlignment="1">
      <alignment horizontal="center" vertical="center" wrapText="1"/>
    </xf>
    <xf numFmtId="0" fontId="40" fillId="0" borderId="11" xfId="22" applyFont="1" applyBorder="1" applyAlignment="1">
      <alignment horizontal="center" vertical="center" wrapText="1"/>
    </xf>
    <xf numFmtId="0" fontId="40" fillId="0" borderId="22" xfId="22" applyFont="1" applyBorder="1" applyAlignment="1">
      <alignment horizontal="center" vertical="center" wrapText="1"/>
    </xf>
    <xf numFmtId="9" fontId="40" fillId="0" borderId="21" xfId="22" applyNumberFormat="1" applyFont="1" applyBorder="1" applyAlignment="1">
      <alignment horizontal="center" vertical="center" wrapText="1"/>
    </xf>
    <xf numFmtId="9" fontId="40" fillId="0" borderId="23" xfId="22" applyNumberFormat="1" applyFont="1" applyBorder="1" applyAlignment="1">
      <alignment horizontal="center" vertical="center" wrapText="1"/>
    </xf>
    <xf numFmtId="0" fontId="47" fillId="0" borderId="7" xfId="22" applyFont="1" applyBorder="1" applyAlignment="1">
      <alignment horizontal="center" vertical="center" wrapText="1"/>
    </xf>
    <xf numFmtId="0" fontId="40" fillId="0" borderId="40" xfId="22" applyFont="1" applyBorder="1" applyAlignment="1">
      <alignment horizontal="center" vertical="center" wrapText="1"/>
    </xf>
    <xf numFmtId="0" fontId="40" fillId="0" borderId="68" xfId="22" applyFont="1" applyBorder="1" applyAlignment="1">
      <alignment horizontal="center" vertical="center" wrapText="1"/>
    </xf>
    <xf numFmtId="0" fontId="40" fillId="0" borderId="7" xfId="22" applyFont="1" applyBorder="1" applyAlignment="1">
      <alignment horizontal="center" vertical="center"/>
    </xf>
    <xf numFmtId="0" fontId="40" fillId="0" borderId="15" xfId="22" applyFont="1" applyBorder="1" applyAlignment="1">
      <alignment horizontal="center" vertical="center" wrapText="1"/>
    </xf>
    <xf numFmtId="0" fontId="40" fillId="0" borderId="14" xfId="22" applyFont="1" applyBorder="1" applyAlignment="1">
      <alignment horizontal="center" vertical="center" wrapText="1"/>
    </xf>
    <xf numFmtId="0" fontId="13" fillId="9" borderId="7" xfId="10" applyFont="1" applyFill="1" applyBorder="1" applyAlignment="1">
      <alignment horizontal="center" vertical="center" wrapText="1"/>
    </xf>
    <xf numFmtId="0" fontId="13" fillId="9" borderId="21" xfId="10" applyFont="1" applyFill="1" applyBorder="1" applyAlignment="1">
      <alignment horizontal="center" vertical="center" wrapText="1"/>
    </xf>
    <xf numFmtId="0" fontId="13" fillId="9" borderId="23" xfId="10" applyFont="1" applyFill="1" applyBorder="1" applyAlignment="1">
      <alignment horizontal="center" vertical="center" wrapText="1"/>
    </xf>
    <xf numFmtId="0" fontId="13" fillId="9" borderId="22" xfId="10" applyFont="1" applyFill="1" applyBorder="1" applyAlignment="1">
      <alignment horizontal="center" vertical="center" wrapText="1"/>
    </xf>
    <xf numFmtId="0" fontId="16" fillId="0" borderId="8" xfId="10" applyFont="1" applyBorder="1" applyAlignment="1">
      <alignment horizontal="center" vertical="center"/>
    </xf>
    <xf numFmtId="0" fontId="16" fillId="0" borderId="11" xfId="10" applyFont="1" applyBorder="1" applyAlignment="1">
      <alignment horizontal="center" vertical="center"/>
    </xf>
    <xf numFmtId="0" fontId="16" fillId="0" borderId="40" xfId="10" applyFont="1" applyBorder="1" applyAlignment="1">
      <alignment horizontal="center" vertical="center"/>
    </xf>
    <xf numFmtId="0" fontId="16" fillId="0" borderId="13" xfId="10" applyFont="1" applyBorder="1" applyAlignment="1">
      <alignment horizontal="center" vertical="center"/>
    </xf>
    <xf numFmtId="0" fontId="11" fillId="0" borderId="46" xfId="10" applyFont="1" applyBorder="1" applyAlignment="1">
      <alignment horizontal="center" vertical="center"/>
    </xf>
    <xf numFmtId="0" fontId="11" fillId="0" borderId="48" xfId="10" applyFont="1" applyBorder="1" applyAlignment="1">
      <alignment horizontal="center" vertical="center"/>
    </xf>
    <xf numFmtId="0" fontId="11" fillId="0" borderId="44" xfId="10" applyFont="1" applyBorder="1" applyAlignment="1">
      <alignment horizontal="center" vertical="center" wrapText="1"/>
    </xf>
    <xf numFmtId="0" fontId="11" fillId="0" borderId="45" xfId="10" applyFont="1" applyBorder="1" applyAlignment="1">
      <alignment horizontal="center" vertical="center" wrapText="1"/>
    </xf>
    <xf numFmtId="0" fontId="11" fillId="0" borderId="46" xfId="10" applyFont="1" applyBorder="1" applyAlignment="1">
      <alignment horizontal="center" vertical="center" wrapText="1"/>
    </xf>
    <xf numFmtId="0" fontId="11" fillId="0" borderId="47" xfId="10" applyFont="1" applyBorder="1" applyAlignment="1">
      <alignment horizontal="center" vertical="center" wrapText="1"/>
    </xf>
    <xf numFmtId="0" fontId="11" fillId="0" borderId="28" xfId="10" applyFont="1" applyBorder="1" applyAlignment="1">
      <alignment horizontal="center" vertical="center" wrapText="1"/>
    </xf>
    <xf numFmtId="0" fontId="11" fillId="0" borderId="48" xfId="10" applyFont="1" applyBorder="1" applyAlignment="1">
      <alignment horizontal="center" vertical="center" wrapText="1"/>
    </xf>
    <xf numFmtId="0" fontId="11" fillId="0" borderId="41" xfId="10" applyFont="1" applyBorder="1" applyAlignment="1">
      <alignment horizontal="center" vertical="center"/>
    </xf>
    <xf numFmtId="0" fontId="11" fillId="0" borderId="43" xfId="10" applyFont="1" applyBorder="1" applyAlignment="1">
      <alignment horizontal="center" vertical="center"/>
    </xf>
    <xf numFmtId="0" fontId="11" fillId="0" borderId="39" xfId="10" applyFont="1" applyBorder="1" applyAlignment="1">
      <alignment horizontal="center" vertical="center" wrapText="1"/>
    </xf>
    <xf numFmtId="0" fontId="11" fillId="0" borderId="26" xfId="10" applyFont="1" applyBorder="1" applyAlignment="1">
      <alignment horizontal="center" vertical="center" wrapText="1"/>
    </xf>
    <xf numFmtId="0" fontId="11" fillId="0" borderId="41" xfId="10" applyFont="1" applyBorder="1" applyAlignment="1">
      <alignment horizontal="center" vertical="center" wrapText="1"/>
    </xf>
    <xf numFmtId="0" fontId="11" fillId="0" borderId="49" xfId="10" applyFont="1" applyBorder="1" applyAlignment="1">
      <alignment horizontal="center" vertical="center" wrapText="1"/>
    </xf>
    <xf numFmtId="0" fontId="11" fillId="0" borderId="50" xfId="10" applyFont="1" applyBorder="1" applyAlignment="1">
      <alignment horizontal="center" vertical="center" wrapText="1"/>
    </xf>
    <xf numFmtId="0" fontId="11" fillId="0" borderId="43" xfId="10" applyFont="1" applyBorder="1" applyAlignment="1">
      <alignment horizontal="center" vertical="center" wrapText="1"/>
    </xf>
    <xf numFmtId="14" fontId="13" fillId="9" borderId="21" xfId="10" applyNumberFormat="1" applyFont="1" applyFill="1" applyBorder="1" applyAlignment="1">
      <alignment horizontal="center" vertical="center" wrapText="1"/>
    </xf>
    <xf numFmtId="14" fontId="13" fillId="9" borderId="22" xfId="10" applyNumberFormat="1" applyFont="1" applyFill="1" applyBorder="1" applyAlignment="1">
      <alignment horizontal="center" vertical="center" wrapText="1"/>
    </xf>
    <xf numFmtId="0" fontId="13" fillId="9" borderId="25" xfId="10" applyFont="1" applyFill="1" applyBorder="1" applyAlignment="1">
      <alignment horizontal="center" vertical="center" wrapText="1"/>
    </xf>
    <xf numFmtId="0" fontId="13" fillId="9" borderId="26" xfId="10" applyFont="1" applyFill="1" applyBorder="1" applyAlignment="1">
      <alignment horizontal="center" vertical="center" wrapText="1"/>
    </xf>
    <xf numFmtId="0" fontId="13" fillId="9" borderId="27" xfId="10" applyFont="1" applyFill="1" applyBorder="1" applyAlignment="1">
      <alignment horizontal="center" vertical="center" wrapText="1"/>
    </xf>
    <xf numFmtId="0" fontId="13" fillId="9" borderId="51" xfId="10" applyFont="1" applyFill="1" applyBorder="1" applyAlignment="1">
      <alignment horizontal="center" vertical="center" wrapText="1"/>
    </xf>
    <xf numFmtId="0" fontId="13" fillId="9" borderId="5" xfId="10" applyFont="1" applyFill="1" applyAlignment="1">
      <alignment horizontal="center" vertical="center" wrapText="1"/>
    </xf>
    <xf numFmtId="0" fontId="13" fillId="9" borderId="52" xfId="10" applyFont="1" applyFill="1" applyBorder="1" applyAlignment="1">
      <alignment horizontal="center" vertical="center" wrapText="1"/>
    </xf>
    <xf numFmtId="14" fontId="13" fillId="9" borderId="7" xfId="10" applyNumberFormat="1" applyFont="1" applyFill="1" applyBorder="1" applyAlignment="1">
      <alignment horizontal="center" vertical="center" wrapText="1"/>
    </xf>
    <xf numFmtId="14" fontId="13" fillId="9" borderId="25" xfId="10" applyNumberFormat="1" applyFont="1" applyFill="1" applyBorder="1" applyAlignment="1">
      <alignment horizontal="center" vertical="center" wrapText="1"/>
    </xf>
    <xf numFmtId="14" fontId="13" fillId="9" borderId="26" xfId="10" applyNumberFormat="1" applyFont="1" applyFill="1" applyBorder="1" applyAlignment="1">
      <alignment horizontal="center" vertical="center" wrapText="1"/>
    </xf>
    <xf numFmtId="14" fontId="13" fillId="9" borderId="27" xfId="10" applyNumberFormat="1" applyFont="1" applyFill="1" applyBorder="1" applyAlignment="1">
      <alignment horizontal="center" vertical="center" wrapText="1"/>
    </xf>
    <xf numFmtId="14" fontId="13" fillId="9" borderId="51" xfId="10" applyNumberFormat="1" applyFont="1" applyFill="1" applyBorder="1" applyAlignment="1">
      <alignment horizontal="center" vertical="center" wrapText="1"/>
    </xf>
    <xf numFmtId="14" fontId="13" fillId="9" borderId="5" xfId="10" applyNumberFormat="1" applyFont="1" applyFill="1" applyAlignment="1">
      <alignment horizontal="center" vertical="center" wrapText="1"/>
    </xf>
    <xf numFmtId="14" fontId="13" fillId="9" borderId="52" xfId="10" applyNumberFormat="1" applyFont="1" applyFill="1" applyBorder="1" applyAlignment="1">
      <alignment horizontal="center" vertical="center" wrapText="1"/>
    </xf>
    <xf numFmtId="14" fontId="13" fillId="9" borderId="16" xfId="10" applyNumberFormat="1" applyFont="1" applyFill="1" applyBorder="1" applyAlignment="1">
      <alignment horizontal="center" vertical="center" wrapText="1"/>
    </xf>
    <xf numFmtId="14" fontId="13" fillId="9" borderId="24" xfId="10" applyNumberFormat="1" applyFont="1" applyFill="1" applyBorder="1" applyAlignment="1">
      <alignment horizontal="center" vertical="center" wrapText="1"/>
    </xf>
    <xf numFmtId="0" fontId="59" fillId="0" borderId="9" xfId="16" applyFont="1" applyBorder="1" applyAlignment="1">
      <alignment horizontal="center" vertical="center" wrapText="1"/>
    </xf>
    <xf numFmtId="0" fontId="59" fillId="0" borderId="7" xfId="16" applyFont="1" applyBorder="1" applyAlignment="1">
      <alignment horizontal="center" vertical="center" wrapText="1"/>
    </xf>
    <xf numFmtId="0" fontId="59" fillId="0" borderId="14" xfId="16" applyFont="1" applyBorder="1" applyAlignment="1">
      <alignment horizontal="center" vertical="center" wrapText="1"/>
    </xf>
    <xf numFmtId="0" fontId="61" fillId="0" borderId="8" xfId="16" applyFont="1" applyBorder="1" applyAlignment="1">
      <alignment horizontal="center"/>
    </xf>
    <xf numFmtId="0" fontId="61" fillId="0" borderId="11" xfId="16" applyFont="1" applyBorder="1" applyAlignment="1">
      <alignment horizontal="center"/>
    </xf>
    <xf numFmtId="0" fontId="61" fillId="0" borderId="13" xfId="16" applyFont="1" applyBorder="1" applyAlignment="1">
      <alignment horizontal="center"/>
    </xf>
    <xf numFmtId="0" fontId="54" fillId="0" borderId="62" xfId="16" applyFont="1" applyBorder="1" applyAlignment="1">
      <alignment horizontal="center" vertical="center"/>
    </xf>
    <xf numFmtId="0" fontId="59" fillId="0" borderId="5" xfId="16" applyFont="1" applyAlignment="1">
      <alignment horizontal="center" wrapText="1"/>
    </xf>
    <xf numFmtId="0" fontId="52" fillId="0" borderId="29" xfId="0" applyFont="1" applyBorder="1" applyAlignment="1">
      <alignment horizontal="center" vertical="center"/>
    </xf>
    <xf numFmtId="0" fontId="49" fillId="0" borderId="30" xfId="0" applyFont="1" applyBorder="1"/>
    <xf numFmtId="0" fontId="49" fillId="0" borderId="31" xfId="0" applyFont="1" applyBorder="1"/>
    <xf numFmtId="0" fontId="55" fillId="3" borderId="19" xfId="0" applyFont="1" applyFill="1" applyBorder="1" applyAlignment="1">
      <alignment horizontal="center" vertical="center" wrapText="1"/>
    </xf>
    <xf numFmtId="0" fontId="49" fillId="0" borderId="20" xfId="0" applyFont="1" applyBorder="1"/>
    <xf numFmtId="0" fontId="56" fillId="2" borderId="9" xfId="0" applyFont="1" applyFill="1" applyBorder="1" applyAlignment="1">
      <alignment horizontal="center" vertical="center" wrapText="1"/>
    </xf>
    <xf numFmtId="0" fontId="49" fillId="0" borderId="10" xfId="0" applyFont="1" applyBorder="1"/>
    <xf numFmtId="0" fontId="56" fillId="2" borderId="7" xfId="0" applyFont="1" applyFill="1" applyBorder="1" applyAlignment="1">
      <alignment horizontal="center" vertical="center" wrapText="1"/>
    </xf>
    <xf numFmtId="0" fontId="49" fillId="0" borderId="12" xfId="0" applyFont="1" applyBorder="1"/>
    <xf numFmtId="0" fontId="55" fillId="3" borderId="38" xfId="0" applyFont="1" applyFill="1" applyBorder="1" applyAlignment="1">
      <alignment horizontal="center" vertical="center" wrapText="1"/>
    </xf>
    <xf numFmtId="0" fontId="54" fillId="0" borderId="11" xfId="0" applyFont="1" applyBorder="1" applyAlignment="1">
      <alignment horizontal="center" vertical="center"/>
    </xf>
    <xf numFmtId="0" fontId="54" fillId="0" borderId="13" xfId="0" applyFont="1" applyBorder="1" applyAlignment="1">
      <alignment horizontal="center" vertical="center"/>
    </xf>
    <xf numFmtId="0" fontId="54" fillId="0" borderId="12" xfId="0" applyFont="1" applyBorder="1" applyAlignment="1">
      <alignment horizontal="center" vertical="center"/>
    </xf>
    <xf numFmtId="0" fontId="54" fillId="0" borderId="15" xfId="0" applyFont="1" applyBorder="1" applyAlignment="1">
      <alignment horizontal="center" vertical="center"/>
    </xf>
    <xf numFmtId="0" fontId="56" fillId="2" borderId="9" xfId="0" applyFont="1" applyFill="1" applyBorder="1" applyAlignment="1">
      <alignment horizontal="justify" vertical="center" wrapText="1"/>
    </xf>
    <xf numFmtId="0" fontId="56" fillId="2" borderId="7" xfId="0" applyFont="1" applyFill="1" applyBorder="1" applyAlignment="1">
      <alignment horizontal="justify" vertical="center" wrapText="1"/>
    </xf>
    <xf numFmtId="0" fontId="56" fillId="0" borderId="7" xfId="0" applyFont="1" applyBorder="1" applyAlignment="1">
      <alignment horizontal="center" vertical="center" wrapText="1"/>
    </xf>
    <xf numFmtId="0" fontId="56" fillId="0" borderId="14" xfId="0" applyFont="1" applyBorder="1" applyAlignment="1">
      <alignment horizontal="center" vertical="center" wrapText="1"/>
    </xf>
    <xf numFmtId="0" fontId="49" fillId="0" borderId="15" xfId="0" applyFont="1" applyBorder="1"/>
    <xf numFmtId="0" fontId="56" fillId="2" borderId="14" xfId="0" applyFont="1" applyFill="1" applyBorder="1" applyAlignment="1">
      <alignment horizontal="justify" vertical="center" wrapText="1"/>
    </xf>
    <xf numFmtId="0" fontId="13" fillId="9" borderId="7" xfId="5" applyFont="1" applyFill="1" applyBorder="1" applyAlignment="1">
      <alignment horizontal="center" vertical="center" wrapText="1"/>
    </xf>
    <xf numFmtId="0" fontId="13" fillId="9" borderId="21" xfId="5" applyFont="1" applyFill="1" applyBorder="1" applyAlignment="1">
      <alignment horizontal="center" vertical="center" wrapText="1"/>
    </xf>
    <xf numFmtId="0" fontId="13" fillId="9" borderId="23" xfId="5" applyFont="1" applyFill="1" applyBorder="1" applyAlignment="1">
      <alignment horizontal="center" vertical="center" wrapText="1"/>
    </xf>
    <xf numFmtId="0" fontId="13" fillId="9" borderId="22" xfId="5" applyFont="1" applyFill="1" applyBorder="1" applyAlignment="1">
      <alignment horizontal="center" vertical="center" wrapText="1"/>
    </xf>
    <xf numFmtId="0" fontId="16" fillId="0" borderId="8" xfId="5" applyFont="1" applyBorder="1" applyAlignment="1">
      <alignment horizontal="center" vertical="center"/>
    </xf>
    <xf numFmtId="0" fontId="16" fillId="0" borderId="11" xfId="5" applyFont="1" applyBorder="1" applyAlignment="1">
      <alignment horizontal="center" vertical="center"/>
    </xf>
    <xf numFmtId="0" fontId="16" fillId="0" borderId="40" xfId="5" applyFont="1" applyBorder="1" applyAlignment="1">
      <alignment horizontal="center" vertical="center"/>
    </xf>
    <xf numFmtId="0" fontId="16" fillId="0" borderId="13" xfId="5" applyFont="1" applyBorder="1" applyAlignment="1">
      <alignment horizontal="center" vertical="center"/>
    </xf>
    <xf numFmtId="0" fontId="11" fillId="0" borderId="46" xfId="5" applyFont="1" applyBorder="1" applyAlignment="1">
      <alignment horizontal="center" vertical="center"/>
    </xf>
    <xf numFmtId="0" fontId="11" fillId="0" borderId="48" xfId="5" applyFont="1" applyBorder="1" applyAlignment="1">
      <alignment horizontal="center" vertical="center"/>
    </xf>
    <xf numFmtId="0" fontId="11" fillId="0" borderId="44" xfId="5" applyFont="1" applyBorder="1" applyAlignment="1">
      <alignment horizontal="center" vertical="center" wrapText="1"/>
    </xf>
    <xf numFmtId="0" fontId="11" fillId="0" borderId="45" xfId="5" applyFont="1" applyBorder="1" applyAlignment="1">
      <alignment horizontal="center" vertical="center" wrapText="1"/>
    </xf>
    <xf numFmtId="0" fontId="11" fillId="0" borderId="46" xfId="5" applyFont="1" applyBorder="1" applyAlignment="1">
      <alignment horizontal="center" vertical="center" wrapText="1"/>
    </xf>
    <xf numFmtId="0" fontId="11" fillId="0" borderId="47" xfId="5" applyFont="1" applyBorder="1" applyAlignment="1">
      <alignment horizontal="center" vertical="center" wrapText="1"/>
    </xf>
    <xf numFmtId="0" fontId="11" fillId="0" borderId="28" xfId="5" applyFont="1" applyBorder="1" applyAlignment="1">
      <alignment horizontal="center" vertical="center" wrapText="1"/>
    </xf>
    <xf numFmtId="0" fontId="11" fillId="0" borderId="48" xfId="5" applyFont="1" applyBorder="1" applyAlignment="1">
      <alignment horizontal="center" vertical="center" wrapText="1"/>
    </xf>
    <xf numFmtId="0" fontId="11" fillId="0" borderId="41" xfId="5" applyFont="1" applyBorder="1" applyAlignment="1">
      <alignment horizontal="center" vertical="center"/>
    </xf>
    <xf numFmtId="0" fontId="11" fillId="0" borderId="43" xfId="5" applyFont="1" applyBorder="1" applyAlignment="1">
      <alignment horizontal="center" vertical="center"/>
    </xf>
    <xf numFmtId="0" fontId="11" fillId="0" borderId="39" xfId="5" applyFont="1" applyBorder="1" applyAlignment="1">
      <alignment horizontal="center" vertical="center" wrapText="1"/>
    </xf>
    <xf numFmtId="0" fontId="11" fillId="0" borderId="26" xfId="5" applyFont="1" applyBorder="1" applyAlignment="1">
      <alignment horizontal="center" vertical="center" wrapText="1"/>
    </xf>
    <xf numFmtId="0" fontId="11" fillId="0" borderId="41" xfId="5" applyFont="1" applyBorder="1" applyAlignment="1">
      <alignment horizontal="center" vertical="center" wrapText="1"/>
    </xf>
    <xf numFmtId="0" fontId="11" fillId="0" borderId="49" xfId="5" applyFont="1" applyBorder="1" applyAlignment="1">
      <alignment horizontal="center" vertical="center" wrapText="1"/>
    </xf>
    <xf numFmtId="0" fontId="11" fillId="0" borderId="50" xfId="5" applyFont="1" applyBorder="1" applyAlignment="1">
      <alignment horizontal="center" vertical="center" wrapText="1"/>
    </xf>
    <xf numFmtId="0" fontId="11" fillId="0" borderId="43" xfId="5" applyFont="1" applyBorder="1" applyAlignment="1">
      <alignment horizontal="center" vertical="center" wrapText="1"/>
    </xf>
    <xf numFmtId="14" fontId="13" fillId="9" borderId="21" xfId="5" applyNumberFormat="1" applyFont="1" applyFill="1" applyBorder="1" applyAlignment="1">
      <alignment horizontal="center" vertical="center" wrapText="1"/>
    </xf>
    <xf numFmtId="14" fontId="13" fillId="9" borderId="22" xfId="5" applyNumberFormat="1" applyFont="1" applyFill="1" applyBorder="1" applyAlignment="1">
      <alignment horizontal="center" vertical="center" wrapText="1"/>
    </xf>
    <xf numFmtId="0" fontId="13" fillId="9" borderId="25" xfId="5" applyFont="1" applyFill="1" applyBorder="1" applyAlignment="1">
      <alignment horizontal="center" vertical="center" wrapText="1"/>
    </xf>
    <xf numFmtId="0" fontId="13" fillId="9" borderId="26" xfId="5" applyFont="1" applyFill="1" applyBorder="1" applyAlignment="1">
      <alignment horizontal="center" vertical="center" wrapText="1"/>
    </xf>
    <xf numFmtId="0" fontId="13" fillId="9" borderId="27" xfId="5" applyFont="1" applyFill="1" applyBorder="1" applyAlignment="1">
      <alignment horizontal="center" vertical="center" wrapText="1"/>
    </xf>
    <xf numFmtId="0" fontId="13" fillId="9" borderId="51" xfId="5" applyFont="1" applyFill="1" applyBorder="1" applyAlignment="1">
      <alignment horizontal="center" vertical="center" wrapText="1"/>
    </xf>
    <xf numFmtId="0" fontId="13" fillId="9" borderId="5" xfId="5" applyFont="1" applyFill="1" applyAlignment="1">
      <alignment horizontal="center" vertical="center" wrapText="1"/>
    </xf>
    <xf numFmtId="0" fontId="13" fillId="9" borderId="52" xfId="5" applyFont="1" applyFill="1" applyBorder="1" applyAlignment="1">
      <alignment horizontal="center" vertical="center" wrapText="1"/>
    </xf>
    <xf numFmtId="14" fontId="13" fillId="9" borderId="7" xfId="5" applyNumberFormat="1" applyFont="1" applyFill="1" applyBorder="1" applyAlignment="1">
      <alignment horizontal="center" vertical="center" wrapText="1"/>
    </xf>
    <xf numFmtId="14" fontId="13" fillId="9" borderId="25" xfId="5" applyNumberFormat="1" applyFont="1" applyFill="1" applyBorder="1" applyAlignment="1">
      <alignment horizontal="center" vertical="center" wrapText="1"/>
    </xf>
    <xf numFmtId="14" fontId="13" fillId="9" borderId="26" xfId="5" applyNumberFormat="1" applyFont="1" applyFill="1" applyBorder="1" applyAlignment="1">
      <alignment horizontal="center" vertical="center" wrapText="1"/>
    </xf>
    <xf numFmtId="14" fontId="13" fillId="9" borderId="27" xfId="5" applyNumberFormat="1" applyFont="1" applyFill="1" applyBorder="1" applyAlignment="1">
      <alignment horizontal="center" vertical="center" wrapText="1"/>
    </xf>
    <xf numFmtId="14" fontId="13" fillId="9" borderId="51" xfId="5" applyNumberFormat="1" applyFont="1" applyFill="1" applyBorder="1" applyAlignment="1">
      <alignment horizontal="center" vertical="center" wrapText="1"/>
    </xf>
    <xf numFmtId="14" fontId="13" fillId="9" borderId="5" xfId="5" applyNumberFormat="1" applyFont="1" applyFill="1" applyAlignment="1">
      <alignment horizontal="center" vertical="center" wrapText="1"/>
    </xf>
    <xf numFmtId="14" fontId="13" fillId="9" borderId="52" xfId="5" applyNumberFormat="1" applyFont="1" applyFill="1" applyBorder="1" applyAlignment="1">
      <alignment horizontal="center" vertical="center" wrapText="1"/>
    </xf>
    <xf numFmtId="14" fontId="13" fillId="9" borderId="16" xfId="5" applyNumberFormat="1" applyFont="1" applyFill="1" applyBorder="1" applyAlignment="1">
      <alignment horizontal="center" vertical="center" wrapText="1"/>
    </xf>
    <xf numFmtId="14" fontId="13" fillId="9" borderId="24" xfId="5" applyNumberFormat="1" applyFont="1" applyFill="1" applyBorder="1" applyAlignment="1">
      <alignment horizontal="center" vertical="center" wrapText="1"/>
    </xf>
    <xf numFmtId="0" fontId="13" fillId="9" borderId="7" xfId="14" applyFont="1" applyFill="1" applyBorder="1" applyAlignment="1">
      <alignment horizontal="center" vertical="center" wrapText="1"/>
    </xf>
    <xf numFmtId="0" fontId="13" fillId="9" borderId="21" xfId="14" applyFont="1" applyFill="1" applyBorder="1" applyAlignment="1">
      <alignment horizontal="center" vertical="center" wrapText="1"/>
    </xf>
    <xf numFmtId="0" fontId="13" fillId="9" borderId="23" xfId="14" applyFont="1" applyFill="1" applyBorder="1" applyAlignment="1">
      <alignment horizontal="center" vertical="center" wrapText="1"/>
    </xf>
    <xf numFmtId="0" fontId="13" fillId="9" borderId="22" xfId="14" applyFont="1" applyFill="1" applyBorder="1" applyAlignment="1">
      <alignment horizontal="center" vertical="center" wrapText="1"/>
    </xf>
    <xf numFmtId="0" fontId="16" fillId="0" borderId="8" xfId="14" applyFont="1" applyBorder="1" applyAlignment="1">
      <alignment horizontal="center" vertical="center"/>
    </xf>
    <xf numFmtId="0" fontId="16" fillId="0" borderId="11" xfId="14" applyFont="1" applyBorder="1" applyAlignment="1">
      <alignment horizontal="center" vertical="center"/>
    </xf>
    <xf numFmtId="0" fontId="16" fillId="0" borderId="40" xfId="14" applyFont="1" applyBorder="1" applyAlignment="1">
      <alignment horizontal="center" vertical="center"/>
    </xf>
    <xf numFmtId="0" fontId="16" fillId="0" borderId="13" xfId="14" applyFont="1" applyBorder="1" applyAlignment="1">
      <alignment horizontal="center" vertical="center"/>
    </xf>
    <xf numFmtId="0" fontId="11" fillId="0" borderId="46" xfId="14" applyFont="1" applyBorder="1" applyAlignment="1">
      <alignment horizontal="center" vertical="center"/>
    </xf>
    <xf numFmtId="0" fontId="11" fillId="0" borderId="48" xfId="14" applyFont="1" applyBorder="1" applyAlignment="1">
      <alignment horizontal="center" vertical="center"/>
    </xf>
    <xf numFmtId="0" fontId="11" fillId="0" borderId="44" xfId="14" applyFont="1" applyBorder="1" applyAlignment="1">
      <alignment horizontal="center" vertical="center" wrapText="1"/>
    </xf>
    <xf numFmtId="0" fontId="11" fillId="0" borderId="45" xfId="14" applyFont="1" applyBorder="1" applyAlignment="1">
      <alignment horizontal="center" vertical="center" wrapText="1"/>
    </xf>
    <xf numFmtId="0" fontId="11" fillId="0" borderId="46" xfId="14" applyFont="1" applyBorder="1" applyAlignment="1">
      <alignment horizontal="center" vertical="center" wrapText="1"/>
    </xf>
    <xf numFmtId="0" fontId="11" fillId="0" borderId="47" xfId="14" applyFont="1" applyBorder="1" applyAlignment="1">
      <alignment horizontal="center" vertical="center" wrapText="1"/>
    </xf>
    <xf numFmtId="0" fontId="11" fillId="0" borderId="28" xfId="14" applyFont="1" applyBorder="1" applyAlignment="1">
      <alignment horizontal="center" vertical="center" wrapText="1"/>
    </xf>
    <xf numFmtId="0" fontId="11" fillId="0" borderId="48" xfId="14" applyFont="1" applyBorder="1" applyAlignment="1">
      <alignment horizontal="center" vertical="center" wrapText="1"/>
    </xf>
    <xf numFmtId="0" fontId="11" fillId="0" borderId="41" xfId="14" applyFont="1" applyBorder="1" applyAlignment="1">
      <alignment horizontal="center" vertical="center"/>
    </xf>
    <xf numFmtId="0" fontId="11" fillId="0" borderId="43" xfId="14" applyFont="1" applyBorder="1" applyAlignment="1">
      <alignment horizontal="center" vertical="center"/>
    </xf>
    <xf numFmtId="0" fontId="11" fillId="0" borderId="39" xfId="14" applyFont="1" applyBorder="1" applyAlignment="1">
      <alignment horizontal="center" vertical="center" wrapText="1"/>
    </xf>
    <xf numFmtId="0" fontId="11" fillId="0" borderId="26" xfId="14" applyFont="1" applyBorder="1" applyAlignment="1">
      <alignment horizontal="center" vertical="center" wrapText="1"/>
    </xf>
    <xf numFmtId="0" fontId="11" fillId="0" borderId="41" xfId="14" applyFont="1" applyBorder="1" applyAlignment="1">
      <alignment horizontal="center" vertical="center" wrapText="1"/>
    </xf>
    <xf numFmtId="0" fontId="11" fillId="0" borderId="49" xfId="14" applyFont="1" applyBorder="1" applyAlignment="1">
      <alignment horizontal="center" vertical="center" wrapText="1"/>
    </xf>
    <xf numFmtId="0" fontId="11" fillId="0" borderId="50" xfId="14" applyFont="1" applyBorder="1" applyAlignment="1">
      <alignment horizontal="center" vertical="center" wrapText="1"/>
    </xf>
    <xf numFmtId="0" fontId="11" fillId="0" borderId="43" xfId="14" applyFont="1" applyBorder="1" applyAlignment="1">
      <alignment horizontal="center" vertical="center" wrapText="1"/>
    </xf>
    <xf numFmtId="14" fontId="13" fillId="9" borderId="21" xfId="14" applyNumberFormat="1" applyFont="1" applyFill="1" applyBorder="1" applyAlignment="1">
      <alignment horizontal="center" vertical="center" wrapText="1"/>
    </xf>
    <xf numFmtId="14" fontId="13" fillId="9" borderId="22" xfId="14" applyNumberFormat="1" applyFont="1" applyFill="1" applyBorder="1" applyAlignment="1">
      <alignment horizontal="center" vertical="center" wrapText="1"/>
    </xf>
    <xf numFmtId="0" fontId="13" fillId="9" borderId="25" xfId="14" applyFont="1" applyFill="1" applyBorder="1" applyAlignment="1">
      <alignment horizontal="center" vertical="center" wrapText="1"/>
    </xf>
    <xf numFmtId="0" fontId="13" fillId="9" borderId="26" xfId="14" applyFont="1" applyFill="1" applyBorder="1" applyAlignment="1">
      <alignment horizontal="center" vertical="center" wrapText="1"/>
    </xf>
    <xf numFmtId="0" fontId="13" fillId="9" borderId="27" xfId="14" applyFont="1" applyFill="1" applyBorder="1" applyAlignment="1">
      <alignment horizontal="center" vertical="center" wrapText="1"/>
    </xf>
    <xf numFmtId="0" fontId="13" fillId="9" borderId="51" xfId="14" applyFont="1" applyFill="1" applyBorder="1" applyAlignment="1">
      <alignment horizontal="center" vertical="center" wrapText="1"/>
    </xf>
    <xf numFmtId="0" fontId="13" fillId="9" borderId="5" xfId="14" applyFont="1" applyFill="1" applyAlignment="1">
      <alignment horizontal="center" vertical="center" wrapText="1"/>
    </xf>
    <xf numFmtId="0" fontId="13" fillId="9" borderId="52" xfId="14" applyFont="1" applyFill="1" applyBorder="1" applyAlignment="1">
      <alignment horizontal="center" vertical="center" wrapText="1"/>
    </xf>
    <xf numFmtId="14" fontId="13" fillId="9" borderId="7" xfId="14" applyNumberFormat="1" applyFont="1" applyFill="1" applyBorder="1" applyAlignment="1">
      <alignment horizontal="center" vertical="center" wrapText="1"/>
    </xf>
    <xf numFmtId="14" fontId="13" fillId="9" borderId="25" xfId="14" applyNumberFormat="1" applyFont="1" applyFill="1" applyBorder="1" applyAlignment="1">
      <alignment horizontal="center" vertical="center" wrapText="1"/>
    </xf>
    <xf numFmtId="14" fontId="13" fillId="9" borderId="26" xfId="14" applyNumberFormat="1" applyFont="1" applyFill="1" applyBorder="1" applyAlignment="1">
      <alignment horizontal="center" vertical="center" wrapText="1"/>
    </xf>
    <xf numFmtId="14" fontId="13" fillId="9" borderId="27" xfId="14" applyNumberFormat="1" applyFont="1" applyFill="1" applyBorder="1" applyAlignment="1">
      <alignment horizontal="center" vertical="center" wrapText="1"/>
    </xf>
    <xf numFmtId="14" fontId="13" fillId="9" borderId="51" xfId="14" applyNumberFormat="1" applyFont="1" applyFill="1" applyBorder="1" applyAlignment="1">
      <alignment horizontal="center" vertical="center" wrapText="1"/>
    </xf>
    <xf numFmtId="14" fontId="13" fillId="9" borderId="5" xfId="14" applyNumberFormat="1" applyFont="1" applyFill="1" applyAlignment="1">
      <alignment horizontal="center" vertical="center" wrapText="1"/>
    </xf>
    <xf numFmtId="14" fontId="13" fillId="9" borderId="52" xfId="14" applyNumberFormat="1" applyFont="1" applyFill="1" applyBorder="1" applyAlignment="1">
      <alignment horizontal="center" vertical="center" wrapText="1"/>
    </xf>
    <xf numFmtId="14" fontId="13" fillId="9" borderId="16" xfId="14" applyNumberFormat="1" applyFont="1" applyFill="1" applyBorder="1" applyAlignment="1">
      <alignment horizontal="center" vertical="center" wrapText="1"/>
    </xf>
    <xf numFmtId="14" fontId="13" fillId="9" borderId="24" xfId="14" applyNumberFormat="1" applyFont="1" applyFill="1" applyBorder="1" applyAlignment="1">
      <alignment horizontal="center" vertical="center" wrapText="1"/>
    </xf>
    <xf numFmtId="0" fontId="0" fillId="0" borderId="16" xfId="0" applyBorder="1" applyAlignment="1" applyProtection="1">
      <alignment horizontal="left" vertical="center" wrapText="1"/>
      <protection hidden="1"/>
    </xf>
    <xf numFmtId="0" fontId="0" fillId="0" borderId="24" xfId="0" applyBorder="1" applyAlignment="1" applyProtection="1">
      <alignment horizontal="left" vertical="center" wrapText="1"/>
      <protection hidden="1"/>
    </xf>
    <xf numFmtId="0" fontId="0" fillId="0" borderId="17" xfId="0" applyBorder="1" applyAlignment="1" applyProtection="1">
      <alignment horizontal="left" vertical="center" wrapText="1"/>
      <protection hidden="1"/>
    </xf>
    <xf numFmtId="0" fontId="0" fillId="0" borderId="0" xfId="0" applyAlignment="1" applyProtection="1">
      <alignment horizontal="left" vertical="center"/>
      <protection locked="0"/>
    </xf>
    <xf numFmtId="0" fontId="11" fillId="0" borderId="1" xfId="0" applyFont="1" applyBorder="1" applyAlignment="1">
      <alignment horizontal="center" vertical="center" wrapText="1"/>
    </xf>
    <xf numFmtId="0" fontId="10" fillId="0" borderId="3" xfId="0" applyFont="1" applyBorder="1"/>
    <xf numFmtId="0" fontId="10" fillId="0" borderId="4" xfId="0" applyFont="1" applyBorder="1"/>
    <xf numFmtId="0" fontId="0" fillId="0" borderId="21" xfId="0" applyBorder="1" applyAlignment="1" applyProtection="1">
      <alignment horizontal="center"/>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19" fillId="5" borderId="16" xfId="0" applyFont="1" applyFill="1" applyBorder="1" applyAlignment="1">
      <alignment horizontal="left" vertical="center"/>
    </xf>
    <xf numFmtId="0" fontId="19" fillId="5" borderId="24" xfId="0" applyFont="1" applyFill="1" applyBorder="1" applyAlignment="1">
      <alignment horizontal="left" vertical="center"/>
    </xf>
    <xf numFmtId="0" fontId="19" fillId="5" borderId="17" xfId="0" applyFont="1" applyFill="1" applyBorder="1" applyAlignment="1">
      <alignment horizontal="left" vertical="center"/>
    </xf>
  </cellXfs>
  <cellStyles count="30">
    <cellStyle name="Comma" xfId="28" xr:uid="{61705433-5638-461F-8C62-16EBDDD13C09}"/>
    <cellStyle name="Millares [0] 2" xfId="8" xr:uid="{6C8FE488-48AE-4EF2-8796-6016484E0BC8}"/>
    <cellStyle name="Millares [0] 3" xfId="13" xr:uid="{BF002481-553F-4333-879A-B6E5621667AF}"/>
    <cellStyle name="Millares 2" xfId="25" xr:uid="{31B6BB90-461E-40F7-86BE-F0952B2F3ABE}"/>
    <cellStyle name="Moneda [0] 2" xfId="2" xr:uid="{C2F65B6C-BEA5-4850-BC86-F0A9354D1DE6}"/>
    <cellStyle name="Moneda [0] 2 2" xfId="12" xr:uid="{348B0FAD-547F-443A-8166-E56F6B6A74F1}"/>
    <cellStyle name="Moneda [0] 3" xfId="11" xr:uid="{0FBFA049-01E9-4A38-895E-89E4D0EB0D79}"/>
    <cellStyle name="Moneda 2" xfId="9" xr:uid="{FE2A8119-0F7D-4FF5-912A-FDAB2816449C}"/>
    <cellStyle name="Moneda 3" xfId="20" xr:uid="{1142E037-EB68-4458-89A2-404929DDB9FF}"/>
    <cellStyle name="Normal" xfId="0" builtinId="0"/>
    <cellStyle name="Normal 10" xfId="24" xr:uid="{29B5BDE9-5DA1-4782-8A9B-30D9E9945251}"/>
    <cellStyle name="Normal 11" xfId="27" xr:uid="{E19694CF-CB6D-4493-9B30-A14C971E7BC9}"/>
    <cellStyle name="Normal 2" xfId="1" xr:uid="{0ADDFEF7-95BF-458D-98B3-4F15DBA1AA8C}"/>
    <cellStyle name="Normal 2 2" xfId="6" xr:uid="{64B263B4-60D1-455B-88E3-1F6604C4330E}"/>
    <cellStyle name="Normal 2 3" xfId="19" xr:uid="{A0381EAE-748F-4DEE-9C9F-2E4FCFE5D993}"/>
    <cellStyle name="Normal 3" xfId="3" xr:uid="{74A41628-8557-4C51-8D67-CFF761C7AD15}"/>
    <cellStyle name="Normal 4" xfId="5" xr:uid="{9E9299A9-E4C1-4B0C-BA22-23B06D03D9C3}"/>
    <cellStyle name="Normal 5" xfId="10" xr:uid="{4644383E-34D6-46C5-B957-C6E185CCBC77}"/>
    <cellStyle name="Normal 5 2" xfId="16" xr:uid="{AEFD661C-47D7-4F4E-8990-85541F4C6666}"/>
    <cellStyle name="Normal 6" xfId="14" xr:uid="{3D391BF1-22DE-418A-A623-2052C675269C}"/>
    <cellStyle name="Normal 6 2" xfId="15" xr:uid="{F1F48083-23EA-4D8B-B075-81720B91C818}"/>
    <cellStyle name="Normal 7" xfId="18" xr:uid="{998FFF51-1D7B-46A8-8AAA-13997DDB8A39}"/>
    <cellStyle name="Normal 8" xfId="21" xr:uid="{F31295BA-9C29-4BF4-A077-A5F682FFD9D2}"/>
    <cellStyle name="Normal 8 2" xfId="23" xr:uid="{E3A22C78-723F-4A3E-A7D1-D69F51659671}"/>
    <cellStyle name="Normal 9" xfId="22" xr:uid="{A55B565E-5A68-4D2F-85AD-F9FC63367757}"/>
    <cellStyle name="Percent" xfId="29" xr:uid="{8AA6F874-53E0-4A1C-9932-8446961F79E8}"/>
    <cellStyle name="Porcentaje 2" xfId="4" xr:uid="{1DFAA4E1-BC1A-4050-9FBC-40BE36D6E925}"/>
    <cellStyle name="Porcentaje 2 2" xfId="17" xr:uid="{22FCC21B-95AD-47E0-9DED-A95B540199DB}"/>
    <cellStyle name="Porcentaje 3" xfId="7" xr:uid="{60885668-4327-4B3F-AEB8-1AEBF44BA276}"/>
    <cellStyle name="Porcentaje 4" xfId="26" xr:uid="{313AD3AC-C5A5-428F-AC91-D8150673D420}"/>
  </cellStyles>
  <dxfs count="69">
    <dxf>
      <fill>
        <patternFill patternType="gray0625">
          <bgColor theme="5" tint="0.79998168889431442"/>
        </patternFill>
      </fill>
    </dxf>
    <dxf>
      <fill>
        <patternFill patternType="gray0625">
          <bgColor theme="5" tint="0.79998168889431442"/>
        </patternFill>
      </fill>
    </dxf>
    <dxf>
      <fill>
        <patternFill patternType="gray0625">
          <bgColor theme="5" tint="0.79998168889431442"/>
        </patternFill>
      </fill>
    </dxf>
    <dxf>
      <fill>
        <patternFill patternType="gray0625">
          <bgColor theme="5" tint="0.79998168889431442"/>
        </patternFill>
      </fill>
    </dxf>
    <dxf>
      <font>
        <b val="0"/>
        <i val="0"/>
        <strike val="0"/>
        <condense val="0"/>
        <extend val="0"/>
        <outline val="0"/>
        <shadow val="0"/>
        <u val="none"/>
        <vertAlign val="baseline"/>
        <sz val="10"/>
        <color theme="1"/>
        <name val="Arial Nova Cond"/>
        <family val="2"/>
        <scheme val="none"/>
      </font>
      <fill>
        <patternFill patternType="none">
          <bgColor auto="1"/>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Nova Cond"/>
        <family val="2"/>
        <scheme val="none"/>
      </font>
      <fill>
        <patternFill patternType="none">
          <bgColor auto="1"/>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Nova Cond"/>
        <family val="2"/>
        <scheme val="none"/>
      </font>
      <fill>
        <patternFill patternType="none">
          <bgColor auto="1"/>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Nova Cond"/>
        <family val="2"/>
        <scheme val="none"/>
      </font>
      <fill>
        <patternFill patternType="none">
          <bgColor auto="1"/>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Nova Cond"/>
        <family val="2"/>
        <scheme val="none"/>
      </font>
      <fill>
        <patternFill patternType="none">
          <bgColor auto="1"/>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Nova Cond"/>
        <family val="2"/>
        <scheme val="none"/>
      </font>
      <fill>
        <patternFill patternType="none">
          <bgColor auto="1"/>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Nova Cond"/>
        <family val="2"/>
        <scheme val="none"/>
      </font>
      <fill>
        <patternFill patternType="none">
          <bgColor auto="1"/>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Nova Cond"/>
        <family val="2"/>
        <scheme val="none"/>
      </font>
      <fill>
        <patternFill patternType="none">
          <bgColor auto="1"/>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Nova Cond"/>
        <family val="2"/>
        <scheme val="none"/>
      </font>
      <fill>
        <patternFill patternType="none">
          <bgColor auto="1"/>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Nova Cond"/>
        <family val="2"/>
        <scheme val="none"/>
      </font>
      <fill>
        <patternFill patternType="none">
          <bgColor auto="1"/>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Nova Cond"/>
        <family val="2"/>
        <scheme val="none"/>
      </font>
      <fill>
        <patternFill patternType="none">
          <bgColor auto="1"/>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Nova Cond"/>
        <family val="2"/>
        <scheme val="none"/>
      </font>
      <fill>
        <patternFill patternType="none">
          <bgColor auto="1"/>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Nova Cond"/>
        <family val="2"/>
        <scheme val="none"/>
      </font>
      <fill>
        <patternFill patternType="none">
          <bgColor auto="1"/>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Nova Cond"/>
        <family val="2"/>
        <scheme val="none"/>
      </font>
      <fill>
        <patternFill patternType="none">
          <bgColor auto="1"/>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Nova Cond"/>
        <family val="2"/>
        <scheme val="none"/>
      </font>
      <fill>
        <patternFill patternType="none">
          <bgColor auto="1"/>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Nova Cond"/>
        <family val="2"/>
        <scheme val="none"/>
      </font>
      <fill>
        <patternFill patternType="none">
          <bgColor auto="1"/>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Nova Cond"/>
        <family val="2"/>
        <scheme val="none"/>
      </font>
      <fill>
        <patternFill patternType="none">
          <bgColor auto="1"/>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Nova Cond"/>
        <family val="2"/>
        <scheme val="none"/>
      </font>
      <fill>
        <patternFill patternType="none">
          <bgColor auto="1"/>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Nova Cond"/>
        <family val="2"/>
        <scheme val="none"/>
      </font>
      <fill>
        <patternFill patternType="none">
          <bgColor auto="1"/>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Nova Cond"/>
        <family val="2"/>
        <scheme val="none"/>
      </font>
      <fill>
        <patternFill patternType="none">
          <bgColor auto="1"/>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Nova Cond"/>
        <family val="2"/>
        <scheme val="none"/>
      </font>
      <fill>
        <patternFill patternType="none">
          <bgColor auto="1"/>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Nova Cond"/>
        <family val="2"/>
        <scheme val="none"/>
      </font>
      <fill>
        <patternFill patternType="none">
          <bgColor auto="1"/>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Nova Cond"/>
        <family val="2"/>
        <scheme val="none"/>
      </font>
      <fill>
        <patternFill patternType="none">
          <bgColor auto="1"/>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Nova Cond"/>
        <family val="2"/>
        <scheme val="none"/>
      </font>
      <fill>
        <patternFill patternType="none">
          <bgColor auto="1"/>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Nova Cond"/>
        <family val="2"/>
        <scheme val="none"/>
      </font>
      <fill>
        <patternFill patternType="none">
          <bgColor auto="1"/>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Nova Cond"/>
        <family val="2"/>
        <scheme val="none"/>
      </font>
      <fill>
        <patternFill patternType="none">
          <bgColor auto="1"/>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Nova Cond"/>
        <family val="2"/>
        <scheme val="none"/>
      </font>
      <fill>
        <patternFill patternType="none">
          <bgColor auto="1"/>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Nova Cond"/>
        <family val="2"/>
        <scheme val="none"/>
      </font>
      <fill>
        <patternFill patternType="none">
          <bgColor auto="1"/>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Nova Cond"/>
        <family val="2"/>
        <scheme val="none"/>
      </font>
      <fill>
        <patternFill patternType="none">
          <bgColor auto="1"/>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Nova Cond"/>
        <family val="2"/>
        <scheme val="none"/>
      </font>
      <fill>
        <patternFill patternType="none">
          <bgColor auto="1"/>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Nova Cond"/>
        <family val="2"/>
        <scheme val="none"/>
      </font>
      <fill>
        <patternFill patternType="none">
          <bgColor auto="1"/>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Nova Cond"/>
        <family val="2"/>
        <scheme val="none"/>
      </font>
      <fill>
        <patternFill patternType="none">
          <bgColor auto="1"/>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Nova Cond"/>
        <family val="2"/>
        <scheme val="none"/>
      </font>
      <fill>
        <patternFill patternType="none">
          <bgColor auto="1"/>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Nova Cond"/>
        <family val="2"/>
        <scheme val="none"/>
      </font>
      <fill>
        <patternFill patternType="none">
          <bgColor auto="1"/>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Nova Cond"/>
        <family val="2"/>
        <scheme val="none"/>
      </font>
      <fill>
        <patternFill patternType="none">
          <bgColor auto="1"/>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Nova Cond"/>
        <family val="2"/>
        <scheme val="none"/>
      </font>
      <fill>
        <patternFill patternType="none">
          <bgColor auto="1"/>
        </patternFill>
      </fill>
      <alignment horizontal="justify"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Nova Cond"/>
        <family val="2"/>
        <scheme val="none"/>
      </font>
      <fill>
        <patternFill patternType="none">
          <bgColor auto="1"/>
        </patternFill>
      </fill>
      <alignment horizontal="justify"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Nova Cond"/>
        <family val="2"/>
        <scheme val="none"/>
      </font>
      <fill>
        <patternFill patternType="none">
          <bgColor auto="1"/>
        </patternFill>
      </fill>
      <alignment horizontal="justify"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Nunito"/>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Nova Cond"/>
        <family val="2"/>
        <scheme val="none"/>
      </font>
      <fill>
        <patternFill patternType="none">
          <bgColor auto="1"/>
        </patternFill>
      </fill>
      <alignment horizontal="justify"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Nova Cond"/>
        <family val="2"/>
        <scheme val="none"/>
      </font>
      <fill>
        <patternFill patternType="none">
          <bgColor auto="1"/>
        </patternFill>
      </fill>
      <alignment horizontal="justify"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Nova Cond"/>
        <family val="2"/>
        <scheme val="none"/>
      </font>
      <fill>
        <patternFill patternType="none">
          <bgColor auto="1"/>
        </patternFill>
      </fill>
      <alignment horizontal="justify"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Nova Cond"/>
        <family val="2"/>
        <scheme val="none"/>
      </font>
      <fill>
        <patternFill patternType="none">
          <bgColor auto="1"/>
        </patternFill>
      </fill>
      <alignment horizontal="justify"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Nova Cond"/>
        <family val="2"/>
        <scheme val="none"/>
      </font>
      <fill>
        <patternFill patternType="none">
          <bgColor auto="1"/>
        </patternFill>
      </fill>
      <alignment horizontal="justify"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Nova Cond"/>
        <family val="2"/>
        <scheme val="none"/>
      </font>
      <fill>
        <patternFill patternType="none">
          <bgColor auto="1"/>
        </patternFill>
      </fill>
      <alignment horizontal="justify"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Nova Cond"/>
        <family val="2"/>
        <scheme val="none"/>
      </font>
      <fill>
        <patternFill patternType="none">
          <bgColor auto="1"/>
        </patternFill>
      </fill>
      <alignment horizontal="justify"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Nova Cond"/>
        <family val="2"/>
        <scheme val="none"/>
      </font>
      <fill>
        <patternFill patternType="none">
          <bgColor auto="1"/>
        </patternFill>
      </fill>
      <alignment horizontal="justify"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Nova Cond"/>
        <family val="2"/>
        <scheme val="none"/>
      </font>
      <fill>
        <patternFill patternType="none">
          <fgColor indexed="64"/>
          <bgColor auto="1"/>
        </patternFill>
      </fill>
      <alignment horizontal="justify"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Nova Cond"/>
        <family val="2"/>
        <scheme val="none"/>
      </font>
      <fill>
        <patternFill patternType="none">
          <fgColor indexed="64"/>
          <bgColor auto="1"/>
        </patternFill>
      </fill>
      <alignment horizontal="justify"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0"/>
        <color theme="1"/>
        <name val="Arial Nova Cond"/>
        <family val="2"/>
        <scheme val="none"/>
      </font>
      <fill>
        <patternFill patternType="none">
          <fgColor indexed="64"/>
          <bgColor auto="1"/>
        </patternFill>
      </fill>
      <alignment horizontal="justify"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0"/>
        <color theme="1"/>
        <name val="Arial Nova Cond"/>
        <family val="2"/>
        <scheme val="none"/>
      </font>
      <numFmt numFmtId="0" formatCode="General"/>
      <fill>
        <patternFill patternType="none">
          <fgColor indexed="64"/>
          <bgColor auto="1"/>
        </patternFill>
      </fill>
      <alignment horizontal="justify"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0"/>
        <color theme="1"/>
        <name val="Arial Nova Cond"/>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0"/>
        <color theme="1"/>
        <name val="Arial Nova Cond"/>
        <family val="2"/>
        <scheme val="none"/>
      </font>
      <numFmt numFmtId="0" formatCode="General"/>
      <fill>
        <patternFill patternType="none">
          <bgColor auto="1"/>
        </patternFill>
      </fill>
      <alignment horizontal="justify"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Nova Cond"/>
        <family val="2"/>
        <scheme val="none"/>
      </font>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Nova Cond"/>
        <family val="2"/>
        <scheme val="none"/>
      </font>
      <fill>
        <patternFill patternType="none">
          <bgColor auto="1"/>
        </patternFill>
      </fill>
      <alignment horizontal="justify"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Nova Cond"/>
        <family val="2"/>
        <scheme val="none"/>
      </font>
      <fill>
        <patternFill patternType="none">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Nova Cond"/>
        <family val="2"/>
        <scheme val="none"/>
      </font>
      <fill>
        <patternFill patternType="none">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0"/>
        <color auto="1"/>
        <name val="Arial Nova Cond"/>
        <family val="2"/>
        <scheme val="none"/>
      </font>
      <fill>
        <patternFill patternType="none">
          <fgColor indexed="64"/>
          <bgColor auto="1"/>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ill>
        <patternFill patternType="none">
          <bgColor auto="1"/>
        </patternFill>
      </fill>
      <alignment vertical="center" textRotation="0" indent="0" justifyLastLine="0" shrinkToFit="0" readingOrder="0"/>
      <border diagonalUp="0" diagonalDown="0">
        <left/>
        <right style="thin">
          <color indexed="64"/>
        </right>
        <top style="thin">
          <color indexed="64"/>
        </top>
        <bottom style="thin">
          <color indexed="64"/>
        </bottom>
      </border>
      <protection locked="1" hidden="1"/>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rgb="FF000000"/>
        <name val="Arial Nova Cond"/>
        <family val="2"/>
        <scheme val="none"/>
      </font>
      <fill>
        <patternFill patternType="none">
          <fgColor rgb="FF000000"/>
          <bgColor auto="1"/>
        </patternFill>
      </fill>
      <alignment horizontal="justify" vertical="center" textRotation="0" wrapText="0" indent="0" justifyLastLine="0" shrinkToFit="0" readingOrder="0"/>
      <protection locked="1" hidden="1"/>
    </dxf>
    <dxf>
      <border>
        <bottom style="medium">
          <color indexed="64"/>
        </bottom>
      </border>
    </dxf>
    <dxf>
      <font>
        <b/>
        <i val="0"/>
        <strike val="0"/>
        <condense val="0"/>
        <extend val="0"/>
        <outline val="0"/>
        <shadow val="0"/>
        <u val="none"/>
        <vertAlign val="baseline"/>
        <sz val="10"/>
        <color theme="0"/>
        <name val="Arial Nova Cond"/>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1"/>
    </dxf>
  </dxfs>
  <tableStyles count="0" defaultTableStyle="TableStyleMedium2" defaultPivotStyle="PivotStyleLight16"/>
  <colors>
    <mruColors>
      <color rgb="FFFF00FF"/>
      <color rgb="FF9966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8.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customschemas.google.com/relationships/workbookmetadata" Target="metadata"/><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externalLink" Target="externalLinks/externalLink7.xml"/><Relationship Id="rId29"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externalLink" Target="externalLinks/externalLink2.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6.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externalLink" Target="externalLinks/externalLink9.xml"/><Relationship Id="rId27" Type="http://schemas.openxmlformats.org/officeDocument/2006/relationships/styles" Target="styles.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0</xdr:col>
      <xdr:colOff>1028700</xdr:colOff>
      <xdr:row>0</xdr:row>
      <xdr:rowOff>0</xdr:rowOff>
    </xdr:from>
    <xdr:ext cx="1504950" cy="1147286"/>
    <xdr:pic>
      <xdr:nvPicPr>
        <xdr:cNvPr id="2" name="Imagen 1">
          <a:extLst>
            <a:ext uri="{FF2B5EF4-FFF2-40B4-BE49-F238E27FC236}">
              <a16:creationId xmlns:a16="http://schemas.microsoft.com/office/drawing/2014/main" id="{2EFF168E-4ECC-4374-86D2-33E3009EE298}"/>
            </a:ext>
          </a:extLst>
        </xdr:cNvPr>
        <xdr:cNvPicPr>
          <a:picLocks noChangeAspect="1"/>
        </xdr:cNvPicPr>
      </xdr:nvPicPr>
      <xdr:blipFill>
        <a:blip xmlns:r="http://schemas.openxmlformats.org/officeDocument/2006/relationships" r:embed="rId1"/>
        <a:stretch>
          <a:fillRect/>
        </a:stretch>
      </xdr:blipFill>
      <xdr:spPr>
        <a:xfrm>
          <a:off x="609600" y="0"/>
          <a:ext cx="1504950" cy="1147286"/>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1</xdr:row>
      <xdr:rowOff>190500</xdr:rowOff>
    </xdr:from>
    <xdr:to>
      <xdr:col>2</xdr:col>
      <xdr:colOff>100854</xdr:colOff>
      <xdr:row>4</xdr:row>
      <xdr:rowOff>79005</xdr:rowOff>
    </xdr:to>
    <xdr:pic>
      <xdr:nvPicPr>
        <xdr:cNvPr id="2" name="Imagen 1" descr="logo.png">
          <a:extLst>
            <a:ext uri="{FF2B5EF4-FFF2-40B4-BE49-F238E27FC236}">
              <a16:creationId xmlns:a16="http://schemas.microsoft.com/office/drawing/2014/main" id="{5BE4D431-BE8F-4D1C-ABBA-F7BB73EE6B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81000"/>
          <a:ext cx="2272554" cy="79338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228599</xdr:colOff>
      <xdr:row>0</xdr:row>
      <xdr:rowOff>95250</xdr:rowOff>
    </xdr:from>
    <xdr:to>
      <xdr:col>0</xdr:col>
      <xdr:colOff>2124074</xdr:colOff>
      <xdr:row>3</xdr:row>
      <xdr:rowOff>152400</xdr:rowOff>
    </xdr:to>
    <xdr:pic>
      <xdr:nvPicPr>
        <xdr:cNvPr id="2" name="Imagen 1">
          <a:extLst>
            <a:ext uri="{FF2B5EF4-FFF2-40B4-BE49-F238E27FC236}">
              <a16:creationId xmlns:a16="http://schemas.microsoft.com/office/drawing/2014/main" id="{E538D217-8A3C-4221-B92B-08BAD38452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599" y="95250"/>
          <a:ext cx="1895475" cy="6286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1242966</xdr:colOff>
      <xdr:row>1</xdr:row>
      <xdr:rowOff>56029</xdr:rowOff>
    </xdr:from>
    <xdr:to>
      <xdr:col>1</xdr:col>
      <xdr:colOff>2285199</xdr:colOff>
      <xdr:row>3</xdr:row>
      <xdr:rowOff>270444</xdr:rowOff>
    </xdr:to>
    <xdr:pic>
      <xdr:nvPicPr>
        <xdr:cNvPr id="2" name="Imagen 1">
          <a:extLst>
            <a:ext uri="{FF2B5EF4-FFF2-40B4-BE49-F238E27FC236}">
              <a16:creationId xmlns:a16="http://schemas.microsoft.com/office/drawing/2014/main" id="{D9479D43-A1BD-4B67-A652-79C8ECD5D523}"/>
            </a:ext>
          </a:extLst>
        </xdr:cNvPr>
        <xdr:cNvPicPr>
          <a:picLocks noChangeAspect="1"/>
        </xdr:cNvPicPr>
      </xdr:nvPicPr>
      <xdr:blipFill>
        <a:blip xmlns:r="http://schemas.openxmlformats.org/officeDocument/2006/relationships" r:embed="rId1"/>
        <a:stretch>
          <a:fillRect/>
        </a:stretch>
      </xdr:blipFill>
      <xdr:spPr>
        <a:xfrm>
          <a:off x="1538241" y="217954"/>
          <a:ext cx="1042233" cy="9764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190500</xdr:rowOff>
    </xdr:from>
    <xdr:to>
      <xdr:col>2</xdr:col>
      <xdr:colOff>100854</xdr:colOff>
      <xdr:row>63</xdr:row>
      <xdr:rowOff>612405</xdr:rowOff>
    </xdr:to>
    <xdr:pic>
      <xdr:nvPicPr>
        <xdr:cNvPr id="2" name="Imagen 1" descr="logo.png">
          <a:extLst>
            <a:ext uri="{FF2B5EF4-FFF2-40B4-BE49-F238E27FC236}">
              <a16:creationId xmlns:a16="http://schemas.microsoft.com/office/drawing/2014/main" id="{56DC879C-1952-46CA-824D-3DC8B24C4A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272554" cy="7933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0</xdr:colOff>
      <xdr:row>8</xdr:row>
      <xdr:rowOff>0</xdr:rowOff>
    </xdr:from>
    <xdr:ext cx="447675" cy="323850"/>
    <xdr:sp macro="" textlink="">
      <xdr:nvSpPr>
        <xdr:cNvPr id="3" name="AutoShape 55" descr="https://adres.pensemos.com/suiteve/base/vefileres?&amp;url=/base/Slides/slide_84227.jpg&amp;_ts=1621010434446">
          <a:extLst>
            <a:ext uri="{FF2B5EF4-FFF2-40B4-BE49-F238E27FC236}">
              <a16:creationId xmlns:a16="http://schemas.microsoft.com/office/drawing/2014/main" id="{92AF4973-BA68-4A4E-B3A1-4608BC51B1B2}"/>
            </a:ext>
          </a:extLst>
        </xdr:cNvPr>
        <xdr:cNvSpPr>
          <a:spLocks noChangeAspect="1" noChangeArrowheads="1"/>
        </xdr:cNvSpPr>
      </xdr:nvSpPr>
      <xdr:spPr bwMode="auto">
        <a:xfrm>
          <a:off x="0" y="1447800"/>
          <a:ext cx="4476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952500</xdr:colOff>
      <xdr:row>0</xdr:row>
      <xdr:rowOff>0</xdr:rowOff>
    </xdr:from>
    <xdr:to>
      <xdr:col>0</xdr:col>
      <xdr:colOff>2286000</xdr:colOff>
      <xdr:row>5</xdr:row>
      <xdr:rowOff>140282</xdr:rowOff>
    </xdr:to>
    <xdr:pic>
      <xdr:nvPicPr>
        <xdr:cNvPr id="4" name="Imagen 3">
          <a:extLst>
            <a:ext uri="{FF2B5EF4-FFF2-40B4-BE49-F238E27FC236}">
              <a16:creationId xmlns:a16="http://schemas.microsoft.com/office/drawing/2014/main" id="{2CB9C675-79FB-4D3A-BEB8-F9FF47B3F223}"/>
            </a:ext>
          </a:extLst>
        </xdr:cNvPr>
        <xdr:cNvPicPr>
          <a:picLocks noChangeAspect="1"/>
        </xdr:cNvPicPr>
      </xdr:nvPicPr>
      <xdr:blipFill>
        <a:blip xmlns:r="http://schemas.openxmlformats.org/officeDocument/2006/relationships" r:embed="rId1"/>
        <a:stretch>
          <a:fillRect/>
        </a:stretch>
      </xdr:blipFill>
      <xdr:spPr>
        <a:xfrm>
          <a:off x="952500" y="0"/>
          <a:ext cx="1333500" cy="101658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5</xdr:row>
      <xdr:rowOff>0</xdr:rowOff>
    </xdr:from>
    <xdr:to>
      <xdr:col>0</xdr:col>
      <xdr:colOff>295275</xdr:colOff>
      <xdr:row>6</xdr:row>
      <xdr:rowOff>342900</xdr:rowOff>
    </xdr:to>
    <xdr:sp macro="" textlink="">
      <xdr:nvSpPr>
        <xdr:cNvPr id="2" name="AutoShape 1" descr="https://adres.pensemos.com/suiteve/jasperImage?r=-1241868928&amp;image=img_0_0_8.png">
          <a:extLst>
            <a:ext uri="{FF2B5EF4-FFF2-40B4-BE49-F238E27FC236}">
              <a16:creationId xmlns:a16="http://schemas.microsoft.com/office/drawing/2014/main" id="{AC77E427-A63D-45B8-9D39-877DD012D7FE}"/>
            </a:ext>
          </a:extLst>
        </xdr:cNvPr>
        <xdr:cNvSpPr>
          <a:spLocks noChangeAspect="1" noChangeArrowheads="1"/>
        </xdr:cNvSpPr>
      </xdr:nvSpPr>
      <xdr:spPr bwMode="auto">
        <a:xfrm>
          <a:off x="0" y="1714500"/>
          <a:ext cx="295275"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295275</xdr:colOff>
      <xdr:row>6</xdr:row>
      <xdr:rowOff>336550</xdr:rowOff>
    </xdr:to>
    <xdr:sp macro="" textlink="">
      <xdr:nvSpPr>
        <xdr:cNvPr id="3" name="AutoShape 2" descr="https://adres.pensemos.com/suiteve/jasperImage?r=-1241868928&amp;image=img_0_0_16.png">
          <a:extLst>
            <a:ext uri="{FF2B5EF4-FFF2-40B4-BE49-F238E27FC236}">
              <a16:creationId xmlns:a16="http://schemas.microsoft.com/office/drawing/2014/main" id="{902AEE2F-2D7A-498C-8507-1E7107D36EBC}"/>
            </a:ext>
          </a:extLst>
        </xdr:cNvPr>
        <xdr:cNvSpPr>
          <a:spLocks noChangeAspect="1" noChangeArrowheads="1"/>
        </xdr:cNvSpPr>
      </xdr:nvSpPr>
      <xdr:spPr bwMode="auto">
        <a:xfrm>
          <a:off x="0" y="3686175"/>
          <a:ext cx="295275" cy="793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295275</xdr:colOff>
      <xdr:row>6</xdr:row>
      <xdr:rowOff>307975</xdr:rowOff>
    </xdr:to>
    <xdr:sp macro="" textlink="">
      <xdr:nvSpPr>
        <xdr:cNvPr id="4" name="AutoShape 3" descr="https://adres.pensemos.com/suiteve/jasperImage?r=-1241868928&amp;image=img_0_0_24.png">
          <a:extLst>
            <a:ext uri="{FF2B5EF4-FFF2-40B4-BE49-F238E27FC236}">
              <a16:creationId xmlns:a16="http://schemas.microsoft.com/office/drawing/2014/main" id="{8CAD00F4-C502-4C78-B622-7480F9AF96C3}"/>
            </a:ext>
          </a:extLst>
        </xdr:cNvPr>
        <xdr:cNvSpPr>
          <a:spLocks noChangeAspect="1" noChangeArrowheads="1"/>
        </xdr:cNvSpPr>
      </xdr:nvSpPr>
      <xdr:spPr bwMode="auto">
        <a:xfrm>
          <a:off x="0" y="3686175"/>
          <a:ext cx="295275" cy="765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295275</xdr:colOff>
      <xdr:row>6</xdr:row>
      <xdr:rowOff>76200</xdr:rowOff>
    </xdr:to>
    <xdr:sp macro="" textlink="">
      <xdr:nvSpPr>
        <xdr:cNvPr id="5" name="AutoShape 4" descr="https://adres.pensemos.com/suiteve/jasperImage?r=-1241868928&amp;image=img_0_0_32.png">
          <a:extLst>
            <a:ext uri="{FF2B5EF4-FFF2-40B4-BE49-F238E27FC236}">
              <a16:creationId xmlns:a16="http://schemas.microsoft.com/office/drawing/2014/main" id="{D90DDC35-442D-477B-9C13-A8CC80B28280}"/>
            </a:ext>
          </a:extLst>
        </xdr:cNvPr>
        <xdr:cNvSpPr>
          <a:spLocks noChangeAspect="1" noChangeArrowheads="1"/>
        </xdr:cNvSpPr>
      </xdr:nvSpPr>
      <xdr:spPr bwMode="auto">
        <a:xfrm>
          <a:off x="0" y="3686175"/>
          <a:ext cx="29527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295275</xdr:colOff>
      <xdr:row>7</xdr:row>
      <xdr:rowOff>904875</xdr:rowOff>
    </xdr:to>
    <xdr:sp macro="" textlink="">
      <xdr:nvSpPr>
        <xdr:cNvPr id="6" name="AutoShape 5" descr="https://adres.pensemos.com/suiteve/jasperImage?r=-1241868928&amp;image=img_0_0_40.png">
          <a:extLst>
            <a:ext uri="{FF2B5EF4-FFF2-40B4-BE49-F238E27FC236}">
              <a16:creationId xmlns:a16="http://schemas.microsoft.com/office/drawing/2014/main" id="{C03632DD-3E32-4F07-8E52-DA1753B3FF1A}"/>
            </a:ext>
          </a:extLst>
        </xdr:cNvPr>
        <xdr:cNvSpPr>
          <a:spLocks noChangeAspect="1" noChangeArrowheads="1"/>
        </xdr:cNvSpPr>
      </xdr:nvSpPr>
      <xdr:spPr bwMode="auto">
        <a:xfrm>
          <a:off x="0" y="3686175"/>
          <a:ext cx="295275" cy="2238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295275</xdr:colOff>
      <xdr:row>7</xdr:row>
      <xdr:rowOff>523875</xdr:rowOff>
    </xdr:to>
    <xdr:sp macro="" textlink="">
      <xdr:nvSpPr>
        <xdr:cNvPr id="7" name="AutoShape 6" descr="https://adres.pensemos.com/suiteve/jasperImage?r=-1241868928&amp;image=img_0_0_48.png">
          <a:extLst>
            <a:ext uri="{FF2B5EF4-FFF2-40B4-BE49-F238E27FC236}">
              <a16:creationId xmlns:a16="http://schemas.microsoft.com/office/drawing/2014/main" id="{DD32B17E-E9BA-4158-9887-E3AF1A11B0C9}"/>
            </a:ext>
          </a:extLst>
        </xdr:cNvPr>
        <xdr:cNvSpPr>
          <a:spLocks noChangeAspect="1" noChangeArrowheads="1"/>
        </xdr:cNvSpPr>
      </xdr:nvSpPr>
      <xdr:spPr bwMode="auto">
        <a:xfrm>
          <a:off x="0" y="4257675"/>
          <a:ext cx="295275" cy="1666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295275</xdr:colOff>
      <xdr:row>8</xdr:row>
      <xdr:rowOff>200025</xdr:rowOff>
    </xdr:to>
    <xdr:sp macro="" textlink="">
      <xdr:nvSpPr>
        <xdr:cNvPr id="8" name="AutoShape 7" descr="https://adres.pensemos.com/suiteve/jasperImage?r=-1241868928&amp;image=img_0_0_56.png">
          <a:extLst>
            <a:ext uri="{FF2B5EF4-FFF2-40B4-BE49-F238E27FC236}">
              <a16:creationId xmlns:a16="http://schemas.microsoft.com/office/drawing/2014/main" id="{A0B9FF6B-D9F9-478F-998E-67DE17894A10}"/>
            </a:ext>
          </a:extLst>
        </xdr:cNvPr>
        <xdr:cNvSpPr>
          <a:spLocks noChangeAspect="1" noChangeArrowheads="1"/>
        </xdr:cNvSpPr>
      </xdr:nvSpPr>
      <xdr:spPr bwMode="auto">
        <a:xfrm>
          <a:off x="0" y="4638675"/>
          <a:ext cx="295275" cy="2447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295275</xdr:colOff>
      <xdr:row>7</xdr:row>
      <xdr:rowOff>571500</xdr:rowOff>
    </xdr:to>
    <xdr:sp macro="" textlink="">
      <xdr:nvSpPr>
        <xdr:cNvPr id="9" name="AutoShape 8" descr="https://adres.pensemos.com/suiteve/jasperImage?r=-1241868928&amp;image=img_0_0_64.png">
          <a:extLst>
            <a:ext uri="{FF2B5EF4-FFF2-40B4-BE49-F238E27FC236}">
              <a16:creationId xmlns:a16="http://schemas.microsoft.com/office/drawing/2014/main" id="{4CF2591D-3BA6-4DBB-9343-7C144F0F490B}"/>
            </a:ext>
          </a:extLst>
        </xdr:cNvPr>
        <xdr:cNvSpPr>
          <a:spLocks noChangeAspect="1" noChangeArrowheads="1"/>
        </xdr:cNvSpPr>
      </xdr:nvSpPr>
      <xdr:spPr bwMode="auto">
        <a:xfrm>
          <a:off x="0" y="5210175"/>
          <a:ext cx="295275" cy="1876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295275</xdr:colOff>
      <xdr:row>7</xdr:row>
      <xdr:rowOff>406400</xdr:rowOff>
    </xdr:to>
    <xdr:sp macro="" textlink="">
      <xdr:nvSpPr>
        <xdr:cNvPr id="10" name="AutoShape 9" descr="https://adres.pensemos.com/suiteve/jasperImage?r=-1241868928&amp;image=img_0_0_72.png">
          <a:extLst>
            <a:ext uri="{FF2B5EF4-FFF2-40B4-BE49-F238E27FC236}">
              <a16:creationId xmlns:a16="http://schemas.microsoft.com/office/drawing/2014/main" id="{E5FB9BC4-0767-402E-A55F-EDE6B027E21F}"/>
            </a:ext>
          </a:extLst>
        </xdr:cNvPr>
        <xdr:cNvSpPr>
          <a:spLocks noChangeAspect="1" noChangeArrowheads="1"/>
        </xdr:cNvSpPr>
      </xdr:nvSpPr>
      <xdr:spPr bwMode="auto">
        <a:xfrm>
          <a:off x="0" y="5591175"/>
          <a:ext cx="295275" cy="1549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295275</xdr:colOff>
      <xdr:row>6</xdr:row>
      <xdr:rowOff>473075</xdr:rowOff>
    </xdr:to>
    <xdr:sp macro="" textlink="">
      <xdr:nvSpPr>
        <xdr:cNvPr id="11" name="AutoShape 10" descr="https://adres.pensemos.com/suiteve/jasperImage?r=-1241868928&amp;image=img_0_0_80.png">
          <a:extLst>
            <a:ext uri="{FF2B5EF4-FFF2-40B4-BE49-F238E27FC236}">
              <a16:creationId xmlns:a16="http://schemas.microsoft.com/office/drawing/2014/main" id="{F4B95A6E-31AA-4A8E-B157-43459FAC3B5E}"/>
            </a:ext>
          </a:extLst>
        </xdr:cNvPr>
        <xdr:cNvSpPr>
          <a:spLocks noChangeAspect="1" noChangeArrowheads="1"/>
        </xdr:cNvSpPr>
      </xdr:nvSpPr>
      <xdr:spPr bwMode="auto">
        <a:xfrm>
          <a:off x="0" y="7896225"/>
          <a:ext cx="295275" cy="930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295275</xdr:colOff>
      <xdr:row>5</xdr:row>
      <xdr:rowOff>381000</xdr:rowOff>
    </xdr:to>
    <xdr:sp macro="" textlink="">
      <xdr:nvSpPr>
        <xdr:cNvPr id="12" name="AutoShape 11" descr="https://adres.pensemos.com/suiteve/jasperImage?r=-1241868928&amp;image=img_0_0_88.png">
          <a:extLst>
            <a:ext uri="{FF2B5EF4-FFF2-40B4-BE49-F238E27FC236}">
              <a16:creationId xmlns:a16="http://schemas.microsoft.com/office/drawing/2014/main" id="{278AA776-8378-422B-A1AA-7E30E5D3B5C6}"/>
            </a:ext>
          </a:extLst>
        </xdr:cNvPr>
        <xdr:cNvSpPr>
          <a:spLocks noChangeAspect="1" noChangeArrowheads="1"/>
        </xdr:cNvSpPr>
      </xdr:nvSpPr>
      <xdr:spPr bwMode="auto">
        <a:xfrm>
          <a:off x="0" y="7896225"/>
          <a:ext cx="29527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295275</xdr:colOff>
      <xdr:row>6</xdr:row>
      <xdr:rowOff>66675</xdr:rowOff>
    </xdr:to>
    <xdr:sp macro="" textlink="">
      <xdr:nvSpPr>
        <xdr:cNvPr id="13" name="AutoShape 12" descr="https://adres.pensemos.com/suiteve/jasperImage?r=-1241868928&amp;image=img_0_0_96.png">
          <a:extLst>
            <a:ext uri="{FF2B5EF4-FFF2-40B4-BE49-F238E27FC236}">
              <a16:creationId xmlns:a16="http://schemas.microsoft.com/office/drawing/2014/main" id="{96558B0B-8395-4048-A0FB-52575C85ECA4}"/>
            </a:ext>
          </a:extLst>
        </xdr:cNvPr>
        <xdr:cNvSpPr>
          <a:spLocks noChangeAspect="1" noChangeArrowheads="1"/>
        </xdr:cNvSpPr>
      </xdr:nvSpPr>
      <xdr:spPr bwMode="auto">
        <a:xfrm>
          <a:off x="0" y="7896225"/>
          <a:ext cx="29527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295275</xdr:colOff>
      <xdr:row>6</xdr:row>
      <xdr:rowOff>447675</xdr:rowOff>
    </xdr:to>
    <xdr:sp macro="" textlink="">
      <xdr:nvSpPr>
        <xdr:cNvPr id="14" name="AutoShape 13" descr="https://adres.pensemos.com/suiteve/jasperImage?r=-1241868928&amp;image=img_0_0_104.png">
          <a:extLst>
            <a:ext uri="{FF2B5EF4-FFF2-40B4-BE49-F238E27FC236}">
              <a16:creationId xmlns:a16="http://schemas.microsoft.com/office/drawing/2014/main" id="{08C96B5F-908B-4E04-AC1D-7D55263E3E3E}"/>
            </a:ext>
          </a:extLst>
        </xdr:cNvPr>
        <xdr:cNvSpPr>
          <a:spLocks noChangeAspect="1" noChangeArrowheads="1"/>
        </xdr:cNvSpPr>
      </xdr:nvSpPr>
      <xdr:spPr bwMode="auto">
        <a:xfrm>
          <a:off x="0" y="7896225"/>
          <a:ext cx="29527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295275</xdr:colOff>
      <xdr:row>6</xdr:row>
      <xdr:rowOff>161925</xdr:rowOff>
    </xdr:to>
    <xdr:sp macro="" textlink="">
      <xdr:nvSpPr>
        <xdr:cNvPr id="15" name="AutoShape 14" descr="https://adres.pensemos.com/suiteve/jasperImage?r=-1241868928&amp;image=img_0_0_112.png">
          <a:extLst>
            <a:ext uri="{FF2B5EF4-FFF2-40B4-BE49-F238E27FC236}">
              <a16:creationId xmlns:a16="http://schemas.microsoft.com/office/drawing/2014/main" id="{95DEF004-E193-4254-8AA1-F79880B7C61A}"/>
            </a:ext>
          </a:extLst>
        </xdr:cNvPr>
        <xdr:cNvSpPr>
          <a:spLocks noChangeAspect="1" noChangeArrowheads="1"/>
        </xdr:cNvSpPr>
      </xdr:nvSpPr>
      <xdr:spPr bwMode="auto">
        <a:xfrm>
          <a:off x="0" y="8658225"/>
          <a:ext cx="2952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295275</xdr:colOff>
      <xdr:row>6</xdr:row>
      <xdr:rowOff>15875</xdr:rowOff>
    </xdr:to>
    <xdr:sp macro="" textlink="">
      <xdr:nvSpPr>
        <xdr:cNvPr id="16" name="AutoShape 15" descr="https://adres.pensemos.com/suiteve/jasperImage?r=-1241868928&amp;image=img_0_0_120.png">
          <a:extLst>
            <a:ext uri="{FF2B5EF4-FFF2-40B4-BE49-F238E27FC236}">
              <a16:creationId xmlns:a16="http://schemas.microsoft.com/office/drawing/2014/main" id="{DB512272-F5B7-4CF9-A12E-1C69D4E93ED4}"/>
            </a:ext>
          </a:extLst>
        </xdr:cNvPr>
        <xdr:cNvSpPr>
          <a:spLocks noChangeAspect="1" noChangeArrowheads="1"/>
        </xdr:cNvSpPr>
      </xdr:nvSpPr>
      <xdr:spPr bwMode="auto">
        <a:xfrm>
          <a:off x="0" y="9134475"/>
          <a:ext cx="295275" cy="47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295275</xdr:colOff>
      <xdr:row>6</xdr:row>
      <xdr:rowOff>257175</xdr:rowOff>
    </xdr:to>
    <xdr:sp macro="" textlink="">
      <xdr:nvSpPr>
        <xdr:cNvPr id="17" name="AutoShape 16" descr="https://adres.pensemos.com/suiteve/jasperImage?r=-1241868928&amp;image=img_0_0_128.png">
          <a:extLst>
            <a:ext uri="{FF2B5EF4-FFF2-40B4-BE49-F238E27FC236}">
              <a16:creationId xmlns:a16="http://schemas.microsoft.com/office/drawing/2014/main" id="{386570BB-F362-41D4-BF5C-940DD42064F7}"/>
            </a:ext>
          </a:extLst>
        </xdr:cNvPr>
        <xdr:cNvSpPr>
          <a:spLocks noChangeAspect="1" noChangeArrowheads="1"/>
        </xdr:cNvSpPr>
      </xdr:nvSpPr>
      <xdr:spPr bwMode="auto">
        <a:xfrm>
          <a:off x="0" y="9648825"/>
          <a:ext cx="2952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295275</xdr:colOff>
      <xdr:row>6</xdr:row>
      <xdr:rowOff>66675</xdr:rowOff>
    </xdr:to>
    <xdr:sp macro="" textlink="">
      <xdr:nvSpPr>
        <xdr:cNvPr id="18" name="AutoShape 17" descr="https://adres.pensemos.com/suiteve/jasperImage?r=-1241868928&amp;image=img_0_0_136.png">
          <a:extLst>
            <a:ext uri="{FF2B5EF4-FFF2-40B4-BE49-F238E27FC236}">
              <a16:creationId xmlns:a16="http://schemas.microsoft.com/office/drawing/2014/main" id="{6FD9C0D6-780D-4641-A985-E1B1572BEBCA}"/>
            </a:ext>
          </a:extLst>
        </xdr:cNvPr>
        <xdr:cNvSpPr>
          <a:spLocks noChangeAspect="1" noChangeArrowheads="1"/>
        </xdr:cNvSpPr>
      </xdr:nvSpPr>
      <xdr:spPr bwMode="auto">
        <a:xfrm>
          <a:off x="0" y="10220325"/>
          <a:ext cx="29527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CO"/>
        </a:p>
      </xdr:txBody>
    </xdr:sp>
    <xdr:clientData/>
  </xdr:twoCellAnchor>
  <xdr:oneCellAnchor>
    <xdr:from>
      <xdr:col>0</xdr:col>
      <xdr:colOff>0</xdr:colOff>
      <xdr:row>5</xdr:row>
      <xdr:rowOff>0</xdr:rowOff>
    </xdr:from>
    <xdr:ext cx="295275" cy="930275"/>
    <xdr:sp macro="" textlink="">
      <xdr:nvSpPr>
        <xdr:cNvPr id="20" name="AutoShape 10" descr="https://adres.pensemos.com/suiteve/jasperImage?r=-1241868928&amp;image=img_0_0_80.png">
          <a:extLst>
            <a:ext uri="{FF2B5EF4-FFF2-40B4-BE49-F238E27FC236}">
              <a16:creationId xmlns:a16="http://schemas.microsoft.com/office/drawing/2014/main" id="{2270EFF3-EC1A-417A-A658-F916D5B7FA58}"/>
            </a:ext>
          </a:extLst>
        </xdr:cNvPr>
        <xdr:cNvSpPr>
          <a:spLocks noChangeAspect="1" noChangeArrowheads="1"/>
        </xdr:cNvSpPr>
      </xdr:nvSpPr>
      <xdr:spPr bwMode="auto">
        <a:xfrm>
          <a:off x="0" y="7115175"/>
          <a:ext cx="295275" cy="930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295275" cy="381000"/>
    <xdr:sp macro="" textlink="">
      <xdr:nvSpPr>
        <xdr:cNvPr id="21" name="AutoShape 11" descr="https://adres.pensemos.com/suiteve/jasperImage?r=-1241868928&amp;image=img_0_0_88.png">
          <a:extLst>
            <a:ext uri="{FF2B5EF4-FFF2-40B4-BE49-F238E27FC236}">
              <a16:creationId xmlns:a16="http://schemas.microsoft.com/office/drawing/2014/main" id="{923934C7-D0F0-40A6-AAE3-F0D06B60C505}"/>
            </a:ext>
          </a:extLst>
        </xdr:cNvPr>
        <xdr:cNvSpPr>
          <a:spLocks noChangeAspect="1" noChangeArrowheads="1"/>
        </xdr:cNvSpPr>
      </xdr:nvSpPr>
      <xdr:spPr bwMode="auto">
        <a:xfrm>
          <a:off x="0" y="7115175"/>
          <a:ext cx="29527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295275" cy="800100"/>
    <xdr:sp macro="" textlink="">
      <xdr:nvSpPr>
        <xdr:cNvPr id="22" name="AutoShape 1" descr="https://adres.pensemos.com/suiteve/jasperImage?r=-1241868928&amp;image=img_0_0_8.png">
          <a:extLst>
            <a:ext uri="{FF2B5EF4-FFF2-40B4-BE49-F238E27FC236}">
              <a16:creationId xmlns:a16="http://schemas.microsoft.com/office/drawing/2014/main" id="{ED7A8D5A-E21A-459F-9ED0-C0C4680BE082}"/>
            </a:ext>
          </a:extLst>
        </xdr:cNvPr>
        <xdr:cNvSpPr>
          <a:spLocks noChangeAspect="1" noChangeArrowheads="1"/>
        </xdr:cNvSpPr>
      </xdr:nvSpPr>
      <xdr:spPr bwMode="auto">
        <a:xfrm>
          <a:off x="0" y="2371725"/>
          <a:ext cx="295275"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1171574</xdr:colOff>
      <xdr:row>0</xdr:row>
      <xdr:rowOff>0</xdr:rowOff>
    </xdr:from>
    <xdr:to>
      <xdr:col>0</xdr:col>
      <xdr:colOff>2171699</xdr:colOff>
      <xdr:row>1</xdr:row>
      <xdr:rowOff>114736</xdr:rowOff>
    </xdr:to>
    <xdr:pic>
      <xdr:nvPicPr>
        <xdr:cNvPr id="23" name="Imagen 22">
          <a:extLst>
            <a:ext uri="{FF2B5EF4-FFF2-40B4-BE49-F238E27FC236}">
              <a16:creationId xmlns:a16="http://schemas.microsoft.com/office/drawing/2014/main" id="{48AFE405-CCF0-4060-8614-6DB41F322ADB}"/>
            </a:ext>
          </a:extLst>
        </xdr:cNvPr>
        <xdr:cNvPicPr>
          <a:picLocks noChangeAspect="1"/>
        </xdr:cNvPicPr>
      </xdr:nvPicPr>
      <xdr:blipFill>
        <a:blip xmlns:r="http://schemas.openxmlformats.org/officeDocument/2006/relationships" r:embed="rId1"/>
        <a:stretch>
          <a:fillRect/>
        </a:stretch>
      </xdr:blipFill>
      <xdr:spPr>
        <a:xfrm>
          <a:off x="1171574" y="0"/>
          <a:ext cx="1000125" cy="76243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18019</xdr:colOff>
      <xdr:row>41</xdr:row>
      <xdr:rowOff>148167</xdr:rowOff>
    </xdr:to>
    <xdr:pic>
      <xdr:nvPicPr>
        <xdr:cNvPr id="3" name="Imagen 2">
          <a:extLst>
            <a:ext uri="{FF2B5EF4-FFF2-40B4-BE49-F238E27FC236}">
              <a16:creationId xmlns:a16="http://schemas.microsoft.com/office/drawing/2014/main" id="{F1810081-35E7-45D4-B8A1-7D13C290427A}"/>
            </a:ext>
          </a:extLst>
        </xdr:cNvPr>
        <xdr:cNvPicPr>
          <a:picLocks noChangeAspect="1"/>
        </xdr:cNvPicPr>
      </xdr:nvPicPr>
      <xdr:blipFill>
        <a:blip xmlns:r="http://schemas.openxmlformats.org/officeDocument/2006/relationships" r:embed="rId1"/>
        <a:stretch>
          <a:fillRect/>
        </a:stretch>
      </xdr:blipFill>
      <xdr:spPr>
        <a:xfrm>
          <a:off x="0" y="0"/>
          <a:ext cx="13395352" cy="75247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226219</xdr:colOff>
      <xdr:row>0</xdr:row>
      <xdr:rowOff>0</xdr:rowOff>
    </xdr:from>
    <xdr:to>
      <xdr:col>1</xdr:col>
      <xdr:colOff>1607343</xdr:colOff>
      <xdr:row>5</xdr:row>
      <xdr:rowOff>35718</xdr:rowOff>
    </xdr:to>
    <xdr:pic>
      <xdr:nvPicPr>
        <xdr:cNvPr id="2" name="Imagen 1">
          <a:extLst>
            <a:ext uri="{FF2B5EF4-FFF2-40B4-BE49-F238E27FC236}">
              <a16:creationId xmlns:a16="http://schemas.microsoft.com/office/drawing/2014/main" id="{28DCAD05-860D-419A-9DF5-1476497AD227}"/>
            </a:ext>
          </a:extLst>
        </xdr:cNvPr>
        <xdr:cNvPicPr>
          <a:picLocks noChangeAspect="1"/>
        </xdr:cNvPicPr>
      </xdr:nvPicPr>
      <xdr:blipFill>
        <a:blip xmlns:r="http://schemas.openxmlformats.org/officeDocument/2006/relationships" r:embed="rId1"/>
        <a:stretch>
          <a:fillRect/>
        </a:stretch>
      </xdr:blipFill>
      <xdr:spPr>
        <a:xfrm>
          <a:off x="595313" y="0"/>
          <a:ext cx="1381124" cy="92868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1</xdr:row>
      <xdr:rowOff>190500</xdr:rowOff>
    </xdr:from>
    <xdr:to>
      <xdr:col>2</xdr:col>
      <xdr:colOff>100854</xdr:colOff>
      <xdr:row>107</xdr:row>
      <xdr:rowOff>612405</xdr:rowOff>
    </xdr:to>
    <xdr:pic>
      <xdr:nvPicPr>
        <xdr:cNvPr id="2" name="Imagen 1" descr="logo.png">
          <a:extLst>
            <a:ext uri="{FF2B5EF4-FFF2-40B4-BE49-F238E27FC236}">
              <a16:creationId xmlns:a16="http://schemas.microsoft.com/office/drawing/2014/main" id="{D94A68CA-C8A5-4DED-9B5E-4341711C7D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272554" cy="79338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1</xdr:row>
      <xdr:rowOff>190500</xdr:rowOff>
    </xdr:from>
    <xdr:to>
      <xdr:col>2</xdr:col>
      <xdr:colOff>100854</xdr:colOff>
      <xdr:row>141</xdr:row>
      <xdr:rowOff>612405</xdr:rowOff>
    </xdr:to>
    <xdr:pic>
      <xdr:nvPicPr>
        <xdr:cNvPr id="2" name="Imagen 1" descr="logo.png">
          <a:extLst>
            <a:ext uri="{FF2B5EF4-FFF2-40B4-BE49-F238E27FC236}">
              <a16:creationId xmlns:a16="http://schemas.microsoft.com/office/drawing/2014/main" id="{92F1C43E-6625-4FA9-9C4D-762BB4985B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272554" cy="7933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Julian.Mendez\AppData\Local\Microsoft\Windows\INetCache\Content.Outlook\UEWMM2E6\DIES-FR07_Proyecto_PAIA_%202024%2023-01-24.xlsx" TargetMode="External"/><Relationship Id="rId1" Type="http://schemas.openxmlformats.org/officeDocument/2006/relationships/externalLinkPath" Target="file:///C:\Users\Julian.Mendez\AppData\Local\Microsoft\Windows\INetCache\Content.Outlook\UEWMM2E6\DIES-FR07_Proyecto_PAIA_%202024%2023-01-24.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alvaro_serrano_adres_gov_co/Documents/Archivos%20de%20chat%20de%20Microsoft%20Teams/DIES-FR07_Formato_PAIA_V06%202024.xlsx" TargetMode="External"/><Relationship Id="rId2" Type="http://schemas.openxmlformats.org/officeDocument/2006/relationships/externalLinkPath" Target="https://eadres-my.sharepoint.com/personal/alvaro_serrano_adres_gov_co/Documents/Archivos%20de%20chat%20de%20Microsoft%20Teams/DIES-FR07_Formato_PAIA_V06%202024.xlsx" TargetMode="External"/><Relationship Id="rId1" Type="http://schemas.openxmlformats.org/officeDocument/2006/relationships/externalLinkPath" Target="/personal/alvaro_serrano_adres_gov_co/Documents/Archivos%20de%20chat%20de%20Microsoft%20Teams/DIES-FR07_Formato_PAIA_V06%202024.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Julian.Mendez\AppData\Local\Microsoft\Windows\INetCache\Content.Outlook\UEWMM2E6\DIES-FR07_Proyecto_PAIA_%202024%2023-01-24%20OCI.xlsx" TargetMode="External"/><Relationship Id="rId1" Type="http://schemas.openxmlformats.org/officeDocument/2006/relationships/externalLinkPath" Target="file:///C:\Users\Julian.Mendez\AppData\Local\Microsoft\Windows\INetCache\Content.Outlook\UEWMM2E6\DIES-FR07_Proyecto_PAIA_%202024%2023-01-24%20OCI.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eliana_rodriguez_adres_gov_co/Documents/2022/Plan%20de%20acci&#243;n/DIES-FR07_Plan_Acci&#243;n_2022_Consolidado%20a%2025012022%20v2%20Base.xlsx" TargetMode="External"/><Relationship Id="rId1" Type="http://schemas.openxmlformats.org/officeDocument/2006/relationships/externalLinkPath" Target="/personal/eliana_rodriguez_adres_gov_co/Documents/2022/Plan%20de%20acci&#243;n/DIES-FR07_Plan_Acci&#243;n_2022_Consolidado%20a%2025012022%20v2%20Base.xlsx" TargetMode="External"/></Relationships>
</file>

<file path=xl/externalLinks/_rels/externalLink5.xml.rels><?xml version="1.0" encoding="UTF-8" standalone="yes"?>
<Relationships xmlns="http://schemas.openxmlformats.org/package/2006/relationships"><Relationship Id="rId3" Type="http://schemas.openxmlformats.org/officeDocument/2006/relationships/externalLinkPath" Target="../PAIA%202026%20-%20Final%20Aprobado.xlsx" TargetMode="External"/><Relationship Id="rId2" Type="http://schemas.openxmlformats.org/officeDocument/2006/relationships/externalLinkPath" Target="https://eadres-my.sharepoint.com/personal/norela_briceno_adres_gov_co/Documents/Documents/Plan%20de%20Acci&#243;n%20Integrado/Plan%20de%20Acci&#243;n%202026/PAIA%202026%20-%20Final%20Aprobado.xlsx" TargetMode="External"/><Relationship Id="rId1" Type="http://schemas.openxmlformats.org/officeDocument/2006/relationships/externalLinkPath" Target="/personal/norela_briceno_adres_gov_co/Documents/Documents/Plan%20de%20Acci&#243;n%20Integrado/Plan%20de%20Acci&#243;n%202026/PAIA%202026%20-%20Final%20Aprobado.xlsx" TargetMode="External"/></Relationships>
</file>

<file path=xl/externalLinks/_rels/externalLink6.xml.rels><?xml version="1.0" encoding="UTF-8" standalone="yes"?>
<Relationships xmlns="http://schemas.openxmlformats.org/package/2006/relationships"><Relationship Id="rId3" Type="http://schemas.openxmlformats.org/officeDocument/2006/relationships/externalLinkPath" Target="https://eadres-my.sharepoint.com/personal/norela_briceno_adres_gov_co/Documents/Documents/Plan%20de%20Acci&#243;n%20Integrado/Plan%20de%20Acci&#243;n%202025/Archivos%20posteriores%20dependencias/Versi&#243;nNo_3_Propuesta_Proyectos_PAA-PAIA_DOP_Ajustado%20cifras%20y%20PAIA.xlsx" TargetMode="External"/><Relationship Id="rId2" Type="http://schemas.microsoft.com/office/2019/04/relationships/externalLinkLongPath" Target="/personal/norela_briceno_adres_gov_co/Documents/Documents/Plan%20de%20Acci&#243;n%20Integrado/Plan%20de%20Acci&#243;n%202025/Archivos%20posteriores%20dependencias/Versi&#243;nNo_3_Propuesta_Proyectos_PAA-PAIA_DOP_Ajustado%20cifras%20y%20PAIA.xlsx?0F0B68B9" TargetMode="External"/><Relationship Id="rId1" Type="http://schemas.openxmlformats.org/officeDocument/2006/relationships/externalLinkPath" Target="file:///\\0F0B68B9\Versi&#243;nNo_3_Propuesta_Proyectos_PAA-PAIA_DOP_Ajustado%20cifras%20y%20PAIA.xlsx" TargetMode="External"/><Relationship Id="rId4" Type="http://schemas.openxmlformats.org/officeDocument/2006/relationships/externalLinkPath" Target="../../Plan%20de%20Acci&#243;n%202025/Archivos%20posteriores%20dependencias/Versi&#243;nNo_3_Propuesta_Proyectos_PAA-PAIA_DOP_Ajustado%20cifras%20y%20PAIA.xlsx" TargetMode="External"/></Relationships>
</file>

<file path=xl/externalLinks/_rels/externalLink7.xml.rels><?xml version="1.0" encoding="UTF-8" standalone="yes"?>
<Relationships xmlns="http://schemas.openxmlformats.org/package/2006/relationships"><Relationship Id="rId3" Type="http://schemas.openxmlformats.org/officeDocument/2006/relationships/externalLinkPath" Target="../../Plan%20de%20Acci&#243;n%202025/Archivos%20posteriores%20dependencias/PAIA%2020241231_PAIA_DAF_V4.xlsx" TargetMode="External"/><Relationship Id="rId2" Type="http://schemas.openxmlformats.org/officeDocument/2006/relationships/externalLinkPath" Target="https://eadres-my.sharepoint.com/personal/norela_briceno_adres_gov_co/Documents/Documents/Plan%20de%20Acci&#243;n%20Integrado/Plan%20de%20Acci&#243;n%202025/Archivos%20posteriores%20dependencias/PAIA%2020241231_PAIA_DAF_V4.xlsx" TargetMode="External"/><Relationship Id="rId1" Type="http://schemas.openxmlformats.org/officeDocument/2006/relationships/externalLinkPath" Target="/personal/norela_briceno_adres_gov_co/Documents/Documents/Plan%20de%20Acci&#243;n%20Integrado/Plan%20de%20Acci&#243;n%202025/Archivos%20posteriores%20dependencias/PAIA%2020241231_PAIA_DAF_V4.xlsx" TargetMode="External"/></Relationships>
</file>

<file path=xl/externalLinks/_rels/externalLink8.xml.rels><?xml version="1.0" encoding="UTF-8" standalone="yes"?>
<Relationships xmlns="http://schemas.openxmlformats.org/package/2006/relationships"><Relationship Id="rId3" Type="http://schemas.openxmlformats.org/officeDocument/2006/relationships/externalLinkPath" Target="../../Plan%20de%20Acci&#243;n%202023/Informes/Ejecuci&#243;n%20IV%20Trimestre%20Plan%20de%20Acci&#243;n%20Integrado%202023.xlsx" TargetMode="External"/><Relationship Id="rId2" Type="http://schemas.openxmlformats.org/officeDocument/2006/relationships/externalLinkPath" Target="https://eadres-my.sharepoint.com/personal/norela_briceno_adres_gov_co/Documents/Documents/Plan%20de%20Acci&#243;n%20Integrado/Plan%20de%20Acci&#243;n%202023/Informes/Ejecuci&#243;n%20IV%20Trimestre%20Plan%20de%20Acci&#243;n%20Integrado%202023.xlsx" TargetMode="External"/><Relationship Id="rId1" Type="http://schemas.openxmlformats.org/officeDocument/2006/relationships/externalLinkPath" Target="/personal/norela_briceno_adres_gov_co/Documents/Documents/Plan%20de%20Acci&#243;n%20Integrado/Plan%20de%20Acci&#243;n%202023/Informes/Ejecuci&#243;n%20IV%20Trimestre%20Plan%20de%20Acci&#243;n%20Integrado%202023.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eadres.sharepoint.com/personal/eliana_rodriguez_adres_gov_co/Documents/2022/DIES/An&#225;lisis%20de%20fun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unciones"/>
      <sheetName val="Plan de Accion Anual - PAIA"/>
      <sheetName val="Hoja1"/>
      <sheetName val="Diccionario de datos"/>
      <sheetName val="Listas"/>
      <sheetName val="Funciones por Dependencia"/>
    </sheetNames>
    <sheetDataSet>
      <sheetData sheetId="0"/>
      <sheetData sheetId="1"/>
      <sheetData sheetId="2"/>
      <sheetData sheetId="3"/>
      <sheetData sheetId="4">
        <row r="2">
          <cell r="A2" t="str">
            <v>Desarrollo Organizacional</v>
          </cell>
          <cell r="H2" t="str">
            <v>Gestión del Riesgo de Corrupción – Mapa de Riesgos de Corrupción</v>
          </cell>
        </row>
        <row r="3">
          <cell r="A3" t="str">
            <v>Gestión Misional</v>
          </cell>
          <cell r="H3" t="str">
            <v>Racionalización de trámites</v>
          </cell>
        </row>
        <row r="4">
          <cell r="A4" t="str">
            <v>Grupos de Valor</v>
          </cell>
          <cell r="H4" t="str">
            <v>Rendición de cuentas</v>
          </cell>
        </row>
        <row r="5">
          <cell r="H5" t="str">
            <v>Mecanismos para mejorar la atención al ciudadano</v>
          </cell>
        </row>
        <row r="6">
          <cell r="H6" t="str">
            <v>Mecanismos para la transparencia y acceso a la Información</v>
          </cell>
        </row>
        <row r="7">
          <cell r="H7" t="str">
            <v>Iniciativas adicionales que permitan fortalecer su estrategia de lucha contra la corrupción</v>
          </cell>
        </row>
        <row r="8">
          <cell r="H8" t="str">
            <v>No aplica</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Funciones"/>
      <sheetName val="Plan de Accion Anual - PAIA"/>
      <sheetName val="Diccionario de datos"/>
      <sheetName val="Listas"/>
      <sheetName val="Funciones por Dependencia"/>
    </sheetNames>
    <sheetDataSet>
      <sheetData sheetId="0"/>
      <sheetData sheetId="1"/>
      <sheetData sheetId="2"/>
      <sheetData sheetId="3">
        <row r="2">
          <cell r="A2" t="str">
            <v>Desarrollo Organizacional</v>
          </cell>
          <cell r="H2" t="str">
            <v>Gestión del Riesgo de Corrupción – Mapa de Riesgos de Corrupción</v>
          </cell>
        </row>
        <row r="3">
          <cell r="A3" t="str">
            <v>Gestión Misional</v>
          </cell>
          <cell r="H3" t="str">
            <v>Racionalización de trámites</v>
          </cell>
        </row>
        <row r="4">
          <cell r="A4" t="str">
            <v>Grupos de Valor</v>
          </cell>
          <cell r="H4" t="str">
            <v>Rendición de cuentas</v>
          </cell>
        </row>
        <row r="5">
          <cell r="A5"/>
          <cell r="H5" t="str">
            <v>Mecanismos para mejorar la atención al ciudadano</v>
          </cell>
        </row>
        <row r="6">
          <cell r="H6" t="str">
            <v>Mecanismos para la transparencia y acceso a la Información</v>
          </cell>
        </row>
        <row r="7">
          <cell r="H7" t="str">
            <v>Iniciativas adicionales que permitan fortalecer su estrategia de lucha contra la corrupción</v>
          </cell>
        </row>
        <row r="8">
          <cell r="H8" t="str">
            <v>No aplica</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unciones"/>
      <sheetName val="Plan de Accion Anual - PAIA"/>
      <sheetName val="Hoja1"/>
      <sheetName val="Diccionario de datos"/>
      <sheetName val="Listas"/>
      <sheetName val="Funciones por Dependencia"/>
    </sheetNames>
    <sheetDataSet>
      <sheetData sheetId="0" refreshError="1"/>
      <sheetData sheetId="1"/>
      <sheetData sheetId="2" refreshError="1"/>
      <sheetData sheetId="3" refreshError="1"/>
      <sheetData sheetId="4">
        <row r="2">
          <cell r="A2" t="str">
            <v>Desarrollo Organizacional</v>
          </cell>
          <cell r="H2" t="str">
            <v>Gestión del Riesgo de Corrupción – Mapa de Riesgos de Corrupción</v>
          </cell>
        </row>
        <row r="3">
          <cell r="A3" t="str">
            <v>Gestión Misional</v>
          </cell>
          <cell r="H3" t="str">
            <v>Racionalización de trámites</v>
          </cell>
        </row>
        <row r="4">
          <cell r="A4" t="str">
            <v>Grupos de Valor</v>
          </cell>
          <cell r="H4" t="str">
            <v>Rendición de cuentas</v>
          </cell>
        </row>
        <row r="5">
          <cell r="H5" t="str">
            <v>Mecanismos para mejorar la atención al ciudadano</v>
          </cell>
        </row>
        <row r="6">
          <cell r="H6" t="str">
            <v>Mecanismos para la transparencia y acceso a la Información</v>
          </cell>
        </row>
        <row r="7">
          <cell r="H7" t="str">
            <v>Iniciativas adicionales que permitan fortalecer su estrategia de lucha contra la corrupción</v>
          </cell>
        </row>
        <row r="8">
          <cell r="H8" t="str">
            <v>No aplica</v>
          </cell>
        </row>
      </sheetData>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Base ajustada"/>
      <sheetName val="Plan de Accion Anual - PAIA"/>
      <sheetName val="Diccionario de datos"/>
      <sheetName val="Plan Estratégico"/>
      <sheetName val="Listas"/>
    </sheetNames>
    <sheetDataSet>
      <sheetData sheetId="0"/>
      <sheetData sheetId="1"/>
      <sheetData sheetId="2"/>
      <sheetData sheetId="3"/>
      <sheetData sheetId="4">
        <row r="2">
          <cell r="AA2" t="str">
            <v>Dirección Administrativa y Financiera</v>
          </cell>
          <cell r="AE2" t="str">
            <v>Alvaro Rojas Fuentes</v>
          </cell>
        </row>
        <row r="3">
          <cell r="AA3" t="str">
            <v>Dirección General</v>
          </cell>
          <cell r="AE3" t="str">
            <v>Andrea Consuelo Lopez Zorro</v>
          </cell>
        </row>
        <row r="4">
          <cell r="AA4" t="str">
            <v>Dirección de Gestión de Recursos Financieros de la Salud</v>
          </cell>
          <cell r="AE4" t="str">
            <v>Carmen Rocio Rangel Quintero</v>
          </cell>
        </row>
        <row r="5">
          <cell r="AA5" t="str">
            <v>Dirección de Gestión de Tecnologías de Información y Comunicaciones</v>
          </cell>
          <cell r="AE5" t="str">
            <v>Diego Hernando Santacruz Santacruz</v>
          </cell>
        </row>
        <row r="6">
          <cell r="AA6" t="str">
            <v>Dirección de Liquidaciones y Garantías</v>
          </cell>
          <cell r="AE6" t="str">
            <v>Jorge Enrique Gutierrez</v>
          </cell>
        </row>
        <row r="7">
          <cell r="AA7" t="str">
            <v>Dirección de Otras Prestaciones</v>
          </cell>
          <cell r="AE7" t="str">
            <v>Juan Carlos Mendoza Pedraza</v>
          </cell>
        </row>
        <row r="8">
          <cell r="AA8" t="str">
            <v>Oficina Asesora Jurídica</v>
          </cell>
          <cell r="AE8" t="str">
            <v>Luis Miguel Rodriguez Garzón</v>
          </cell>
        </row>
        <row r="9">
          <cell r="AA9" t="str">
            <v>Oficina Asesora de Planeación y Control del Riesgo</v>
          </cell>
          <cell r="AE9" t="str">
            <v>Luisa Fernanda Gonzalez Mozo</v>
          </cell>
        </row>
        <row r="10">
          <cell r="AA10" t="str">
            <v>Oficina de Control Interno</v>
          </cell>
          <cell r="AE10" t="str">
            <v>Mauricio Ramírez Espitia</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DEFINICIONES"/>
      <sheetName val="PAA_2025"/>
      <sheetName val="Hoja1"/>
      <sheetName val="Hoja3"/>
      <sheetName val="PAIA_2026"/>
      <sheetName val="Productos PEI"/>
      <sheetName val="Propuesta de Indicadores"/>
      <sheetName val="Planeacion estrategiac OAPC (2)"/>
      <sheetName val="Rubros Presupuestales"/>
      <sheetName val="CONCEPTOS NO PAA"/>
      <sheetName val="Hoja2"/>
      <sheetName val="EN EJECUCION CON VF 2024"/>
      <sheetName val="Propuesta Proyectos"/>
      <sheetName val="Código UNSPSC"/>
      <sheetName val="List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4">
          <cell r="Y4" t="str">
            <v>Concurso de Méritos Abierto</v>
          </cell>
          <cell r="AL4" t="str">
            <v>1. Rediseño organizacional consolidado</v>
          </cell>
        </row>
        <row r="5">
          <cell r="B5" t="str">
            <v>Dirección General</v>
          </cell>
          <cell r="E5" t="str">
            <v>Recurrente</v>
          </cell>
          <cell r="Y5" t="str">
            <v>Contratación régimen especial - Régimen especial</v>
          </cell>
          <cell r="AL5" t="str">
            <v>1 Cultura organizacional consolidada</v>
          </cell>
        </row>
        <row r="6">
          <cell r="B6" t="str">
            <v>Dirección Administrativa y Financiera</v>
          </cell>
          <cell r="E6" t="str">
            <v>Nuevo</v>
          </cell>
          <cell r="Y6" t="str">
            <v>Directa Otras Causales</v>
          </cell>
          <cell r="AL6" t="str">
            <v>1. Modelo de Gestión del Conocimiento y la innovación consolidado</v>
          </cell>
        </row>
        <row r="7">
          <cell r="B7" t="str">
            <v>Dirección de Gestión de Recursos Financieros de la Salud</v>
          </cell>
          <cell r="Y7" t="str">
            <v>Directa Prestacion Serv para Ejecución de Trabajos Artísticos </v>
          </cell>
          <cell r="AL7" t="str">
            <v>1. Subprocesos Aprobados</v>
          </cell>
        </row>
        <row r="8">
          <cell r="B8" t="str">
            <v>Dirección de Gestión de Tecnologías de Información y Comunicación</v>
          </cell>
          <cell r="Y8" t="str">
            <v>Directa Prestacion Servicios Profesionales y Apoyo a la Gestión</v>
          </cell>
          <cell r="AL8" t="str">
            <v xml:space="preserve">1. Informe Ejecutivo Anual Oficina de Control Interno </v>
          </cell>
        </row>
        <row r="9">
          <cell r="B9" t="str">
            <v>Dirección de Liquidaciones y Garantías</v>
          </cell>
          <cell r="Y9" t="str">
            <v>Licitación Pública</v>
          </cell>
          <cell r="AL9" t="str">
            <v>2. Memorias tecnicas de capacitación y apropiación del control</v>
          </cell>
        </row>
        <row r="10">
          <cell r="B10" t="str">
            <v>Dirección de Otras Prestaciones</v>
          </cell>
          <cell r="Y10" t="str">
            <v>Mínima Cuantía</v>
          </cell>
          <cell r="AL10" t="str">
            <v>3. Informe del programa de aseguramiento de la calidad</v>
          </cell>
        </row>
        <row r="11">
          <cell r="B11" t="str">
            <v>Oficina Asesora de Planeación y Control de Riesgos</v>
          </cell>
          <cell r="Y11" t="str">
            <v>Operación de Crédito Público</v>
          </cell>
          <cell r="AL11" t="str">
            <v>1. Politica de Gobierno digital implementada por fases</v>
          </cell>
        </row>
        <row r="12">
          <cell r="B12" t="str">
            <v>Oficina Asesora Jurídica</v>
          </cell>
          <cell r="Y12" t="str">
            <v>Operaciones Conexas de Crédito Público</v>
          </cell>
          <cell r="AL12" t="str">
            <v>2. Nuevas tecnológias para promover la innovación en la prestación de servicios adoptadas</v>
          </cell>
        </row>
        <row r="13">
          <cell r="B13" t="str">
            <v>Oficina de Control Interno</v>
          </cell>
          <cell r="Y13" t="str">
            <v>Selección Abreviada - Acuerdo Marco</v>
          </cell>
          <cell r="AL13" t="str">
            <v>3. Renovaciones tecnológicas contratadas</v>
          </cell>
        </row>
        <row r="14">
          <cell r="Y14" t="str">
            <v>Selección Abreviada - Menor Cuantía</v>
          </cell>
          <cell r="AL14" t="str">
            <v>1. Interoperabilidad con los diversos actores del sistema general de salud</v>
          </cell>
        </row>
        <row r="15">
          <cell r="Y15" t="str">
            <v>Selección Abreviada - Subasta Inversa</v>
          </cell>
          <cell r="AL15" t="str">
            <v>2. Gestión de datos maestros</v>
          </cell>
        </row>
        <row r="16">
          <cell r="AL16" t="str">
            <v>1. Software desarrollado</v>
          </cell>
        </row>
        <row r="17">
          <cell r="AL17" t="str">
            <v>2. Programa de soporte y mantenimiento de sistemas de información</v>
          </cell>
        </row>
        <row r="18">
          <cell r="B18" t="str">
            <v>Gestión de servicio al ciudadadano</v>
          </cell>
          <cell r="AL18" t="str">
            <v>3. Gestión efectiva de microservicios en la ADRES implementada</v>
          </cell>
        </row>
        <row r="19">
          <cell r="B19" t="str">
            <v>Direccionamiento estratégico</v>
          </cell>
          <cell r="AL19" t="str">
            <v>4. Sistemas de información modernizados</v>
          </cell>
        </row>
        <row r="20">
          <cell r="B20" t="str">
            <v>Desarrollo organizacional</v>
          </cell>
          <cell r="AL20" t="str">
            <v>5. procesos automatizados, tramites y servicios digitalizados</v>
          </cell>
        </row>
        <row r="21">
          <cell r="B21" t="str">
            <v>Recaudo e identificación de fuentes</v>
          </cell>
          <cell r="AL21" t="str">
            <v>6. Autentificación electronica</v>
          </cell>
        </row>
        <row r="22">
          <cell r="B22" t="str">
            <v>Validación, liquidación y reconocimiento</v>
          </cell>
          <cell r="AL22" t="str">
            <v>1. Gestión de servicios tecnológicos</v>
          </cell>
        </row>
        <row r="23">
          <cell r="B23" t="str">
            <v>Gestión y pago de recursos</v>
          </cell>
          <cell r="AL23" t="str">
            <v xml:space="preserve">2. Administración de plataforma, redes y almacenamiento </v>
          </cell>
        </row>
        <row r="24">
          <cell r="B24" t="str">
            <v>Arquitectuta y proyectos TI</v>
          </cell>
          <cell r="AL24" t="str">
            <v>3. Gestión de Back ups</v>
          </cell>
        </row>
        <row r="25">
          <cell r="B25" t="str">
            <v>Gestión Estratégica del Talento Humano</v>
          </cell>
          <cell r="AL25" t="str">
            <v>1. Politica de seguridad digital implementada</v>
          </cell>
        </row>
        <row r="26">
          <cell r="B26" t="str">
            <v>Gestión de Comunicaciones</v>
          </cell>
          <cell r="AL26" t="str">
            <v>2. Plan de continuidad de negocio y recuperación de desastres</v>
          </cell>
        </row>
        <row r="27">
          <cell r="B27" t="str">
            <v>Verificación al reconocimiento de recursos del Sistema de Salud</v>
          </cell>
          <cell r="AL27" t="str">
            <v>1. Plan de gestión de seguridad de la información</v>
          </cell>
        </row>
        <row r="28">
          <cell r="B28" t="str">
            <v>Operaciones de fortalecimiento financiero para actores del Sistema de Salud</v>
          </cell>
          <cell r="AL28" t="str">
            <v>2. Plan de gestión de riesgos de seguridad de la información y ciberseguridad</v>
          </cell>
        </row>
        <row r="29">
          <cell r="B29" t="str">
            <v>Gestión financiera de recursos</v>
          </cell>
          <cell r="AL29" t="str">
            <v>3. Plan de control operacional de seguridad de la información</v>
          </cell>
        </row>
        <row r="30">
          <cell r="B30" t="str">
            <v>Gestión contractual</v>
          </cell>
          <cell r="AL30" t="str">
            <v>1. Desarrollo Mínimo Producto Viable – MPV Fase 3: Recaudo no automatizado y otros que eventualmente surjan</v>
          </cell>
        </row>
        <row r="31">
          <cell r="B31" t="str">
            <v>Gestión jurídica</v>
          </cell>
          <cell r="AL31" t="str">
            <v>2. Pruebas de desarrollo Fase 3: Recaudo no automatizado y otros que eventualmente surjan</v>
          </cell>
        </row>
        <row r="32">
          <cell r="B32" t="str">
            <v>Gestión Administrativa</v>
          </cell>
          <cell r="AL32" t="str">
            <v>3. Puesta en producción del Sistema Electrónico de Recaudo y estabilización Fase 3: Recaudo no automatizado y otros que eventualmente surjan</v>
          </cell>
        </row>
        <row r="33">
          <cell r="B33" t="str">
            <v>Gestión documental</v>
          </cell>
          <cell r="AL33" t="str">
            <v>4. Documentación del SIGI actualizada Fase 3: Recaudo no automatizado y otros que eventualmente surjan</v>
          </cell>
        </row>
        <row r="34">
          <cell r="B34" t="str">
            <v>Gestión y prevención de asuntos disciplinarios</v>
          </cell>
          <cell r="AL34" t="str">
            <v>1. Herramienta tecnológica para la programación y ejecución del giro directo mejorada</v>
          </cell>
        </row>
        <row r="35">
          <cell r="B35" t="str">
            <v>Soporte y operación TIC</v>
          </cell>
          <cell r="AL35" t="str">
            <v>1. Actos administrativos expedidos</v>
          </cell>
        </row>
        <row r="36">
          <cell r="B36" t="str">
            <v>Control y evaluación de la gestión</v>
          </cell>
          <cell r="AL36" t="str">
            <v>2. Herramienta tecnologica Sistema integrado de auditoría SIA implementada</v>
          </cell>
        </row>
        <row r="37">
          <cell r="AL37" t="str">
            <v>3. Documentación actualizada de acuerdo con los actos administrativos expedidos y la herramienta tecnológica implementada</v>
          </cell>
        </row>
        <row r="38">
          <cell r="AL38" t="str">
            <v>1. Gestión para la consecución de recursos realizada para el reconocimiento de pruebas COVID-19 realizadas en el marco de la emergencia sanitaria</v>
          </cell>
        </row>
        <row r="39">
          <cell r="AL39" t="str">
            <v>2. Reportes de pruebas COVID-19 en estado procesado</v>
          </cell>
        </row>
        <row r="40">
          <cell r="AL40" t="str">
            <v>1. Aplicativo fase III de mejora</v>
          </cell>
        </row>
        <row r="41">
          <cell r="AL41" t="str">
            <v>1. Informe de ejecución de los  recursos presupuestados en la vigencia</v>
          </cell>
        </row>
        <row r="42">
          <cell r="AL42" t="str">
            <v>1. Diagnóstico del nivel de madurez de la gestion de riesgos desarrollada en la ADRES</v>
          </cell>
        </row>
        <row r="43">
          <cell r="AL43" t="str">
            <v>2. Campañas preventivas de riesgos</v>
          </cell>
        </row>
        <row r="44">
          <cell r="AL44" t="str">
            <v>1. Publicaciones de prensa en pagina web de la ADRES sobre el manejo de los recursos de la salud.</v>
          </cell>
        </row>
        <row r="45">
          <cell r="AL45" t="str">
            <v>2. Notas de prensa y base de datos de periodistas (nacional e internacional) divulgadas</v>
          </cell>
        </row>
        <row r="46">
          <cell r="AL46" t="str">
            <v>1. Informe ejecutivo con los resultados y analisis de las encuestas</v>
          </cell>
        </row>
        <row r="47">
          <cell r="AL47" t="str">
            <v>2. Estrategias con contenidos multimedia y/o notas de prensa elaboradas</v>
          </cell>
        </row>
        <row r="48">
          <cell r="AL48" t="str">
            <v>1. Información sobre los procesos que ejecuta la ADRES para el oportuno pago y transparencia en el manejo de los recursos divulgada</v>
          </cell>
        </row>
        <row r="49">
          <cell r="AL49" t="str">
            <v xml:space="preserve">1. Campañas y piezas multimedia por correo institucional y fondos de pantalla </v>
          </cell>
        </row>
        <row r="50">
          <cell r="AL50" t="str">
            <v>2. Intranet implementada</v>
          </cell>
        </row>
        <row r="51">
          <cell r="AL51" t="str">
            <v>3. Boletín sintonía ADRES mejorado</v>
          </cell>
        </row>
        <row r="52">
          <cell r="AL52" t="str">
            <v>1. Informe semestral cuantitativo y cualitativo de la información generada de los procesos adelantados por la oficina asesora jurídica</v>
          </cell>
        </row>
        <row r="53">
          <cell r="AL53" t="str">
            <v>1. Contenidos comunicacionales con componente de accesibilidad para personas con discapacidad (lengua de señas) y lenguas nativas publicados en diferentes canales internos y externos</v>
          </cell>
        </row>
        <row r="54">
          <cell r="AL54" t="str">
            <v>2. Información en lenguas nativas colombianas (creole, palenquero, romani, Wayuunaiki y Nasa yuwe) y lengua de señas publicada en la pagina web y en redes sociales</v>
          </cell>
        </row>
        <row r="55">
          <cell r="AL55" t="str">
            <v>No aplica</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relativeUrl r:id="rId4"/>
    </xxl21:alternateUrls>
    <sheetNames>
      <sheetName val="DEFINICIONES"/>
      <sheetName val="LINEAMIENTOS PAIA y PAA"/>
      <sheetName val="INSTRUCCIONES PAIA"/>
      <sheetName val="Resumen_Ejecutivo"/>
      <sheetName val="INSTRUCCIONES PAA"/>
      <sheetName val="PAIA_2025"/>
      <sheetName val="PAA_2025"/>
      <sheetName val="PAIA"/>
      <sheetName val="Planeacion estrategiac OAPC (2)"/>
      <sheetName val="Rubros Presupuestales"/>
      <sheetName val="CONCEPTOS NO PAA"/>
      <sheetName val="Hoja2"/>
      <sheetName val="EN EJECUCION CON VF 2024"/>
      <sheetName val="Hoja4"/>
      <sheetName val="Propuesta de Indicadores"/>
      <sheetName val="Propuesta Proyectos"/>
      <sheetName val="Código UNSPSC"/>
      <sheetName val="Listas"/>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4">
          <cell r="AL4" t="str">
            <v>1. Rediseño Organizacional de la ADRES gestionado ante entes externos</v>
          </cell>
        </row>
        <row r="5">
          <cell r="B5" t="str">
            <v>Dirección General</v>
          </cell>
          <cell r="AL5" t="str">
            <v>2. Rediseño organizacional Implementado</v>
          </cell>
        </row>
        <row r="6">
          <cell r="B6" t="str">
            <v>Dirección Administrativa y Financiera</v>
          </cell>
          <cell r="AL6" t="str">
            <v>1 Cultura organizacional consolidada</v>
          </cell>
        </row>
        <row r="7">
          <cell r="B7" t="str">
            <v>Dirección de Gestión de Recursos Financieros de la Salud</v>
          </cell>
          <cell r="AL7" t="str">
            <v>1. Modelo de Gestión y Operación del conocimiento y la innovación fortalecido</v>
          </cell>
        </row>
        <row r="8">
          <cell r="B8" t="str">
            <v>Dirección de Gestión de Tecnologías de Información y Comunicación</v>
          </cell>
          <cell r="AL8" t="str">
            <v>2. Estrategia de innovación y colaboración desarrollada</v>
          </cell>
        </row>
        <row r="9">
          <cell r="B9" t="str">
            <v>Dirección de Liquidaciones y Garantías</v>
          </cell>
          <cell r="AL9" t="str">
            <v>1. Procesos Aprobados</v>
          </cell>
        </row>
        <row r="10">
          <cell r="B10" t="str">
            <v>Dirección de Otras Prestaciones</v>
          </cell>
          <cell r="AL10" t="str">
            <v>2. Subprocesos Aprobados</v>
          </cell>
        </row>
        <row r="11">
          <cell r="B11" t="str">
            <v>Oficina Asesora de Planeación y Control de Riesgos</v>
          </cell>
          <cell r="AL11" t="str">
            <v>1. Informe ejecutivo anual Oficina de Control Interno</v>
          </cell>
        </row>
        <row r="12">
          <cell r="B12" t="str">
            <v>Oficina Asesora Jurídica</v>
          </cell>
          <cell r="AL12" t="str">
            <v>2. Memorias tecnicas de capacitación y apropiación del control</v>
          </cell>
        </row>
        <row r="13">
          <cell r="B13" t="str">
            <v>Oficina de Control Interno</v>
          </cell>
          <cell r="AL13" t="str">
            <v>3. Informe del programa de aseguramiento de la calidad</v>
          </cell>
        </row>
        <row r="14">
          <cell r="AL14" t="str">
            <v>1. Politica de Gobierno digital implementada por fases</v>
          </cell>
        </row>
        <row r="15">
          <cell r="AL15" t="str">
            <v>2. Nuevas tecnológias para promover la innovación en la prestación de servicios adoptadas</v>
          </cell>
        </row>
        <row r="16">
          <cell r="AL16" t="str">
            <v>3. Renovaciones tecnológicas contratadas</v>
          </cell>
        </row>
        <row r="17">
          <cell r="AL17" t="str">
            <v>1. Interoperabilidad con los diversos actores del sistema general de salud</v>
          </cell>
        </row>
        <row r="18">
          <cell r="B18" t="str">
            <v>Gestión de servicio al ciudadadano</v>
          </cell>
          <cell r="AL18" t="str">
            <v>2. Gestión de datos maestros</v>
          </cell>
        </row>
        <row r="19">
          <cell r="B19" t="str">
            <v>Direccionamiento estratégico</v>
          </cell>
          <cell r="AL19" t="str">
            <v>1. Software desarrollado</v>
          </cell>
        </row>
        <row r="20">
          <cell r="B20" t="str">
            <v>Desarrollo organizacional</v>
          </cell>
          <cell r="AL20" t="str">
            <v>2. Programa de soporte y mantenimiento de sistemas de información</v>
          </cell>
        </row>
        <row r="21">
          <cell r="B21" t="str">
            <v>Recaudo e identificación de fuentes</v>
          </cell>
          <cell r="AL21" t="str">
            <v>3. Gestión efectiva de microservicios en la ADRES implementada</v>
          </cell>
        </row>
        <row r="22">
          <cell r="B22" t="str">
            <v>Validación, liquidación y reconocimiento</v>
          </cell>
          <cell r="AL22" t="str">
            <v>4. Sistemas de información modernizados</v>
          </cell>
        </row>
        <row r="23">
          <cell r="B23" t="str">
            <v>Gestión y pago de recursos</v>
          </cell>
          <cell r="AL23" t="str">
            <v>5. procesos automatizados, tramites y servicios digitalizados</v>
          </cell>
        </row>
        <row r="24">
          <cell r="B24" t="str">
            <v>Arquitectuta y proyectos TI</v>
          </cell>
          <cell r="AL24" t="str">
            <v>6. Autentificación electronica</v>
          </cell>
        </row>
        <row r="25">
          <cell r="B25" t="str">
            <v>Gestión Estratégica del Talento Humano</v>
          </cell>
          <cell r="AL25" t="str">
            <v>1. Gestión de servicios tecnológicos</v>
          </cell>
        </row>
        <row r="26">
          <cell r="B26" t="str">
            <v>Gestión de Comunicaciones</v>
          </cell>
          <cell r="AL26" t="str">
            <v xml:space="preserve">2. Administración de plataforma, redes y almacenamiento </v>
          </cell>
        </row>
        <row r="27">
          <cell r="B27" t="str">
            <v>Verificación al reconocimiento de recursos del Sistema de Salud</v>
          </cell>
          <cell r="AL27" t="str">
            <v>3. Gestión de Back ups</v>
          </cell>
        </row>
        <row r="28">
          <cell r="B28" t="str">
            <v>Operaciones de fortalecimiento financiero para actores del Sistema de Salud</v>
          </cell>
          <cell r="AL28" t="str">
            <v>1. Politica de seguridad digital implementada</v>
          </cell>
        </row>
        <row r="29">
          <cell r="B29" t="str">
            <v>Gestión financiera de recursos</v>
          </cell>
          <cell r="AL29" t="str">
            <v>2. Plan de continuidad de negocio y recuperación de desastres</v>
          </cell>
        </row>
        <row r="30">
          <cell r="B30" t="str">
            <v>Gestión contractual</v>
          </cell>
          <cell r="AL30" t="str">
            <v>1. Plan de gestión de seguridad de la información</v>
          </cell>
        </row>
        <row r="31">
          <cell r="B31" t="str">
            <v>Gestión jurídica</v>
          </cell>
          <cell r="AL31" t="str">
            <v>2. Plan de gestión de riesgos de seguridad de la información y ciberseguridad</v>
          </cell>
        </row>
        <row r="32">
          <cell r="B32" t="str">
            <v>Gestión Administrativa</v>
          </cell>
          <cell r="AL32" t="str">
            <v>3. Plan de control operacional de seguridad de la información</v>
          </cell>
        </row>
        <row r="33">
          <cell r="B33" t="str">
            <v>Gestión documental</v>
          </cell>
          <cell r="AL33" t="str">
            <v>4. Flujos y arquitectura de información</v>
          </cell>
        </row>
        <row r="34">
          <cell r="B34" t="str">
            <v>Gestión y prevención de asuntos disciplinarios</v>
          </cell>
          <cell r="AL34" t="str">
            <v>1. Modulo Operativo Institucional</v>
          </cell>
        </row>
        <row r="35">
          <cell r="B35" t="str">
            <v>Soporte y operación TIC</v>
          </cell>
          <cell r="AL35" t="str">
            <v>2. Flujos de arquitectura de información</v>
          </cell>
        </row>
        <row r="36">
          <cell r="B36" t="str">
            <v>Control y evaluación de la gestión</v>
          </cell>
          <cell r="AL36" t="str">
            <v>1. Desarrollo del Minimo producto viable por 3 fases</v>
          </cell>
        </row>
        <row r="37">
          <cell r="AL37" t="str">
            <v>2. Pruebas de desarrollo por fases</v>
          </cell>
        </row>
        <row r="38">
          <cell r="AL38" t="str">
            <v>3. Puesta en producción del sistema electronico de recaudo y estabilización por fases</v>
          </cell>
        </row>
        <row r="39">
          <cell r="AL39" t="str">
            <v>4. Formatos especiales que están en el MUI Fase 2</v>
          </cell>
        </row>
        <row r="40">
          <cell r="AL40" t="str">
            <v>5. Documentación del SIGI actualizada por fases</v>
          </cell>
        </row>
        <row r="41">
          <cell r="AL41" t="str">
            <v>1. Herramienta tecnológica para programación y ejecución de giro directo (Reclamaciones fase III)</v>
          </cell>
        </row>
        <row r="42">
          <cell r="AL42" t="str">
            <v>1. Actos administrativos expedidos</v>
          </cell>
        </row>
        <row r="43">
          <cell r="AL43" t="str">
            <v>2. Herramienta tecnologica Sistema integrado de auditoría SIA implementada</v>
          </cell>
        </row>
        <row r="44">
          <cell r="AL44" t="str">
            <v>3. Documentación actualizada de acuerdo con los actos administrativos expedidos y la herramienta tecnológica implementada</v>
          </cell>
        </row>
        <row r="45">
          <cell r="AL45" t="str">
            <v>1. Gestión para la consecución de recursos realizada para el reconocimiento de pruebas COVID-19 realizadas en el marco de la emergencia sanitaria</v>
          </cell>
        </row>
        <row r="46">
          <cell r="AL46" t="str">
            <v>2. Reportes de pruebas COVID-19 en estado validados</v>
          </cell>
        </row>
        <row r="47">
          <cell r="AL47" t="str">
            <v>1. Aplicativo estabilizado</v>
          </cell>
        </row>
        <row r="48">
          <cell r="AL48" t="str">
            <v>1. Informe de ejecución de los  recursos presupuestados en la vigencia</v>
          </cell>
        </row>
        <row r="49">
          <cell r="AL49" t="str">
            <v>1. Modelo GRC- Puesto en marcha</v>
          </cell>
        </row>
        <row r="50">
          <cell r="AL50" t="str">
            <v xml:space="preserve">1.  Estructura de soporte para la gestión de riesgos implementada </v>
          </cell>
        </row>
        <row r="51">
          <cell r="AL51" t="str">
            <v>1. Tablero de control de monitoreo y alertas de riesgos financieros</v>
          </cell>
        </row>
        <row r="52">
          <cell r="AL52" t="str">
            <v>2. Modelo de gestión de riesgos financieros aplicados</v>
          </cell>
        </row>
        <row r="53">
          <cell r="AL53" t="str">
            <v>1. Programa de concientización de cultura de riesgos definido</v>
          </cell>
        </row>
        <row r="54">
          <cell r="AL54" t="str">
            <v>2. Campañas preventiva de riesgos</v>
          </cell>
        </row>
        <row r="55">
          <cell r="AL55" t="str">
            <v>1. Publicaciones de prensa en pagina web de la ADRES sobre el manejo de los recursos de la salud.</v>
          </cell>
        </row>
        <row r="56">
          <cell r="AL56" t="str">
            <v>2. Notas de prensa y base de datos de periodistas (nacional e internacional divulgadas</v>
          </cell>
        </row>
        <row r="57">
          <cell r="AL57" t="str">
            <v>1. Informe ejecutivo con los resultados y analisis de las encuestas</v>
          </cell>
        </row>
        <row r="58">
          <cell r="AL58" t="str">
            <v>2. estrategias con contenidos multimedia y/o notas de prensa elaboradas</v>
          </cell>
        </row>
        <row r="59">
          <cell r="AL59" t="str">
            <v>1. Información sobre los procesos que ejecuta la ADRES para el oportuno pago y transparencia en el manejo de los recursos divulgada</v>
          </cell>
        </row>
        <row r="60">
          <cell r="AL60" t="str">
            <v xml:space="preserve">1. Campañas y piezas multimedia por correo institucional y fondos de pantalla </v>
          </cell>
        </row>
        <row r="61">
          <cell r="AL61" t="str">
            <v>2. Intranet implementada</v>
          </cell>
        </row>
        <row r="62">
          <cell r="AL62" t="str">
            <v>3. Boletín sintonía ADRES mejorado</v>
          </cell>
        </row>
        <row r="63">
          <cell r="AL63" t="str">
            <v>1. Informe semestral cuantitativo y cualitativo de la información generada de los procesos adelantados por la oficina asesora jurídica</v>
          </cell>
        </row>
        <row r="64">
          <cell r="AL64" t="str">
            <v>1. Contenidos comunicacionales con componente de accesibilidad para personas con discapacidad (lengua de señas) y lenguas nativas publicados en diferentes canales internos y externos</v>
          </cell>
        </row>
        <row r="65">
          <cell r="AL65" t="str">
            <v>2. Información en lenguas nativas colombianas (creole, palenquero, romani, Wayuunaiki y Nasa yuwe) y lengua de señas publicada en la pagina web y en redes sociales</v>
          </cell>
        </row>
        <row r="66">
          <cell r="AL66" t="str">
            <v>No aplica</v>
          </cell>
        </row>
      </sheetData>
      <sheetData sheetId="18"/>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DEFINICIONES"/>
      <sheetName val="LINEAMIENTOS PAIA y PAA"/>
      <sheetName val="INSTRUCCIONES PAIA"/>
      <sheetName val="INSTRUCCIONES PAA"/>
      <sheetName val="Resumen_Ejecutivo"/>
      <sheetName val="PAIA_2025"/>
      <sheetName val="PAA_2025_VB"/>
      <sheetName val="PAA_2025_VI"/>
      <sheetName val="Resumen_PAA"/>
      <sheetName val="PAA_2025"/>
      <sheetName val="PAIA"/>
      <sheetName val="COSTO X PUESTO OCT2024"/>
      <sheetName val="Propuesta de Indicadores"/>
      <sheetName val="Planeacion estrategiac OAPC (2)"/>
      <sheetName val="Rubros Presupuestales"/>
      <sheetName val="CONCEPTOS NO PAA"/>
      <sheetName val="Hoja2"/>
      <sheetName val="EN EJECUCION CON VF 2024"/>
      <sheetName val="Hoja4"/>
      <sheetName val="Propuesta Proyectos"/>
      <sheetName val="Código UNSPSC"/>
      <sheetName val="Listas"/>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3">
          <cell r="AX3" t="str">
            <v>Identificación, Validación y Recaudo de Fuentes de Recursos del Sistema de Salud</v>
          </cell>
        </row>
        <row r="4">
          <cell r="AX4" t="str">
            <v>Monitoreo y control de los recursos del Sistema de Salud</v>
          </cell>
        </row>
        <row r="5">
          <cell r="AX5" t="str">
            <v>Presupuestar y contabilizar los recursos del Sistema de Salud</v>
          </cell>
        </row>
        <row r="6">
          <cell r="AX6" t="str">
            <v>Gestión de los recursos del Sistema de Salud</v>
          </cell>
        </row>
        <row r="7">
          <cell r="AX7" t="str">
            <v>Dispersion de recursos del Sistema de Salud</v>
          </cell>
        </row>
        <row r="8">
          <cell r="AX8" t="str">
            <v>Pre-radicación: Recepción y validación de las cuentas presentadas</v>
          </cell>
        </row>
        <row r="9">
          <cell r="AX9" t="str">
            <v>Radicación  de las cuentas validadas</v>
          </cell>
        </row>
        <row r="10">
          <cell r="AX10" t="str">
            <v>Auditoría documental de cuentas</v>
          </cell>
        </row>
        <row r="11">
          <cell r="AX11" t="str">
            <v>Auditoría concurrente</v>
          </cell>
        </row>
        <row r="12">
          <cell r="AX12" t="str">
            <v>Calidad de la Auditoría de cuentas y concurrentes</v>
          </cell>
        </row>
        <row r="13">
          <cell r="AX13" t="str">
            <v>Reconocimiento de cuentas</v>
          </cell>
        </row>
        <row r="14">
          <cell r="AX14" t="str">
            <v>Liquidación y reconocimiento para la prestación de los servicios en salud</v>
          </cell>
        </row>
        <row r="15">
          <cell r="AX15" t="str">
            <v xml:space="preserve">Liquidación y reconocimiento de prestaciones económicas </v>
          </cell>
        </row>
        <row r="16">
          <cell r="AX16" t="str">
            <v>Reconocimiento a otros mecanismos de protección social</v>
          </cell>
        </row>
        <row r="17">
          <cell r="AX17" t="str">
            <v>No aplica</v>
          </cell>
        </row>
      </sheetData>
      <sheetData sheetId="2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Funciones"/>
      <sheetName val="Indice"/>
      <sheetName val="PEI 2020-2023"/>
      <sheetName val="Plan de Accion Anual 2023"/>
      <sheetName val="PAIA 612 PINAR 2023"/>
      <sheetName val="PAIA 612 PAA 2023"/>
      <sheetName val="PAIA 612 PLAN PREVISION"/>
      <sheetName val="PAIA 612 PLAN VACANTES"/>
      <sheetName val="PAIA 612 PETH 2023"/>
      <sheetName val="PAIA 612 BIENESTAR 2023"/>
      <sheetName val="PAIA 612 SST 2023"/>
      <sheetName val="PAIA 612 PIC 2023"/>
      <sheetName val="PAIA 612 PAAC 2023"/>
      <sheetName val="PAIA 612 PETI 2023"/>
      <sheetName val="PAIA 612 PSPI y TR 2023"/>
      <sheetName val="Avance por iniciativas"/>
      <sheetName val="Diccionario de datos"/>
      <sheetName val="Plan Estratégico"/>
      <sheetName val="Listas"/>
      <sheetName val="Funciones por Dependenci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2">
          <cell r="A2" t="str">
            <v>Desarrollo Organizacional</v>
          </cell>
        </row>
        <row r="3">
          <cell r="A3" t="str">
            <v>Gestión Misional</v>
          </cell>
        </row>
        <row r="4">
          <cell r="A4" t="str">
            <v>Recursos</v>
          </cell>
        </row>
        <row r="5">
          <cell r="A5" t="str">
            <v>Grupos de Valor</v>
          </cell>
        </row>
      </sheetData>
      <sheetData sheetId="1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álisis de funciones"/>
      <sheetName val="Hoja2"/>
    </sheetNames>
    <sheetDataSet>
      <sheetData sheetId="0"/>
      <sheetData sheetId="1">
        <row r="2">
          <cell r="B2" t="str">
            <v>Dirección Administrativa y Financiera</v>
          </cell>
          <cell r="C2" t="str">
            <v>1. Asistir al Director General de la ADRES en la determinación de las políticas, objetivos y estrategias relacionadas con la administración de la Entidad</v>
          </cell>
          <cell r="D2" t="str">
            <v>2. Dirigir la ejecución de los programas y actividades relacionadas con los asuntos, financieros, contables, gestión del talento humano, contratación pública, servicios administrativos, gestión documental, correspondencia y notificaciones de la Entidad,</v>
          </cell>
          <cell r="E2" t="str">
            <v>3. Implementar la política de empleo público e impartir los lineamientos para la adecuada administración del talento humano de la ADRES.</v>
          </cell>
          <cell r="F2" t="str">
            <v>4. Dirigir, programar, coordinar y ejecutar las actividades de administración de personal, seguridad industrial y relaciones laborales del personal y realizar los programas de selección, inducción, capacitación y hacer seguimiento al desempeño laboral de tos servidores de acuerdo con las políticas de la Entidad y fas normas legales vigentes establecidas sobre la materia.</v>
          </cell>
          <cell r="G2" t="str">
            <v>5. Dirigir y coordinar los estudios técnicos requeridos para modificar la estructura interna y la planta de personal de la ADRES</v>
          </cell>
          <cell r="H2" t="str">
            <v>6. Mantener actualizado el manual de funciones, requisitos y competencias de la ADRES</v>
          </cell>
          <cell r="I2" t="str">
            <v>7. Preparar y presentar en coordinación con la Dirección de Gestión de los Recursos Financieros de Salud y la Oficina Asesora de Planeación y Control de Riesgos, el Anteproyecto Anual de Presupuesto de los recursos propios para el funcionamiento de la entidad, de acuerdo con las directrices que imparta el Ministerio de Hacienda y Crédito Público, el Departamento Nacional de Planeación y el Director General de la ADRES</v>
          </cell>
          <cell r="J2" t="str">
            <v>8. Elaborar y presentar el Programa Anual de Caja (PAC) de los recursos propios del funcionamiento de la entidad, de acuerdo con las normas legales vigentes y las políticas establecidas por el Ministerio de Hacienda y Crédito Público y solicitar el PAC mensual.</v>
          </cell>
          <cell r="K2" t="str">
            <v>9. Distribuir el presupuesto de funcionamiento; coordinar y controlar la elaboración y trámite de las solicitudes de adición, modificación y traslados presupuestales; controlar la ejecución del presupuesto, y efectuar los trámites presupuestales requeridos para la ejecución de los recursos de funcionamiento de la Entidad, de conformidad con la normativa vigente.</v>
          </cell>
          <cell r="L2" t="str">
            <v>10. Llevar la contabilidad general de acuerdo con normas legales; elaborar los estados financieros de los recursos propios del funcionamiento de la Entidad; y elaborar la rendición de la cuenta anual con destino a las entidades competentes, de acuerdo con los lineamientos impartidos por dichas entidades,</v>
          </cell>
          <cell r="M2" t="str">
            <v>11. Administrar y controlar el manejo de las cuentas bancarias y caja menor que se creen en la Entidad para el manejo de los recursos de funcionamiento.</v>
          </cell>
          <cell r="N2" t="str">
            <v>12. Responder por la presentación oportuna de las declaraciones sobre información tributaria que solicite la Dirección de impuestos y Aduanas Nacionales ¿¿¿ DIAN sobre los recursos propios de funcionamiento de la Entidad*</v>
          </cell>
          <cell r="O2" t="str">
            <v>13. Elaborar los informes de ejecución presupuestal, financiera y contable requeridos por la ADRES, por la Contaduría General la Nación, por el Ministerio de Salud y Protección Social, por el Ministerio de Hacienda y Crédito Público y por los organismos de control</v>
          </cell>
          <cell r="P2" t="str">
            <v>14. Diseñar, proponer y desarrollar las estrategias, políticas y procedimientos que permitan la unidad de criterios para el suministro de la información y atención a los ciudadanos, así como la ejecución y control de los planes, programas, proyectos, procesos servicios y actividades en materia de atención al usuario y servicio al ciudadano.</v>
          </cell>
          <cell r="Q2" t="str">
            <v>15. Realizar seguimiento, ejercer control y llevar registro de las peticiones, quejas, denuncias, reclamos y sugerencias que le formulen a la entidad, realizándolos requerimientos que sean necesarios para garantizar el cumplimiento que regulan la materia y el respeto de los derechos que sobre el particular le asisten a los ciudadanos.</v>
          </cell>
          <cell r="R2" t="str">
            <v>16. Ejecutar y supervisar los procedimientos de adquisición, almacenamiento, custodia, mantenimiento y distribución de los bienes y servicios necesarios para el buen funcionamiento de la Entidad.</v>
          </cell>
          <cell r="S2" t="str">
            <v>17. Dirigir, elaborar y realizar el seguimiento a la ejecución de los planes de contratación y de adquisición de bienes y servicios, así como elaborar los contratos y su correspondiente liquidación de manera articulada con los instrumentos de planeación y presupuesto.</v>
          </cell>
          <cell r="T2" t="str">
            <v>18. Desarrollar y administrar los servicios y operaciones administrativas de servicios generales, almacén e inventarios de la Entidad</v>
          </cell>
          <cell r="U2" t="str">
            <v>19. Garantizar el aseguramiento y protección los bienes patrimoniales de la Entidad,</v>
          </cell>
          <cell r="V2" t="str">
            <v>20. Hacer seguimiento a la ejecución del Plan Anual de Adquisiciones, informando sus resultados para el ajuste o toma de acciones requeridas.</v>
          </cell>
          <cell r="W2" t="str">
            <v>21. Coordinar la prestación de los servicios de apoyo logístico a las diferentes dependencias de la Entidad.</v>
          </cell>
          <cell r="X2" t="str">
            <v>22. Realizar el inventario de bienes inmuebles, muebles y vehículos, y mantenerlo actualizado.</v>
          </cell>
          <cell r="Y2" t="str">
            <v>23. Definir y ejecutar el programa de gestión documental, archivo y correspondencia de acuerdo con la normatividad vigente en la materia.</v>
          </cell>
          <cell r="Z2" t="str">
            <v>24. Coordinar la función disciplinaria y aplicar el procedimiento con sujeción a lo establecido en la Ley 734 de 2002 0 las normas que la modifiquen o sustituyan.</v>
          </cell>
          <cell r="AA2" t="str">
            <v>25. Apoyar el desarrollo y sostenimiento del Sistema Integrado de Gestión Institucional.</v>
          </cell>
          <cell r="AB2" t="str">
            <v>26. Las demás que se le asignen y que correspondan a la naturaleza de la dependencia.</v>
          </cell>
        </row>
        <row r="3">
          <cell r="B3" t="str">
            <v>Dirección de Gestión de los Recursos Financieros de Salud</v>
          </cell>
          <cell r="C3" t="str">
            <v>1. Asistir al Director General en la determinación de las políticas, objetivos y estrategias relacionadas con la administración de los recursos financieros del SGSSS conforme a lo previsto en los artículos 66 y 67 de la Ley 1753 de 2015 y las normas que la modifiquen, adicionen o sustituyan.</v>
          </cell>
          <cell r="D3" t="str">
            <v>2. Planear, ejecutar y controlar las políticas, planes, programas y demás acciones relacionadas con la gestión y las operaciones presupuestales, contables y de tesorería de los recursos financieros del SGSSS, conforme a lo previsto en los artículos 66 y 67 de la Ley 1753 de 2015 y las normas que la modifiquen, adicionen o sustituyan.</v>
          </cell>
          <cell r="E3" t="str">
            <v>3. Elaborar y consolidar, bajo las directrices del Ministerio de Salud y Protección Social y en coordinación con las demás dependencias de la Entidad, el anteproyecto y proyecto anual de presupuesto de la Administradora de los Recursos del Sistema General de Seguridad Social en Salud ¿¿¿ ADRES en lo relacionado con los recursos en administración, así como la programación presupuestal de los mismos para aprobación de la Junta Directiva.</v>
          </cell>
          <cell r="F3" t="str">
            <v>4. Elaborar y ejecutar, en coordinación con las demás dependencias de la Entidad, el Programa Anual Mensualizado de Caja PAC, de los recursos en administración.</v>
          </cell>
          <cell r="G3" t="str">
            <v>5. Registrar y hacer seguimiento a la ejecución del presupuesto de ingresos y gastos de los recursos en administración.</v>
          </cell>
          <cell r="H3" t="str">
            <v>6. Preparar la sustentación de las modificaciones presupuestales de los recursos en administración*</v>
          </cell>
          <cell r="I3" t="str">
            <v>7. Proponer e implementar las directrices, instrucciones, conceptos y manuales técnicos para efectuar el recaudo, pago y giro de los recursos previstos en los artículos 66 y 67 de la Ley 1753 de 2015 y las normas que la modifiquen, adicionen o sustituyan.</v>
          </cell>
          <cell r="J3" t="str">
            <v>8. Efectuar el recaudo y el control de las fuentes de los recursos previstos en los artículos 66 y 67 de la Ley 1753 de 2015 y las normas que la modifiquen adicionen o sustituyan, de acuerdo con las directrices, instrucciones, conceptos y mecanismos establecidos para tal fin.</v>
          </cell>
          <cell r="K3" t="str">
            <v>9 Administrar, directamente o a través de fiducia pública o cualquier otro mecanismo financiero de administración de recursos, el portafolio de inversiones con criterios de seguridad, liquidez y rentabilidad, de acuerdo con las políticas definidas para el efecto.</v>
          </cell>
          <cell r="L3" t="str">
            <v>10. Efectuar el pago y giro de los recursos en administración, resultado del proceso de liquidación y garantías y del proceso de prestaciones excepcionales, a cargo de las dependencias de la Entidad.</v>
          </cell>
          <cell r="M3" t="str">
            <v>11. Ejecutar las operaciones financieras relacionadas con los recursos del FONSAET de acuerdo con lo establecido en la Ley 1438 de 2011, Ley 1608 de 2013 y el Decreto 2651 de 2014 y demás normas que las modifiquen, adicionen o sustituyan y los lineamientos del Ministerio de Salud y Protección Social.</v>
          </cell>
          <cell r="N3" t="str">
            <v>12. Hacer seguimiento a los registros y a los valores identificados, aclarados y reintegrados por la Entidad, en el marco del artículo 3 del Decreto Ley 1281 de 2002</v>
          </cell>
          <cell r="O3" t="str">
            <v>13 Adoptar e implementar los mecanismos de control para el recaudo, pago y giro de los recursos en administración, con el fin de evitar fraudes y pagos indebidos.</v>
          </cell>
          <cell r="P3" t="str">
            <v>14. Llevar la contabilidad y presentar los estados financieros de acuerdo con el Régimen de Contabilidad Pública, efectuar el análisis y presentar los informes establecidos o requeridos, identificando las operaciones propias de los recursos eh administración y los de propiedad de las Entidades Territoriales.</v>
          </cell>
          <cell r="Q3" t="str">
            <v>15. Realizar en coordinación con las demás dependencias, la conciliación mensual de la información financiera de los recursos en administración.</v>
          </cell>
          <cell r="R3" t="str">
            <v>16. Disponer y suministrar la información sobre las operaciones realizadas por la dependencia en los procesos a su cargo* en las condiciones y características establecidas o requeridas por el Ministerio de Salud y Protección Social y los demás organismos de seguimiento y control.</v>
          </cell>
          <cell r="S3" t="str">
            <v>17. Preparar los requerimientos funcionales para la actualización y/o ajustes a los sistemas de información que soportan los procesos a cargo de la dependencia.</v>
          </cell>
          <cell r="T3" t="str">
            <v>18. Presentar la rendición de la cuenta anual de los recursos en administración.</v>
          </cell>
          <cell r="U3" t="str">
            <v>19. Responder por la presentación oportuna de las declaraciones sobre información tributaria que solicite la Dirección de Impuestos y Aduanas Nacionales ¿¿¿ DIAN, sobre los recursos en administración.</v>
          </cell>
          <cell r="V3" t="str">
            <v>20. Atender las peticiones y consultas relacionadas con asuntos de su competencia.</v>
          </cell>
          <cell r="W3" t="str">
            <v>21. Apoyar el desarrollo y sostenimiento del Sistema Integrado de Gestión Institucional.</v>
          </cell>
          <cell r="X3" t="str">
            <v>22. Las demás que se le asignen y que correspondan a la naturaleza de la dependencia.</v>
          </cell>
        </row>
        <row r="4">
          <cell r="B4" t="str">
            <v>Dirección de Gestión de Tecnologías de Información y Comunicaciones</v>
          </cell>
          <cell r="C4" t="str">
            <v>1. Impartir los lineamientos en materia tecnológica para definir políticas, estrategias y prácticas que soporten la gestión de la entidad.</v>
          </cell>
          <cell r="D4" t="str">
            <v>2. Garantizar la aplicación de los estándares, buenas prácticas y principios para el suministro de la información a cargo de la entidad.</v>
          </cell>
          <cell r="E4" t="str">
            <v>3. Preparar el plan institucional estratégico de la entidad en materia de tecnología de la información y comunicaciones.</v>
          </cell>
          <cell r="F4" t="str">
            <v>4. Aplicar los lineamientos y procesos de arquitectura tecnológica del Ministerio de las tecnologías de la Información y las Telecomunicaciones en materia de software, hardware, redes y telecomunicaciones, acorde con los parámetros gubernamentales para su adquisición, operación, soporte especializado y mantenimiento.</v>
          </cell>
          <cell r="G4" t="str">
            <v>5. Gestionar y definir la metodología que la Entidad debe adoptar para la implementación de las mejores prácticas recomendadas por la Biblioteca de Infraestructura de Tecnologías de Información, para el desarrollo de la gestión y construcción de sistemas de información en la Entidad</v>
          </cell>
          <cell r="H4" t="str">
            <v>6. Gestionar los requerimientos de sistemas de información que presenten las diferentes dependencias de la Entidad, de acuerdo a la metodología establecida desde el planteamiento funcional de requerimientos hasta la definición de estándares de datos y buenas prácticas de desarrollo de software.</v>
          </cell>
          <cell r="I4" t="str">
            <v>7. Gestionar la operación, disponibilidad, continuidad y prestación de los servicios requeridos para soportar la plataforma tecnológica y de apoyo de la infraestructura de información y comunicaciones en los procesos de la Entidad*</v>
          </cell>
          <cell r="J4" t="str">
            <v>8. Gestionar y administrar la ejecución de los procesos operativos de los diferentes componentes del Sistema de Información de la Entidad y generar estadísticas e informes derivados del análisis de los sistemas de información y su desempeño y operación.</v>
          </cell>
          <cell r="K4" t="str">
            <v>9. Asesorar en la definición de los estándares de datos de los sistemas de información y de seguridad informática de competencia de la Entidad</v>
          </cell>
          <cell r="L4" t="str">
            <v>10. Impartir lineamientos tecnológicos para e! cumplimiento de estándares de seguridad, privacidad, calidad y oportunidad de la información de la Entidad y la interoperabilidad de los sistemas que la soportan, así como el intercambio permanente de información.</v>
          </cell>
          <cell r="M4" t="str">
            <v>11. Apoyar al Ministerio de Salud y Protección Social en la definición del mapa de información sectorial e institucional que permita contar de manera actualizada y completa con los procesos de producción de información del Sector y del Ministerio, en coordinación con las dependencias de la Entidad,</v>
          </cell>
          <cell r="N4" t="str">
            <v>12. Promover aplicaciones, servicios y trámites en línea para el uso de los servidores públicos, ciudadanos y otras entidades, como herramientas para una mejor gestión.</v>
          </cell>
          <cell r="O4" t="str">
            <v>13. Proponer e implementar las políticas de seguridad informática y de la plataforma tecnológica de la Entidad, definiendo los planes de contingencia y supervisando su adecuada y efectiva aplicación,</v>
          </cell>
          <cell r="P4" t="str">
            <v>14. Diseñar estrategias, instrumentos y herramientas con aplicación de tecnologías de la información y las comunicaciones para brindar de manera constante y permanente un buen servicio al ciudadano y a las entidades del Sector.</v>
          </cell>
          <cell r="Q4" t="str">
            <v>15. Gestionar y administrar los procesos de adquisición y actualización del licenciamiento, requerido para el desarrollo de las actividades de la Entidad.</v>
          </cell>
          <cell r="R4" t="str">
            <v>16. Gestionar la operación, disponibilidad, continuidad y prestación de los servicios requeridos para soportar la plataforma tecnológica y de apoyo de la infraestructura de información y comunicaciones en los procesos de 'a Entidad.</v>
          </cell>
          <cell r="S4" t="str">
            <v>17. Supervisar y realizar el seguimiento a los contratos de desarrollo de software, aplicación de metodologías y buenas prácticas, así como la ejecución de mantenimientos y controles de cambio al Sistema de Información.</v>
          </cell>
          <cell r="T4" t="str">
            <v>18. Participar en el seguimiento y evaluación de las políticas, programas e instrumentos relacionados con la información de la entidad.</v>
          </cell>
          <cell r="U4" t="str">
            <v>19. Dirigir y orientar el desarrollo de los contenidos y ambientes virtuales requeridos para et cumplimiento de las funciones y objetivos de la entidad.</v>
          </cell>
          <cell r="V4" t="str">
            <v>20. Apoyar el desarrollo y sostenimiento del Sistema Integrado de Gestión Institucional.</v>
          </cell>
          <cell r="W4" t="str">
            <v>21. Las demás que se le asignen y que correspondan a la naturaleza de la dependencia.</v>
          </cell>
        </row>
        <row r="5">
          <cell r="B5" t="str">
            <v>Dirección de Liquidaciones y Garantías</v>
          </cell>
          <cell r="C5" t="str">
            <v>1. Dirigir el proceso de compensación mediante el cual se reconoce la Unidad de Pago por Capitación-UPC, y el per-cápita de Promoción y Prevención de la Salud a las EPS del Régimen Contributivo.</v>
          </cell>
          <cell r="D5" t="str">
            <v>2. Dirigir el proceso de liquidación y reconocimiento de las prestaciones económicas a los afiliados al régimen contributivo y a los regímenes especiales y exceptuados con ingresos adicionales.</v>
          </cell>
          <cell r="E5" t="str">
            <v>3. Dirigir el proceso de liquidación y reconocimiento de la Unidad de Pago por Capitación-UPC del Régimen Subsidiado.</v>
          </cell>
          <cell r="F5" t="str">
            <v>4. Adoptar las metodologías e impartir los lineamientos para adelantar las auditorías a los procesos de compensación, liquidación y reconocimiento de las prestaciones económicas y de liquidación y reconocimiento de la Unidad de Pago por Capitación-UPC del Régimen Subsidiado.</v>
          </cell>
          <cell r="G5" t="str">
            <v>5. Impartir las directrices para la ejecución de las acciones, operaciones y mecanismos dirigidos al desarrollo de los mecanismos previstos en el artículo 41 del Decreto Ley 4107 de 2011, de acuerdo con lo establecido en la normativa vigente.</v>
          </cell>
          <cell r="H5" t="str">
            <v>6. Proponer e implementar las directrices, instrucciones, conceptos y manuales técnicos para efectuar los procesos a cargo de la Dirección de Liquidación y de Garantías y de las Subdirecciones de esta dependencia.</v>
          </cell>
          <cell r="I5" t="str">
            <v>7. Disponer y suministrar la información sobre las operaciones realizadas por la dependencia en los procesos a su cargo, en las condiciones y características establecidas o requeridas por el Ministerio de Salud y Protección Social y los demás organismos de seguimiento y control.</v>
          </cell>
          <cell r="J5" t="str">
            <v>8. Presentar los requerimientos funcionales para la actualización o ajustes a los sistemas de información que soportan los procesos a cargo de la dependencia.</v>
          </cell>
          <cell r="K5" t="str">
            <v>9. Atender las peticiones y consultas relacionadas con asuntos de su competencia.</v>
          </cell>
          <cell r="L5" t="str">
            <v>10. Apoyar el desarrollo y sostenimiento del Sistema Integrado de Gestión Institucional.</v>
          </cell>
          <cell r="M5" t="str">
            <v>11. Las demás que se le asignen y que correspondan a la naturaleza de la dependencia.</v>
          </cell>
        </row>
        <row r="6">
          <cell r="B6" t="str">
            <v>Dirección de Otras Prestaciones</v>
          </cell>
          <cell r="C6" t="str">
            <v>1. Planear, hacer seguimiento, controlar y verificar el proceso de liquidación y reconocimiento y pago de otras prestaciones por concepto de los servicios de salud determinados por el Ministerio de Salud y Protección Social, de las víctimas de eventos catastróficos, terroristas y de accidentes de tránsito que venía pagando el FOSYGA y las indemnizaciones y auxilios a las víctimas de eventos catastróficos y, terroristas.</v>
          </cell>
          <cell r="D6" t="str">
            <v>2. Proponer e implementar las directrices, instrucciones, conceptos y manuales técnicos para adelantar el proceso de liquidación, reconocimiento y pago de otras prestaciones por concepto de los servicios de salud determinados por el Ministerio de Salud y Protección Social} de las víctimas de eventos catastróficos, terroristas y de accidentes de tránsito que venía pagando el FOSYGA y las indemnizaciones y auxilios a las víctimas de eventos catastróficos y terroristas.</v>
          </cell>
          <cell r="E6" t="str">
            <v>3. Certificar la viabilidad del reconocimiento de otras prestaciones por concepto de los servicios de salud determinados por el Ministerio de Salud y Protección Social, de las víctimas de eventos catastróficos, terroristas y de accidentes de tránsito que venía pagando el FOSYGA y las indemnizaciones y auxilios a las víctimas de eventos catastróficos, terroristas.</v>
          </cell>
          <cell r="F6" t="str">
            <v>4. Consolidar la información de los anexos técnicos remitidos por tas entidades beneficiarias del reconocimiento y pago de otras prestaciones, relacionadas con los valores a girar a proveedores e instituciones prestadoras de servicios de salud y reportar lo pertinente a la Dirección de Gestión de los Recursos Financieros de Salud.</v>
          </cell>
          <cell r="G6" t="str">
            <v>5. Hacer seguimiento y analizar el comportamiento de los ingresos y gastos, y en general, de los recursos involucrados en los procesos y contratos que se adelanten en desarrollo del proceso de reconocimiento y pago de otras prestaciones por concepto de los servicios de salud determinados por el Ministerio de Salud y Protección Social, de las víctimas de eventos catastróficos, terroristas y de accidentes de tránsito que venía pagando el FOSYGA y las indemnizaciones y auxilios a las víctimas de eventos catastróficos, terroristas.</v>
          </cell>
          <cell r="H6" t="str">
            <v>6. Prestar a la Oficina Asesora Jurídica el apoyo técnico requerido para adelantar la defensa de los intereses del Estado en los procesos judiciales y demás reclamaciones que se adelanten en el marco de las competencias de la dependencia.</v>
          </cell>
          <cell r="I6" t="str">
            <v>7. Adoptar las metodologías e impartir los lineamientos para adelantar las auditorías al proceso de liquidación, reconocimiento y pago de otras prestaciones por concepto de los servicios de salud determinados por el Ministerio de Salud y Protección Social, de las víctimas de eventos catastróficos, terroristas y de accidentes de tránsito que venía pagando el FOSYGA y, las indemnizaciones y auxilios a las víctimas de eventos catastróficos y terroristas.</v>
          </cell>
          <cell r="J6" t="str">
            <v>8. Adelantar la supervisión de los contratos suscritos para adelantar la auditoría integral de otras prestaciones por concepto de los servicios de salud determinados por el Ministerio de Salud y Protección Social, de las víctimas de eventos catastróficos, terroristas y de accidentes de tránsito que venía pagando el FOSYGA y las indemnizaciones y auxilios a las víctimas de eventos catastróficos y terroristas.</v>
          </cell>
          <cell r="K6" t="str">
            <v>9. Realizar, en coordinación con la Dirección de Gestión de los Recursos Financieros de Salud, el análisis y la conciliación de la información sobre las operaciones a cargo de la dependencia.</v>
          </cell>
          <cell r="L6" t="str">
            <v>10. Presentar los requerimientos funcionales para la actualización o ajustes a los sistemas de información que soportan los procesos a cargo de la dependencia.</v>
          </cell>
          <cell r="M6" t="str">
            <v>11. Disponer y suministrar la información sobre las operaciones realizadas por la dependencia en los procesos a su cargo, en las condiciones y características establecidas o requeridas por el Ministerio de Salud y Protección Social y los demás organismos de seguimiento y control.</v>
          </cell>
          <cell r="N6" t="str">
            <v>12. Atender las peticiones y consultas relacionadas con asuntos de su competencia.</v>
          </cell>
          <cell r="O6" t="str">
            <v>13. Apoyar el desarrollo y sostenimiento del Sistema Integrado de Gestión Institucional.</v>
          </cell>
          <cell r="P6" t="str">
            <v>14. Las demás que se le asignen y que correspondan a la naturaleza de la dependencia.</v>
          </cell>
        </row>
        <row r="7">
          <cell r="B7" t="str">
            <v>Oficina Asesora de Planeación y Control de Riesgos</v>
          </cell>
          <cell r="C7" t="str">
            <v>1 Dirigir, administrar y promover el desarrollo, implementación y sostenibilidad del Sistema Integrado de Planeación y Gestión de la Administradora de los Recursos del Sistema General de Seguridad Social en Salud ¿¿¿ ADRES.</v>
          </cell>
          <cell r="D7" t="str">
            <v>2. Asesorar al Director General y a las demás dependencias en la identificación, lineamientos, formulación, tratamiento y construcción del mapa de riesgos de operación de la Entidad, el cual debe incluir los riesgos de procesos, tecnológicos, legales y de corrupción.</v>
          </cell>
          <cell r="E7" t="str">
            <v>3. Diseñar la metodología para la construcción del mapa de riesgos de operación, partiendo de la identificación de los riesgos de procesos, tecnológicos, legales y de corrupción que puedan generarse en fas diferentes acciones que realiza la Entidad y efectuar su consolidación.</v>
          </cell>
          <cell r="F7" t="str">
            <v>4. Diseñar y aplicar las herramientas que permitan valorar y controlar el riesgo de operación.</v>
          </cell>
          <cell r="G7" t="str">
            <v>5. Asesorar a las dependencias de la Entidad en la identificación y prevención de los riesgos que puedan afectar el logro de sus objetivos,</v>
          </cell>
          <cell r="H7" t="str">
            <v>6. Asesorar al Director General de la ADRES y a las demás dependencias en la formulación, ejecución, seguimiento y evaluación de las políticas, planes, programas y proyectos orientados al cumplimiento de los objetivos institucionales de la Entidad</v>
          </cell>
          <cell r="I7" t="str">
            <v>7. Definir directrices, metodologías, instrumentos y cronogramas para la formulación, ejecución, seguimiento y evaluación de los planes, programas y proyectos de la ADRES.</v>
          </cell>
          <cell r="J7" t="str">
            <v>8. Elaborar, en coordinación con las dependencias de la Entidad, el Plan de Desarrollo Institucional, con sujeción al Plan Nacional de Desarrollo, los planes estratégicos y de acción, el Plan Operativo Anual y Plurianual de Inversiones, los Planes de Desarrollo Administrativo Sectorial y someterlos a aprobación del Director General de la ADRES.</v>
          </cell>
          <cell r="K7" t="str">
            <v>9. Hacer el seguimiento a la ejecución de la política y al cumplimiento de las metas de los planes, programas y proyectos de la Administradora de los Recursos del Sistema General de Seguridad Social en Salud ¿¿¿ ADRES.</v>
          </cell>
          <cell r="L7" t="str">
            <v>10. Preparar, consolidar y presentar, en coordinación con la Dirección Administrativa y Financiera y la Dirección de Gestión de los Recursos Financieros de Salud, el anteproyecto de presupuesto, así como la programación presupuestal plurianual de la Entidad, de acuerdo con las directrices que imparta el Ministerio de Hacienda y Crédito Público, el Departamento Nacional de Planeación y el Director General de la ADRES</v>
          </cell>
          <cell r="M7" t="str">
            <v>11. Establecer, conjuntamente con las dependencias de la ADRES, los indicadores para garantizar el control de gestión a los planes y actividades de la Entidad.</v>
          </cell>
          <cell r="N7" t="str">
            <v>12. Realizar, en coordinación con la Dirección Administrativa y Financiera, el seguimiento a la ejecución presupuestal de la Entidad, gestionar las modificaciones presupuestales a los proyectos de inversión y adelantar el trámite ante el Ministerio de Hacienda y Crédito Público y el Departamento Nacional de Planeación, de conformidad con el estatuto orgánico del Presupuesto y las normas que lo reglamenten.</v>
          </cell>
          <cell r="O7" t="str">
            <v>13. Hacer el seguimiento y evaluación a la gestión institucional, consolidar el informe de resultados y preparar los informes para ser presentados ante las instancias competentes.</v>
          </cell>
          <cell r="P7" t="str">
            <v>14. Estructurar, conjuntamente con las demás dependencias de la ADRES, los informes de gestión y rendición de cuentas a la ciudadanía y someterlos a aprobación del Director General.</v>
          </cell>
          <cell r="Q7" t="str">
            <v>15. Definir criterios para la realización de estudios organizacionales y planes de mejoramiento continuo.</v>
          </cell>
          <cell r="R7" t="str">
            <v>16. Orientar a las dependencias en la implementación del Sistema de Gestión de Calidad.</v>
          </cell>
          <cell r="S7" t="str">
            <v>17. Apoyar el desarrollo y sostenimiento del Sistema Integrado de Gestión Institucional.</v>
          </cell>
          <cell r="T7" t="str">
            <v>18. Diseñar, coordinar y administrar la gestión del riesgo en las diferentes dependencias o procesos de la Entidad con la periodicidad y la oportunidad requeridas.</v>
          </cell>
          <cell r="U7" t="str">
            <v>19. Las demás que se le asignen y que correspondan a la naturaleza de la dependencia.</v>
          </cell>
        </row>
        <row r="8">
          <cell r="B8" t="str">
            <v>Oficina Asesora Jurídica</v>
          </cell>
          <cell r="C8" t="str">
            <v>1. Asesorar al despacho del Director General de la ADRES y a las demás dependencias de la Entidad en los asuntos jurídicos de competencia de la misma.</v>
          </cell>
          <cell r="D8" t="str">
            <v>2. Representar judicial y extrajudicialmente a la ADRES en los procesos judiciales y procedimientos administrativos en los cuales sea parte o tercero interesado, previo otorgamiento de poder o delegación del Director General la ADRES.</v>
          </cell>
          <cell r="E8" t="str">
            <v>3. Ejercer vigilancia sobre la actuación de los abogados externos que excepcionalmente contrate la ADRES para defender sus intereses.</v>
          </cell>
          <cell r="F8" t="str">
            <v>4. Ejercer la facultad del cobro coactivo de conformidad con la normativa vigente sobre la materia,</v>
          </cell>
          <cell r="G8" t="str">
            <v>5. Coordinar y tramitar los recursos, revocatorias directas y en general las actuaciones jurídicas relacionadas con las funciones de la Entidad, que no correspondan a otras dependencias.</v>
          </cell>
          <cell r="H8" t="str">
            <v>6. Dirigir la interpretación y definir los criterios de aplicación de las normas relacionadas con la misión y fa gestión institucional.</v>
          </cell>
          <cell r="I8" t="str">
            <v>7. Estudiar, conceptuar y/o elaborar los proyectos de actos administrativos necesarios para la gestión de la Entidad, coordinar la notificación de los mismos, en los casos en que se requiera, y llevar el registro, numeración y archivo de toda la producción normativa de la Entidad.</v>
          </cell>
          <cell r="J8" t="str">
            <v>8. Atender y resolver las consultas y peticiones de carácter jurídico elevadas a ADRES y por las diferentes dependencias de la Entidad.</v>
          </cell>
          <cell r="K8" t="str">
            <v>9. Atender y resolver las acciones de tutela, de grupo, cumplimiento y populares y demás acciones constitucionales en las que se haga parte o tenga interés la ADRES.</v>
          </cell>
          <cell r="L8" t="str">
            <v>10. Recopilar y mantener actualizada la información de las normas constitucionales, legales y reglamentarias y la jurisprudencia relacionada con las competencias, misión institucional, objetivos y funciones de la ADRES.</v>
          </cell>
          <cell r="M8" t="str">
            <v>11. Establecer estrategias de prevención de daño antijurídico y participar en la definición de los mapas de riesgo jurídicos de la Entidad.</v>
          </cell>
          <cell r="N8" t="str">
            <v>12. Apoyar el desarrollo y sostenimiento del Sistema Integrado de Gestión Institucional.</v>
          </cell>
          <cell r="O8" t="str">
            <v>13. Las demás que se le asignen y que correspondan a la naturaleza de la dependencia.</v>
          </cell>
        </row>
        <row r="9">
          <cell r="B9" t="str">
            <v>Oficina de Control Interno</v>
          </cell>
          <cell r="C9" t="str">
            <v>1. Planear, dirigir y organizar la verificación y evaluación del Sistema de Control Interno de la Administradora de los Recursos del Sistema General de Seguridad Social en Salud ADRES.</v>
          </cell>
          <cell r="D9" t="str">
            <v>2. Verificar que el Sistema de Control Interno esté formalmente establecido dentro de la ADRES y que su ejercicio sea intrínseco al desarrollo de las funciones de todos los cargos, y en particular de aquellos que tengan responsabilidad de mando.</v>
          </cell>
          <cell r="E9" t="str">
            <v>3. Verificar que los controles definidos para los procesos y actividades que desarrolla la ADRES se cumplan por parte de los responsables de su ejecución.</v>
          </cell>
          <cell r="F9" t="str">
            <v>4. Verificar que los controles asociados con todas y cada una de las actividades de la ADRES estén adecuadamente definidos, sean apropiados y se mejoren permanentemente.</v>
          </cell>
          <cell r="G9" t="str">
            <v>5. Velar por el cumplimiento de las leyes, normas, políticas, procedimientos, planes, programas, proyectos y metas de la ADRES y recomendar los ajustes necesarios.</v>
          </cell>
          <cell r="H9" t="str">
            <v>6. Servir de apoyo a los directivos en el proceso de toma de decisiones, para obtener resultados esperados en los sistemas de Control Interno de la entidad.</v>
          </cell>
          <cell r="I9" t="str">
            <v>7. Verificar los procesos relacionados con el manejo de los recursos, bienes y los sistemas de información de la Administradora de los Recursos del Sistema General de Seguridad Social en Salud ¿¿¿ ADRES y recomendar los correctivos que sean necesarios.</v>
          </cell>
          <cell r="J9" t="str">
            <v>8. Fomentar una cultura del autocontrol que contribuya al mejoramiento continuo en el cumplimiento de la misión institucional.</v>
          </cell>
          <cell r="K9" t="str">
            <v>9. Evaluar y verificar la aplicación de los mecanismos de participación ciudadana que diseñe la ADRES en desarrollo del mandato Constitucional y legal,</v>
          </cell>
          <cell r="L9" t="str">
            <v>10. Mantener permanentemente informados a los directivos acerca del estado del control interno dentro de la ADRES, dando cuenta de las debilidades detectadas y de las fallas en su cumplimiento.</v>
          </cell>
          <cell r="M9" t="str">
            <v>11. Verificar que se implementen las medidas de mejora a que haya lugar.</v>
          </cell>
          <cell r="N9" t="str">
            <v>12. Publicar un informe pormenorizado del estado del control interno de la ADRES en la página web, de acuerdo con la Ley 1474 de 201 1 y en las normas que la modifiquen o adicionen.</v>
          </cell>
          <cell r="O9" t="str">
            <v>13. Asesorar y aconsejar a las dependencias de la ADRES en la adopción de acciones de mejoramiento e indicadores que surjan de las recomendaciones de los entes externos de control,</v>
          </cell>
          <cell r="P9" t="str">
            <v>14. Vigilar a las dependencias encargadas de recibir, tramitar y resolver las quejas, sugerencias, reclamos y denuncias que los ciudadanos formulen y que se relacionen con el cumplimiento de la misión de la Entidad y rendir al Director General de la ADRES un informe semestral.</v>
          </cell>
          <cell r="Q9" t="str">
            <v>15. Poner en conocimiento de los organismos competentes, la comisión de hechos presuntamente irregulares de los que conozca en desarrollo de sus funciones.</v>
          </cell>
          <cell r="R9" t="str">
            <v>16. Asesorar al Director General de la ADRES en las relaciones institucionales y funcionales con los organismos de control.</v>
          </cell>
          <cell r="S9" t="str">
            <v>17. Actuar como interlocutor frente a los organismos de control en desarrollo de las auditorías que los mismos practiquen sobre la Entidad, y en la recepción coordinación, preparación y entrega de cualquier información a cualquier entidad que lo requiera.</v>
          </cell>
          <cell r="T9" t="str">
            <v>18. Liderar y asesorar a las dependencias de la Entidad en la identificación y prevención de los riesgos que puedan afectar el logro de sus objetivos.</v>
          </cell>
          <cell r="U9" t="str">
            <v>19. Apoyar a la Oficina Asesora de Planeación y Control de Riesgos en la identificación y prevención de los riesgos que puedan afectar el logro de los objetivos de la Entidad.</v>
          </cell>
          <cell r="V9" t="str">
            <v>20. Monitorear permanentemente la gestión del riesgo de operación y la efectividad de los controles establecidos, así como realizar la revisión periódica del mapa de riesgos de operación y solicitar a la Oficina Asesora de Planeación y Control de Riesgos realizar los ajustes respectivos.</v>
          </cell>
          <cell r="W9" t="str">
            <v>21. Apoyar el desarrollo, sostenimiento y mejoramiento continuo del Sistema Integrado de Gestión Institucional, supervisar su efectividad y la observancia de sus recomendaciones.</v>
          </cell>
          <cell r="X9" t="str">
            <v>22. Desarrollar programas de auditoría de conformidad con la naturaleza objeto de evaluación y formular las observaciones y recomendaciones pertinentes.</v>
          </cell>
          <cell r="Y9" t="str">
            <v>23. Las demás que se le asignen y que correspondan a la naturaleza de la dependencia.</v>
          </cell>
        </row>
      </sheetData>
    </sheetDataSet>
  </externalBook>
</externalLink>
</file>

<file path=xl/persons/person.xml><?xml version="1.0" encoding="utf-8"?>
<personList xmlns="http://schemas.microsoft.com/office/spreadsheetml/2018/threadedcomments" xmlns:x="http://schemas.openxmlformats.org/spreadsheetml/2006/main">
  <person displayName="J.Fabian Vaca C" id="{55669432-5F53-4A8B-8584-481417354632}" userId="722dad360afa57f3" providerId="Windows Live"/>
  <person displayName="Ingrid Carola Amaya Moreno" id="{5046C020-5139-4A54-A5BE-1A77B3473208}" userId="S::Ingrid.Amaya@adres.gov.co::23f1a6b6-4e4e-48da-9cb1-94d471b1d3b1" providerId="AD"/>
  <person displayName="Diana Esperanza Torres Rodriguez" id="{CDE6E9E4-AF87-472C-828A-DB60A39FA62B}" userId="S::dianae.torres@adres.gov.co::e9df4285-efc6-4274-8366-ed2e8b22f4ab" providerId="AD"/>
  <person displayName="Fernando Jose Velasquez Avila" id="{78847A54-C457-4A8C-BBD9-D50381964488}" userId="S::Fernando.Velasquez@adres.gov.co::7a9fdcf5-42fa-46db-9d45-f7a196a138e7"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3B891EB-C451-447A-8882-0E3E580CE4D0}" name="PAA_20253132" displayName="PAA_20253132" ref="B10:BI376" totalsRowShown="0" headerRowDxfId="68" dataDxfId="66" headerRowBorderDxfId="67" tableBorderDxfId="65" totalsRowBorderDxfId="64">
  <autoFilter ref="B10:BI376" xr:uid="{BC7601D5-C2EE-4E29-B826-4F8F4C7F16D9}">
    <filterColumn colId="8">
      <filters>
        <filter val="DO_2"/>
      </filters>
    </filterColumn>
    <filterColumn colId="10">
      <filters>
        <filter val="8. Implementar las tecnologías que permitan, el recaudo electrónico de  cotizaciones y otras fuentes"/>
      </filters>
    </filterColumn>
    <filterColumn colId="19">
      <filters>
        <dateGroupItem year="2026" month="1" dateTimeGrouping="month"/>
        <dateGroupItem year="2026" month="2" dateTimeGrouping="month"/>
        <dateGroupItem year="2026" month="3" dateTimeGrouping="month"/>
      </filters>
    </filterColumn>
  </autoFilter>
  <tableColumns count="60">
    <tableColumn id="5" xr3:uid="{F83BA7BC-A457-4EB3-B850-5A20D4E062F8}" name="ID PAIA" dataDxfId="63">
      <calculatedColumnFormula>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calculatedColumnFormula>
    </tableColumn>
    <tableColumn id="4" xr3:uid="{5357FAB7-5EAA-4150-8C76-CDF1FEE4FF04}" name="CONSECUTIVO" dataDxfId="62"/>
    <tableColumn id="1" xr3:uid="{30BE796C-55CD-4EB0-A989-9658583F1056}" name="DEPENDENCIA" dataDxfId="61"/>
    <tableColumn id="2" xr3:uid="{37D0809F-E3B2-4B7E-8B80-D8E560273BBD}" name="SIGLA DE DEPENDENCIA" dataDxfId="60">
      <calculatedColumnFormula>VLOOKUP($D11,[5]!Tabla2[#Data],2,FALSE)</calculatedColumnFormula>
    </tableColumn>
    <tableColumn id="3" xr3:uid="{DBF63808-E322-4039-AA38-018B6E613901}" name="SUBDIRECCIÓN / GRUPO INTERNO " dataDxfId="59"/>
    <tableColumn id="43" xr3:uid="{3200B11A-FCA2-4521-90EE-629B51314891}" name="PARA QUE SE REQUIERE" dataDxfId="58"/>
    <tableColumn id="30" xr3:uid="{211B9CF2-AD10-4300-95C9-98A0631100E9}" name="PROCESO" dataDxfId="57"/>
    <tableColumn id="6" xr3:uid="{FD8065E5-FB36-4422-A70C-9D1B127BFB75}" name="PROCESO REDISEÑADO" dataDxfId="56"/>
    <tableColumn id="26" xr3:uid="{7DE4D01C-9C9B-4C50-B57A-A62D209A89DB}" name="Cod Obj Est" dataDxfId="55">
      <calculatedColumnFormula>IFERROR(VLOOKUP(PAA_20253132[[#This Row],[PRODUCTO  (Intermedio- proyectos)]],[5]!Tabla17[#All],2,FALSE),"Seleccione el producto")</calculatedColumnFormula>
    </tableColumn>
    <tableColumn id="27" xr3:uid="{22539CA8-93A1-4313-91D7-53ACF6E3F18B}" name="OBJETIVOS ESTRATEGICOS" dataDxfId="54">
      <calculatedColumnFormula>IFERROR(VLOOKUP(PAA_20253132[[#This Row],[PRODUCTO  (Intermedio- proyectos)]],[5]!Tabla17[#All],3,FALSE),"Seleccione el producto")</calculatedColumnFormula>
    </tableColumn>
    <tableColumn id="28" xr3:uid="{83EA47FD-E7B9-4A83-889B-D4CFF564356B}" name="ESTRATEGIA" dataDxfId="53">
      <calculatedColumnFormula>IFERROR(VLOOKUP(PAA_20253132[[#This Row],[PRODUCTO  (Intermedio- proyectos)]],[5]!Tabla17[#All],4,FALSE),"Seleccione el producto")</calculatedColumnFormula>
    </tableColumn>
    <tableColumn id="29" xr3:uid="{2FE07500-E506-4A64-9B30-E7E55F9C9A69}" name="RESPONSABLE LÍDER DE LA ESTRATEGÍA" dataDxfId="52">
      <calculatedColumnFormula>IFERROR(VLOOKUP(PAA_20253132[[#This Row],[PRODUCTO  (Intermedio- proyectos)]],[5]!Tabla17[#All],5,FALSE),"Seleccione el producto")</calculatedColumnFormula>
    </tableColumn>
    <tableColumn id="33" xr3:uid="{EC0A2ECD-6EC7-4795-9120-843DE97D6207}" name="PRODUCTO  (Intermedio- proyectos)" dataDxfId="51"/>
    <tableColumn id="32" xr3:uid="{8153EF92-A567-4DA4-9F61-CEFEEAF73844}" name="SERVICIO" dataDxfId="50"/>
    <tableColumn id="44" xr3:uid="{A6D6F2CD-BE4B-4FA2-94CC-4C6719E9D718}" name="NOMBRE DEL PROYECTO " dataDxfId="49"/>
    <tableColumn id="37" xr3:uid="{BCC63614-1E66-4AFB-83B2-201367A3050C}" name="FASES DEL PROYECTO" dataDxfId="48"/>
    <tableColumn id="38" xr3:uid="{F037A060-6EF0-4AAA-9E5D-0DDDB1CB4ECB}" name="ACTIVIDADES" dataDxfId="47"/>
    <tableColumn id="45" xr3:uid="{3B30285C-6082-4816-AF11-87D0648DCB13}" name="RESPONSABLE DE EJECUTAR LA ACTIVIDAD" dataDxfId="46"/>
    <tableColumn id="42" xr3:uid="{FEFDB889-CBAE-4A31-B726-EE80F0A36CDE}" name="FECHA INICIAL" dataDxfId="45"/>
    <tableColumn id="39" xr3:uid="{9E4107A1-11B8-442F-AA9F-8638FF0E693E}" name="FECHA FIN" dataDxfId="44"/>
    <tableColumn id="46" xr3:uid="{33609501-95E8-44FD-A1B9-CEBCE286DEA1}" name="ENTREGABLES" dataDxfId="43"/>
    <tableColumn id="7" xr3:uid="{C78F11DD-CD5F-4DF1-B856-B13B0F388DCF}" name="AVANCE DE LA ACTIVIDAD" dataDxfId="42" dataCellStyle="Normal 11"/>
    <tableColumn id="35" xr3:uid="{449B818C-9ACF-479C-90BC-25A233D08721}" name="INDICADOR" dataDxfId="41"/>
    <tableColumn id="41" xr3:uid="{7B7E0E0E-1C7A-4A33-AC25-E011C901977E}" name="FORMULA DEL INDICADOR" dataDxfId="40"/>
    <tableColumn id="34" xr3:uid="{A4542A59-761F-4747-B703-69332E2EA74B}" name="META" dataDxfId="39"/>
    <tableColumn id="86" xr3:uid="{2A85313C-F648-46D4-95BF-46BFDBC633F8}" name="1. Planeación Institucional" dataDxfId="38"/>
    <tableColumn id="85" xr3:uid="{F8C0430B-9F22-4722-95F8-FF371D86A83E}" name="2. Gestión presupuestal y eficiencia del gasto público" dataDxfId="37"/>
    <tableColumn id="84" xr3:uid="{87454C2C-0AED-45DE-BE31-2905C7084F97}" name="3. Compras y Contratación Pública" dataDxfId="36"/>
    <tableColumn id="83" xr3:uid="{8A61734A-DA73-414B-B67D-9977F7A29117}" name="4. Talento humano" dataDxfId="35"/>
    <tableColumn id="82" xr3:uid="{F993B17B-EB06-4EBB-ADB1-BD4A47A5D974}" name="5. Integridad" dataDxfId="34"/>
    <tableColumn id="81" xr3:uid="{F7C435AD-526A-4229-9F28-3D5BE390E783}" name="6. Transparencia, acceso a la información pública y lucha contra la corrupción" dataDxfId="33"/>
    <tableColumn id="80" xr3:uid="{63E7E1D4-2765-41F4-86E2-375D6CC18C22}" name="7. Fortalecimiento organizacional y simplificación de procesos" dataDxfId="32"/>
    <tableColumn id="79" xr3:uid="{BA19B68B-5F02-42C6-880F-E6AED76001EA}" name=" 8. Servicio al ciudadano" dataDxfId="31"/>
    <tableColumn id="78" xr3:uid="{27C48D13-4BD7-415D-A5F1-38BF5CAAF0A6}" name="9. Participación ciudadana en la gestión pública" dataDxfId="30"/>
    <tableColumn id="77" xr3:uid="{A69A6389-9F84-481C-9592-21AB6A7C4B0A}" name="10. Racionalización de trámites" dataDxfId="29"/>
    <tableColumn id="76" xr3:uid="{C37E1777-2500-4E8C-A180-44FAA4A00F22}" name="11. Gobierno Digital" dataDxfId="28"/>
    <tableColumn id="75" xr3:uid="{A529E1D3-0C6E-4406-A50E-E1AB04AE6AB7}" name="12. Seguridad digital" dataDxfId="27"/>
    <tableColumn id="74" xr3:uid="{83D60D3E-1BAA-4789-80E7-779F21A20CD7}" name="13. Defensa jurídica" dataDxfId="26"/>
    <tableColumn id="73" xr3:uid="{64E6B643-6B9F-4A90-8694-2434E6619A98}" name="14. Mejora normativa" dataDxfId="25"/>
    <tableColumn id="72" xr3:uid="{03EDA7D5-6C61-4065-8507-F796D17A6653}" name="15.Gestión del conocimiento y la innovación" dataDxfId="24"/>
    <tableColumn id="71" xr3:uid="{F7B324A9-405F-4D95-B2EB-E28F34B66BA2}" name="16.Gestión documental" dataDxfId="23"/>
    <tableColumn id="70" xr3:uid="{78DDF20F-9775-45D0-88DB-A0EE2127100B}" name="17.Gestión de la información estadística" dataDxfId="22"/>
    <tableColumn id="69" xr3:uid="{B8A78579-41E3-47FA-A30C-5B770ECE3DB0}" name="18. Seguimiento y evaluación del desempeño institucional" dataDxfId="21"/>
    <tableColumn id="68" xr3:uid="{9E9451BE-0E0E-428A-B485-3B7590480A05}" name="19. Control interno" dataDxfId="20"/>
    <tableColumn id="67" xr3:uid="{0E54FDD1-E24B-46D1-BAA7-9B3BD578801A}" name="1. Plan Institucional de Archivos de la Entidad - PINAR" dataDxfId="19"/>
    <tableColumn id="66" xr3:uid="{F42637CE-F9E1-4C66-BBD4-6C921A45B595}" name="2. Plan Anual de Adquisiciones" dataDxfId="18"/>
    <tableColumn id="65" xr3:uid="{A5FEE1CA-7E5B-4564-AB61-9E586E46E683}" name="3. Plan Anual de Vacantes" dataDxfId="17"/>
    <tableColumn id="64" xr3:uid="{C7B92836-52A7-4072-B516-2E825E7F440D}" name="4. Plan de Previsión de Recursos Humanos" dataDxfId="16"/>
    <tableColumn id="63" xr3:uid="{847FE4ED-2972-4E6F-8187-A09157879823}" name="5. Plan Estratégico de Talento Humano" dataDxfId="15"/>
    <tableColumn id="62" xr3:uid="{8449A3FA-917B-4537-91FC-CABA7263D070}" name="6. Plan Institucional de Capacitación" dataDxfId="14"/>
    <tableColumn id="61" xr3:uid="{807A1E78-5A16-4242-A864-13F0B2C65BF8}" name="7. Plan de Incentivos Institucionales" dataDxfId="13"/>
    <tableColumn id="60" xr3:uid="{2EB4C2E2-10E2-4A4E-A379-989ACE3D364B}" name=" 8. Plan de Trabajo Anual en Seguridad y Salud en el Trabajo" dataDxfId="12"/>
    <tableColumn id="59" xr3:uid="{D29BE1FC-84C8-4A90-A4A7-5006409FF1D8}" name="9. Plan Anticorrupción " dataDxfId="11"/>
    <tableColumn id="58" xr3:uid="{27543E80-5056-40CF-9FA9-646425277B9A}" name="10. Plan Estratégico de Tecnologías de la Información y las Comunicaciones - PETI" dataDxfId="10"/>
    <tableColumn id="57" xr3:uid="{5AC19571-3257-4990-8385-BC0B98BE2861}" name="11. Plan de Tratamiento de Riesgos de Seguridad y Privacidad de la Información" dataDxfId="9"/>
    <tableColumn id="56" xr3:uid="{7F793B6D-4B62-485A-9F6B-75FA855BADDF}" name="12. Plan de Seguridad y Privacidad de la Información" dataDxfId="8"/>
    <tableColumn id="55" xr3:uid="{30FC20B6-C1A9-4716-803B-737F1E31DABC}" name="13. Plan de Gestión Ambiental" dataDxfId="7"/>
    <tableColumn id="54" xr3:uid="{354943E0-70BE-4EBA-9382-A79E09AB31F8}" name="14. Plan Institucional" dataDxfId="6"/>
    <tableColumn id="53" xr3:uid="{ABD3665D-8278-4126-8907-39A20DC22534}" name="15. Plan Fortalecimiento del SIGI" dataDxfId="5"/>
    <tableColumn id="51" xr3:uid="{B6BE73C4-B49F-48FD-BE2F-AD592A035667}" name="16. Plan de Fortalecimiento del MIPG" dataDxfId="4"/>
  </tableColumns>
  <tableStyleInfo name="TableStyleLight8"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K90" dT="2023-09-28T20:56:32.67" personId="{78847A54-C457-4A8C-BBD9-D50381964488}" id="{552F77FA-A4FE-48FC-AFFA-491BA0A94498}">
    <text>Equipo de Comunicaciones y DAFP</text>
  </threadedComment>
</ThreadedComments>
</file>

<file path=xl/threadedComments/threadedComment2.xml><?xml version="1.0" encoding="utf-8"?>
<ThreadedComments xmlns="http://schemas.microsoft.com/office/spreadsheetml/2018/threadedcomments" xmlns:x="http://schemas.openxmlformats.org/spreadsheetml/2006/main">
  <threadedComment ref="M78" dT="2023-11-28T15:29:54.58" personId="{78847A54-C457-4A8C-BBD9-D50381964488}" id="{549AE470-5A30-4E7C-A354-5EA780C938DC}">
    <text>Se sugiere: Revisar,analizar el material propuesto por la Dirección Administrativa y Financiera del lenguaje incluyentes  para realizar la respectiva  publicación en la página web.</text>
  </threadedComment>
  <threadedComment ref="T230" dT="2023-11-21T15:19:11.20" personId="{5046C020-5139-4A54-A5BE-1A77B3473208}" id="{B218282B-CED8-47AA-A733-02B2A67D6E9D}">
    <text>5 dh de revisión, ajustes y aprobación</text>
  </threadedComment>
  <threadedComment ref="F261" dT="2023-11-23T20:36:30.41" personId="{55669432-5F53-4A8B-8584-481417354632}" id="{7758A9C7-6F71-4917-8DBF-575B06CCEF4C}">
    <text xml:space="preserve">4.2.1. Levantamiento de los flujos de información 
Los flujos de información describen cómo la información se va moviendo a través de los procesos, sistemas de información o fuentes de almacenamiento </text>
  </threadedComment>
  <threadedComment ref="N261" dT="2023-11-24T19:44:21.29" personId="{55669432-5F53-4A8B-8584-481417354632}" id="{D2953871-378C-47CD-969B-18E5B6A183AB}">
    <text>Actividades entre dos personas y en espera lograr 3 para atender Gob Datos</text>
  </threadedComment>
  <threadedComment ref="F262" dT="2023-11-23T20:36:30.41" personId="{55669432-5F53-4A8B-8584-481417354632}" id="{3B6856BA-39EE-4A15-A8A5-D2F5943E4F19}">
    <text xml:space="preserve">4.2.1. Levantamiento de los flujos de información 
Los flujos de información describen cómo la información se va moviendo a través de los procesos, sistemas de información o fuentes de almacenamiento </text>
  </threadedComment>
</ThreadedComments>
</file>

<file path=xl/threadedComments/threadedComment3.xml><?xml version="1.0" encoding="utf-8"?>
<ThreadedComments xmlns="http://schemas.microsoft.com/office/spreadsheetml/2018/threadedcomments" xmlns:x="http://schemas.openxmlformats.org/spreadsheetml/2006/main">
  <threadedComment ref="M78" dT="2023-11-28T15:29:54.58" personId="{78847A54-C457-4A8C-BBD9-D50381964488}" id="{4ACBA229-78DE-460F-9BB9-121366CCE776}">
    <text>Se sugiere: Revisar,analizar el material propuesto por la Dirección Administrativa y Financiera del lenguaje incluyentes  para realizar la respectiva  publicación en la página web.</text>
  </threadedComment>
  <threadedComment ref="T230" dT="2023-11-21T15:19:11.20" personId="{5046C020-5139-4A54-A5BE-1A77B3473208}" id="{AE2F0359-AFF8-4F6F-B204-FF2534B0207D}">
    <text>5 dh de revisión, ajustes y aprobación</text>
  </threadedComment>
  <threadedComment ref="F261" dT="2023-11-23T20:36:30.41" personId="{55669432-5F53-4A8B-8584-481417354632}" id="{3119F333-6845-41FE-89A5-52A064576FF1}">
    <text xml:space="preserve">4.2.1. Levantamiento de los flujos de información 
Los flujos de información describen cómo la información se va moviendo a través de los procesos, sistemas de información o fuentes de almacenamiento </text>
  </threadedComment>
  <threadedComment ref="N261" dT="2023-11-24T19:44:21.29" personId="{55669432-5F53-4A8B-8584-481417354632}" id="{7BCB4155-EF61-47AC-A19B-E940DB113EC2}">
    <text>Actividades entre dos personas y en espera lograr 3 para atender Gob Datos</text>
  </threadedComment>
  <threadedComment ref="F262" dT="2023-11-23T20:36:30.41" personId="{55669432-5F53-4A8B-8584-481417354632}" id="{AD4C4948-CD47-4551-87C7-29C326DBCFEA}">
    <text xml:space="preserve">4.2.1. Levantamiento de los flujos de información 
Los flujos de información describen cómo la información se va moviendo a través de los procesos, sistemas de información o fuentes de almacenamiento </text>
  </threadedComment>
</ThreadedComments>
</file>

<file path=xl/threadedComments/threadedComment4.xml><?xml version="1.0" encoding="utf-8"?>
<ThreadedComments xmlns="http://schemas.microsoft.com/office/spreadsheetml/2018/threadedcomments" xmlns:x="http://schemas.openxmlformats.org/spreadsheetml/2006/main">
  <threadedComment ref="M78" dT="2023-11-28T15:29:54.58" personId="{78847A54-C457-4A8C-BBD9-D50381964488}" id="{78A6AD6A-0AF2-4FC6-8843-8C6CB0DFF70C}">
    <text>Se sugiere: Revisar,analizar el material propuesto por la Dirección Administrativa y Financiera del lenguaje incluyentes  para realizar la respectiva  publicación en la página web.</text>
  </threadedComment>
  <threadedComment ref="T230" dT="2023-11-21T15:19:11.20" personId="{5046C020-5139-4A54-A5BE-1A77B3473208}" id="{450BE3B6-F37C-4545-B7A5-5EEEE94091F0}">
    <text>5 dh de revisión, ajustes y aprobación</text>
  </threadedComment>
  <threadedComment ref="F261" dT="2023-11-23T20:36:30.41" personId="{55669432-5F53-4A8B-8584-481417354632}" id="{9FBD8CCE-501F-4496-B504-CB08EDBE86C0}">
    <text xml:space="preserve">4.2.1. Levantamiento de los flujos de información 
Los flujos de información describen cómo la información se va moviendo a través de los procesos, sistemas de información o fuentes de almacenamiento </text>
  </threadedComment>
  <threadedComment ref="N261" dT="2023-11-24T19:44:21.29" personId="{55669432-5F53-4A8B-8584-481417354632}" id="{F2109E3A-A2AB-414B-8693-582C4975F042}">
    <text>Actividades entre dos personas y en espera lograr 3 para atender Gob Datos</text>
  </threadedComment>
  <threadedComment ref="F262" dT="2023-11-23T20:36:30.41" personId="{55669432-5F53-4A8B-8584-481417354632}" id="{CBCA1E0D-D54F-44E8-A3BE-60A9B1E5E639}">
    <text xml:space="preserve">4.2.1. Levantamiento de los flujos de información 
Los flujos de información describen cómo la información se va moviendo a través de los procesos, sistemas de información o fuentes de almacenamiento </text>
  </threadedComment>
</ThreadedComments>
</file>

<file path=xl/threadedComments/threadedComment5.xml><?xml version="1.0" encoding="utf-8"?>
<ThreadedComments xmlns="http://schemas.microsoft.com/office/spreadsheetml/2018/threadedcomments" xmlns:x="http://schemas.openxmlformats.org/spreadsheetml/2006/main">
  <threadedComment ref="F66" dT="2023-11-27T15:10:18.00" personId="{CDE6E9E4-AF87-472C-828A-DB60A39FA62B}" id="{8287B2ED-4D33-4121-9E94-D735DF86F374}">
    <text>Esta es una actividad a cargo de la Dirección General pero debe ser articulada con la DAF "proceso de GSCI</text>
  </threadedComment>
  <threadedComment ref="F67" dT="2023-11-27T15:10:18.00" personId="{CDE6E9E4-AF87-472C-828A-DB60A39FA62B}" id="{41C9617D-06A3-475E-B48C-ED0E5DD8AF82}">
    <text>Esta es una actividad a cargo de la Dirección General pero debe ser articulada con la DAF "proceso de GSCI</text>
  </threadedComment>
  <threadedComment ref="K68" dT="2023-11-28T15:29:54.58" personId="{78847A54-C457-4A8C-BBD9-D50381964488}" id="{93FE8873-4ECA-4B09-BF49-1EE041738C17}">
    <text>Se sugiere: Revisar,analizar el material propuesto por la Dirección Administrativa y Financiera del lenguaje incluyentes  para realizar la respectiva  publicación en la página web.</text>
  </threadedComment>
  <threadedComment ref="R193" dT="2023-11-21T15:19:11.20" personId="{5046C020-5139-4A54-A5BE-1A77B3473208}" id="{10C91558-1155-4513-BDF1-DA9302ECF55F}">
    <text>5 dh de revisión, ajustes y aprobación</text>
  </threadedComment>
  <threadedComment ref="E222" dT="2023-11-23T20:36:30.41" personId="{55669432-5F53-4A8B-8584-481417354632}" id="{1F5E53F1-D5FB-4817-A90B-2D89C8C5AFA6}">
    <text xml:space="preserve">4.2.1. Levantamiento de los flujos de información 
Los flujos de información describen cómo la información se va moviendo a través de los procesos, sistemas de información o fuentes de almacenamiento </text>
  </threadedComment>
  <threadedComment ref="L222" dT="2023-11-24T19:44:21.29" personId="{55669432-5F53-4A8B-8584-481417354632}" id="{07E54441-39F2-4C1B-97A5-B46218D0E72B}">
    <text>Actividades entre dos personas y en espera lograr 3 para atender Gob Datos</text>
  </threadedComment>
  <threadedComment ref="E223" dT="2023-11-23T20:36:30.41" personId="{55669432-5F53-4A8B-8584-481417354632}" id="{F9774E54-C6BB-4428-99EA-CEEBBB53EDBB}">
    <text xml:space="preserve">4.2.1. Levantamiento de los flujos de información 
Los flujos de información describen cómo la información se va moviendo a través de los procesos, sistemas de información o fuentes de almacenamiento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9.bin"/><Relationship Id="rId1" Type="http://schemas.openxmlformats.org/officeDocument/2006/relationships/hyperlink" Target="https://adres.pensemos.com/suiteve/pln/pln;jsessionid=C65A5904639725AFBCDC12EEA71540A2?soa=40&amp;mdl=pln&amp;float=t&amp;plnId=213&amp;id=26037" TargetMode="External"/><Relationship Id="rId6" Type="http://schemas.microsoft.com/office/2017/10/relationships/threadedComment" Target="../threadedComments/threadedComment3.xm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s://adres.pensemos.com/suiteve/pln/pln;jsessionid=C65A5904639725AFBCDC12EEA71540A2?soa=40&amp;mdl=pln&amp;float=t&amp;plnId=213&amp;id=26037" TargetMode="External"/><Relationship Id="rId6" Type="http://schemas.microsoft.com/office/2017/10/relationships/threadedComment" Target="../threadedComments/threadedComment4.xml"/><Relationship Id="rId5" Type="http://schemas.openxmlformats.org/officeDocument/2006/relationships/comments" Target="../comments5.xml"/><Relationship Id="rId4" Type="http://schemas.openxmlformats.org/officeDocument/2006/relationships/vmlDrawing" Target="../drawings/vmlDrawing5.v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adres.pensemos.com/suiteve/pln/pln;jsessionid=C65A5904639725AFBCDC12EEA71540A2?soa=40&amp;mdl=pln&amp;float=t&amp;plnId=213&amp;id=26037" TargetMode="External"/><Relationship Id="rId6" Type="http://schemas.microsoft.com/office/2017/10/relationships/threadedComment" Target="../threadedComments/threadedComment5.xml"/><Relationship Id="rId5" Type="http://schemas.openxmlformats.org/officeDocument/2006/relationships/comments" Target="../comments6.xml"/><Relationship Id="rId4" Type="http://schemas.openxmlformats.org/officeDocument/2006/relationships/vmlDrawing" Target="../drawings/vmlDrawing6.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table" Target="../tables/table1.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adres.pensemos.com/suiteve/pln/pln;jsessionid=C65A5904639725AFBCDC12EEA71540A2?soa=40&amp;mdl=pln&amp;float=t&amp;plnId=213&amp;id=26037" TargetMode="External"/><Relationship Id="rId6" Type="http://schemas.microsoft.com/office/2017/10/relationships/threadedComment" Target="../threadedComments/threadedComment2.xm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963DD-1589-4DDD-8884-1A2B66A9D3BA}">
  <dimension ref="A2:AA40"/>
  <sheetViews>
    <sheetView showGridLines="0" workbookViewId="0">
      <selection sqref="A1:XFD1048576"/>
    </sheetView>
  </sheetViews>
  <sheetFormatPr baseColWidth="10" defaultColWidth="11" defaultRowHeight="15" x14ac:dyDescent="0.25"/>
  <cols>
    <col min="1" max="16384" width="11" style="11"/>
  </cols>
  <sheetData>
    <row r="2" spans="1:27" x14ac:dyDescent="0.25">
      <c r="A2" s="12" t="s">
        <v>0</v>
      </c>
      <c r="B2" s="11" t="s">
        <v>1</v>
      </c>
      <c r="C2" s="11" t="s">
        <v>2</v>
      </c>
      <c r="D2" s="11" t="s">
        <v>3</v>
      </c>
      <c r="E2" s="11" t="s">
        <v>4</v>
      </c>
      <c r="F2" s="11" t="s">
        <v>5</v>
      </c>
      <c r="G2" s="11" t="s">
        <v>6</v>
      </c>
      <c r="H2" s="11" t="s">
        <v>7</v>
      </c>
      <c r="I2" s="11" t="s">
        <v>8</v>
      </c>
      <c r="J2" s="11" t="s">
        <v>9</v>
      </c>
      <c r="K2" s="11" t="s">
        <v>10</v>
      </c>
      <c r="L2" s="11" t="s">
        <v>11</v>
      </c>
      <c r="M2" s="11" t="s">
        <v>12</v>
      </c>
      <c r="N2" s="11" t="s">
        <v>13</v>
      </c>
      <c r="O2" s="11" t="s">
        <v>14</v>
      </c>
      <c r="P2" s="11" t="s">
        <v>15</v>
      </c>
      <c r="Q2" s="11" t="s">
        <v>16</v>
      </c>
      <c r="R2" s="11" t="s">
        <v>17</v>
      </c>
      <c r="S2" s="11" t="s">
        <v>18</v>
      </c>
      <c r="T2" s="11" t="s">
        <v>19</v>
      </c>
      <c r="U2" s="11" t="s">
        <v>20</v>
      </c>
      <c r="V2" s="11" t="s">
        <v>21</v>
      </c>
      <c r="W2" s="11" t="s">
        <v>22</v>
      </c>
      <c r="X2" s="11" t="s">
        <v>23</v>
      </c>
      <c r="Y2" s="11" t="s">
        <v>24</v>
      </c>
      <c r="Z2" s="11" t="s">
        <v>25</v>
      </c>
      <c r="AA2" s="11" t="s">
        <v>26</v>
      </c>
    </row>
    <row r="3" spans="1:27" x14ac:dyDescent="0.25">
      <c r="A3" s="12" t="s">
        <v>27</v>
      </c>
      <c r="B3" s="11" t="s">
        <v>28</v>
      </c>
      <c r="C3" s="11" t="s">
        <v>29</v>
      </c>
      <c r="D3" s="11" t="s">
        <v>30</v>
      </c>
      <c r="E3" s="11" t="s">
        <v>31</v>
      </c>
      <c r="F3" s="11" t="s">
        <v>32</v>
      </c>
      <c r="G3" s="11" t="s">
        <v>33</v>
      </c>
      <c r="H3" s="11" t="s">
        <v>34</v>
      </c>
      <c r="I3" s="11" t="s">
        <v>35</v>
      </c>
      <c r="J3" s="11" t="s">
        <v>36</v>
      </c>
      <c r="K3" s="11" t="s">
        <v>37</v>
      </c>
      <c r="L3" s="11" t="s">
        <v>38</v>
      </c>
      <c r="M3" s="11" t="s">
        <v>39</v>
      </c>
      <c r="N3" s="11" t="s">
        <v>40</v>
      </c>
      <c r="O3" s="11" t="s">
        <v>41</v>
      </c>
      <c r="P3" s="11" t="s">
        <v>42</v>
      </c>
      <c r="Q3" s="11" t="s">
        <v>43</v>
      </c>
      <c r="R3" s="11" t="s">
        <v>44</v>
      </c>
      <c r="S3" s="11" t="s">
        <v>45</v>
      </c>
      <c r="T3" s="11" t="s">
        <v>46</v>
      </c>
      <c r="U3" s="11" t="s">
        <v>47</v>
      </c>
      <c r="V3" s="11" t="s">
        <v>48</v>
      </c>
      <c r="W3" s="11" t="s">
        <v>49</v>
      </c>
    </row>
    <row r="4" spans="1:27" x14ac:dyDescent="0.25">
      <c r="A4" s="12" t="s">
        <v>50</v>
      </c>
      <c r="B4" s="11" t="s">
        <v>51</v>
      </c>
      <c r="C4" s="11" t="s">
        <v>52</v>
      </c>
      <c r="D4" s="11" t="s">
        <v>53</v>
      </c>
      <c r="E4" s="11" t="s">
        <v>54</v>
      </c>
      <c r="F4" s="11" t="s">
        <v>55</v>
      </c>
      <c r="G4" s="11" t="s">
        <v>56</v>
      </c>
      <c r="H4" s="11" t="s">
        <v>57</v>
      </c>
      <c r="I4" s="11" t="s">
        <v>58</v>
      </c>
      <c r="J4" s="11" t="s">
        <v>59</v>
      </c>
      <c r="K4" s="11" t="s">
        <v>60</v>
      </c>
      <c r="L4" s="11" t="s">
        <v>61</v>
      </c>
      <c r="M4" s="11" t="s">
        <v>62</v>
      </c>
      <c r="N4" s="11" t="s">
        <v>63</v>
      </c>
      <c r="O4" s="11" t="s">
        <v>64</v>
      </c>
      <c r="P4" s="11" t="s">
        <v>65</v>
      </c>
      <c r="Q4" s="11" t="s">
        <v>66</v>
      </c>
      <c r="R4" s="11" t="s">
        <v>67</v>
      </c>
      <c r="S4" s="11" t="s">
        <v>68</v>
      </c>
      <c r="T4" s="11" t="s">
        <v>69</v>
      </c>
      <c r="U4" s="11" t="s">
        <v>70</v>
      </c>
      <c r="V4" s="11" t="s">
        <v>71</v>
      </c>
    </row>
    <row r="5" spans="1:27" x14ac:dyDescent="0.25">
      <c r="A5" s="12" t="s">
        <v>72</v>
      </c>
      <c r="B5" s="11" t="s">
        <v>73</v>
      </c>
      <c r="C5" s="11" t="s">
        <v>74</v>
      </c>
      <c r="D5" s="11" t="s">
        <v>75</v>
      </c>
      <c r="E5" s="11" t="s">
        <v>76</v>
      </c>
      <c r="F5" s="11" t="s">
        <v>77</v>
      </c>
      <c r="G5" s="11" t="s">
        <v>78</v>
      </c>
      <c r="H5" s="11" t="s">
        <v>79</v>
      </c>
      <c r="I5" s="11" t="s">
        <v>80</v>
      </c>
      <c r="J5" s="11" t="s">
        <v>81</v>
      </c>
      <c r="K5" s="11" t="s">
        <v>82</v>
      </c>
      <c r="L5" s="11" t="s">
        <v>83</v>
      </c>
    </row>
    <row r="6" spans="1:27" x14ac:dyDescent="0.25">
      <c r="A6" s="12" t="s">
        <v>84</v>
      </c>
      <c r="B6" s="11" t="s">
        <v>85</v>
      </c>
      <c r="C6" s="11" t="s">
        <v>86</v>
      </c>
      <c r="D6" s="11" t="s">
        <v>87</v>
      </c>
      <c r="E6" s="11" t="s">
        <v>88</v>
      </c>
      <c r="F6" s="11" t="s">
        <v>89</v>
      </c>
      <c r="G6" s="11" t="s">
        <v>90</v>
      </c>
      <c r="H6" s="11" t="s">
        <v>91</v>
      </c>
      <c r="I6" s="11" t="s">
        <v>92</v>
      </c>
      <c r="J6" s="11" t="s">
        <v>93</v>
      </c>
      <c r="K6" s="11" t="s">
        <v>94</v>
      </c>
      <c r="L6" s="11" t="s">
        <v>95</v>
      </c>
      <c r="M6" s="11" t="s">
        <v>96</v>
      </c>
      <c r="N6" s="11" t="s">
        <v>97</v>
      </c>
      <c r="O6" s="11" t="s">
        <v>98</v>
      </c>
    </row>
    <row r="7" spans="1:27" x14ac:dyDescent="0.25">
      <c r="A7" s="12" t="s">
        <v>99</v>
      </c>
      <c r="B7" s="11" t="s">
        <v>100</v>
      </c>
      <c r="C7" s="11" t="s">
        <v>101</v>
      </c>
      <c r="D7" s="11" t="s">
        <v>102</v>
      </c>
      <c r="E7" s="11" t="s">
        <v>103</v>
      </c>
      <c r="F7" s="11" t="s">
        <v>104</v>
      </c>
      <c r="G7" s="11" t="s">
        <v>105</v>
      </c>
      <c r="H7" s="11" t="s">
        <v>106</v>
      </c>
      <c r="I7" s="11" t="s">
        <v>107</v>
      </c>
      <c r="J7" s="11" t="s">
        <v>108</v>
      </c>
      <c r="K7" s="11" t="s">
        <v>109</v>
      </c>
      <c r="L7" s="11" t="s">
        <v>110</v>
      </c>
      <c r="M7" s="11" t="s">
        <v>111</v>
      </c>
      <c r="N7" s="11" t="s">
        <v>112</v>
      </c>
      <c r="O7" s="11" t="s">
        <v>113</v>
      </c>
      <c r="P7" s="11" t="s">
        <v>114</v>
      </c>
      <c r="Q7" s="11" t="s">
        <v>115</v>
      </c>
      <c r="R7" s="11" t="s">
        <v>116</v>
      </c>
      <c r="S7" s="11" t="s">
        <v>117</v>
      </c>
      <c r="T7" s="11" t="s">
        <v>118</v>
      </c>
    </row>
    <row r="8" spans="1:27" x14ac:dyDescent="0.25">
      <c r="A8" s="12" t="s">
        <v>119</v>
      </c>
      <c r="B8" s="11" t="s">
        <v>120</v>
      </c>
      <c r="C8" s="11" t="s">
        <v>121</v>
      </c>
      <c r="D8" s="11" t="s">
        <v>122</v>
      </c>
      <c r="E8" s="11" t="s">
        <v>123</v>
      </c>
      <c r="F8" s="11" t="s">
        <v>124</v>
      </c>
      <c r="G8" s="11" t="s">
        <v>125</v>
      </c>
      <c r="H8" s="11" t="s">
        <v>126</v>
      </c>
      <c r="I8" s="11" t="s">
        <v>127</v>
      </c>
      <c r="J8" s="11" t="s">
        <v>128</v>
      </c>
      <c r="K8" s="11" t="s">
        <v>129</v>
      </c>
      <c r="L8" s="11" t="s">
        <v>130</v>
      </c>
      <c r="M8" s="11" t="s">
        <v>131</v>
      </c>
      <c r="N8" s="11" t="s">
        <v>132</v>
      </c>
    </row>
    <row r="9" spans="1:27" x14ac:dyDescent="0.25">
      <c r="A9" s="12" t="s">
        <v>133</v>
      </c>
      <c r="B9" s="11" t="s">
        <v>134</v>
      </c>
      <c r="C9" s="11" t="s">
        <v>135</v>
      </c>
      <c r="D9" s="11" t="s">
        <v>136</v>
      </c>
      <c r="E9" s="11" t="s">
        <v>137</v>
      </c>
      <c r="F9" s="11" t="s">
        <v>138</v>
      </c>
      <c r="G9" s="11" t="s">
        <v>139</v>
      </c>
      <c r="H9" s="11" t="s">
        <v>140</v>
      </c>
      <c r="I9" s="11" t="s">
        <v>141</v>
      </c>
      <c r="J9" s="11" t="s">
        <v>142</v>
      </c>
      <c r="K9" s="11" t="s">
        <v>143</v>
      </c>
      <c r="L9" s="11" t="s">
        <v>144</v>
      </c>
      <c r="M9" s="11" t="s">
        <v>145</v>
      </c>
      <c r="N9" s="11" t="s">
        <v>146</v>
      </c>
      <c r="O9" s="11" t="s">
        <v>147</v>
      </c>
      <c r="P9" s="11" t="s">
        <v>148</v>
      </c>
      <c r="Q9" s="11" t="s">
        <v>149</v>
      </c>
      <c r="R9" s="11" t="s">
        <v>150</v>
      </c>
      <c r="S9" s="11" t="s">
        <v>151</v>
      </c>
      <c r="T9" s="11" t="s">
        <v>152</v>
      </c>
      <c r="U9" s="11" t="s">
        <v>153</v>
      </c>
      <c r="V9" s="11" t="s">
        <v>154</v>
      </c>
      <c r="W9" s="11" t="s">
        <v>155</v>
      </c>
      <c r="X9" s="11" t="s">
        <v>156</v>
      </c>
    </row>
    <row r="14" spans="1:27" x14ac:dyDescent="0.25">
      <c r="B14" s="16" t="s">
        <v>0</v>
      </c>
      <c r="C14" s="16" t="s">
        <v>27</v>
      </c>
      <c r="D14" s="16" t="s">
        <v>50</v>
      </c>
      <c r="E14" s="16" t="s">
        <v>72</v>
      </c>
      <c r="F14" s="16" t="s">
        <v>84</v>
      </c>
      <c r="G14" s="16" t="s">
        <v>99</v>
      </c>
      <c r="H14" s="16" t="s">
        <v>119</v>
      </c>
      <c r="I14" s="16" t="s">
        <v>133</v>
      </c>
      <c r="J14" s="17"/>
    </row>
    <row r="15" spans="1:27" x14ac:dyDescent="0.25">
      <c r="B15" s="17" t="s">
        <v>1</v>
      </c>
      <c r="C15" s="17" t="s">
        <v>28</v>
      </c>
      <c r="D15" s="17" t="s">
        <v>51</v>
      </c>
      <c r="E15" s="17" t="s">
        <v>73</v>
      </c>
      <c r="F15" s="17" t="s">
        <v>85</v>
      </c>
      <c r="G15" s="17" t="s">
        <v>100</v>
      </c>
      <c r="H15" s="17" t="s">
        <v>120</v>
      </c>
      <c r="I15" s="17" t="s">
        <v>134</v>
      </c>
      <c r="J15" s="17"/>
    </row>
    <row r="16" spans="1:27" x14ac:dyDescent="0.25">
      <c r="B16" s="17" t="s">
        <v>2</v>
      </c>
      <c r="C16" s="17" t="s">
        <v>29</v>
      </c>
      <c r="D16" s="17" t="s">
        <v>52</v>
      </c>
      <c r="E16" s="17" t="s">
        <v>74</v>
      </c>
      <c r="F16" s="17" t="s">
        <v>86</v>
      </c>
      <c r="G16" s="17" t="s">
        <v>101</v>
      </c>
      <c r="H16" s="17" t="s">
        <v>121</v>
      </c>
      <c r="I16" s="17" t="s">
        <v>135</v>
      </c>
      <c r="J16" s="17"/>
    </row>
    <row r="17" spans="2:10" x14ac:dyDescent="0.25">
      <c r="B17" s="17" t="s">
        <v>3</v>
      </c>
      <c r="C17" s="17" t="s">
        <v>30</v>
      </c>
      <c r="D17" s="17" t="s">
        <v>53</v>
      </c>
      <c r="E17" s="17" t="s">
        <v>75</v>
      </c>
      <c r="F17" s="17" t="s">
        <v>87</v>
      </c>
      <c r="G17" s="17" t="s">
        <v>102</v>
      </c>
      <c r="H17" s="17" t="s">
        <v>122</v>
      </c>
      <c r="I17" s="17" t="s">
        <v>136</v>
      </c>
      <c r="J17" s="17"/>
    </row>
    <row r="18" spans="2:10" x14ac:dyDescent="0.25">
      <c r="B18" s="17" t="s">
        <v>4</v>
      </c>
      <c r="C18" s="17" t="s">
        <v>31</v>
      </c>
      <c r="D18" s="17" t="s">
        <v>54</v>
      </c>
      <c r="E18" s="17" t="s">
        <v>76</v>
      </c>
      <c r="F18" s="17" t="s">
        <v>88</v>
      </c>
      <c r="G18" s="17" t="s">
        <v>103</v>
      </c>
      <c r="H18" s="17" t="s">
        <v>123</v>
      </c>
      <c r="I18" s="17" t="s">
        <v>137</v>
      </c>
      <c r="J18" s="17"/>
    </row>
    <row r="19" spans="2:10" x14ac:dyDescent="0.25">
      <c r="B19" s="17" t="s">
        <v>5</v>
      </c>
      <c r="C19" s="17" t="s">
        <v>32</v>
      </c>
      <c r="D19" s="17" t="s">
        <v>55</v>
      </c>
      <c r="E19" s="17" t="s">
        <v>77</v>
      </c>
      <c r="F19" s="17" t="s">
        <v>89</v>
      </c>
      <c r="G19" s="17" t="s">
        <v>104</v>
      </c>
      <c r="H19" s="17" t="s">
        <v>124</v>
      </c>
      <c r="I19" s="17" t="s">
        <v>138</v>
      </c>
      <c r="J19" s="17"/>
    </row>
    <row r="20" spans="2:10" x14ac:dyDescent="0.25">
      <c r="B20" s="17" t="s">
        <v>6</v>
      </c>
      <c r="C20" s="17" t="s">
        <v>33</v>
      </c>
      <c r="D20" s="17" t="s">
        <v>56</v>
      </c>
      <c r="E20" s="17" t="s">
        <v>78</v>
      </c>
      <c r="F20" s="17" t="s">
        <v>90</v>
      </c>
      <c r="G20" s="17" t="s">
        <v>105</v>
      </c>
      <c r="H20" s="17" t="s">
        <v>125</v>
      </c>
      <c r="I20" s="17" t="s">
        <v>139</v>
      </c>
      <c r="J20" s="17"/>
    </row>
    <row r="21" spans="2:10" x14ac:dyDescent="0.25">
      <c r="B21" s="17" t="s">
        <v>7</v>
      </c>
      <c r="C21" s="17" t="s">
        <v>34</v>
      </c>
      <c r="D21" s="17" t="s">
        <v>57</v>
      </c>
      <c r="E21" s="17" t="s">
        <v>79</v>
      </c>
      <c r="F21" s="17" t="s">
        <v>91</v>
      </c>
      <c r="G21" s="17" t="s">
        <v>106</v>
      </c>
      <c r="H21" s="17" t="s">
        <v>126</v>
      </c>
      <c r="I21" s="17" t="s">
        <v>140</v>
      </c>
      <c r="J21" s="17"/>
    </row>
    <row r="22" spans="2:10" x14ac:dyDescent="0.25">
      <c r="B22" s="17" t="s">
        <v>8</v>
      </c>
      <c r="C22" s="17" t="s">
        <v>35</v>
      </c>
      <c r="D22" s="17" t="s">
        <v>58</v>
      </c>
      <c r="E22" s="17" t="s">
        <v>80</v>
      </c>
      <c r="F22" s="17" t="s">
        <v>92</v>
      </c>
      <c r="G22" s="17" t="s">
        <v>107</v>
      </c>
      <c r="H22" s="17" t="s">
        <v>127</v>
      </c>
      <c r="I22" s="17" t="s">
        <v>141</v>
      </c>
      <c r="J22" s="17"/>
    </row>
    <row r="23" spans="2:10" x14ac:dyDescent="0.25">
      <c r="B23" s="17" t="s">
        <v>9</v>
      </c>
      <c r="C23" s="17" t="s">
        <v>36</v>
      </c>
      <c r="D23" s="17" t="s">
        <v>59</v>
      </c>
      <c r="E23" s="17" t="s">
        <v>81</v>
      </c>
      <c r="F23" s="17" t="s">
        <v>93</v>
      </c>
      <c r="G23" s="17" t="s">
        <v>108</v>
      </c>
      <c r="H23" s="17" t="s">
        <v>128</v>
      </c>
      <c r="I23" s="17" t="s">
        <v>142</v>
      </c>
      <c r="J23" s="17"/>
    </row>
    <row r="24" spans="2:10" x14ac:dyDescent="0.25">
      <c r="B24" s="17" t="s">
        <v>10</v>
      </c>
      <c r="C24" s="17" t="s">
        <v>37</v>
      </c>
      <c r="D24" s="17" t="s">
        <v>60</v>
      </c>
      <c r="E24" s="17" t="s">
        <v>82</v>
      </c>
      <c r="F24" s="17" t="s">
        <v>94</v>
      </c>
      <c r="G24" s="17" t="s">
        <v>109</v>
      </c>
      <c r="H24" s="17" t="s">
        <v>129</v>
      </c>
      <c r="I24" s="17" t="s">
        <v>143</v>
      </c>
      <c r="J24" s="17"/>
    </row>
    <row r="25" spans="2:10" x14ac:dyDescent="0.25">
      <c r="B25" s="17" t="s">
        <v>11</v>
      </c>
      <c r="C25" s="17" t="s">
        <v>38</v>
      </c>
      <c r="D25" s="17" t="s">
        <v>61</v>
      </c>
      <c r="E25" s="17" t="s">
        <v>83</v>
      </c>
      <c r="F25" s="17" t="s">
        <v>95</v>
      </c>
      <c r="G25" s="17" t="s">
        <v>110</v>
      </c>
      <c r="H25" s="17" t="s">
        <v>130</v>
      </c>
      <c r="I25" s="17" t="s">
        <v>144</v>
      </c>
      <c r="J25" s="17"/>
    </row>
    <row r="26" spans="2:10" x14ac:dyDescent="0.25">
      <c r="B26" s="17" t="s">
        <v>12</v>
      </c>
      <c r="C26" s="17" t="s">
        <v>39</v>
      </c>
      <c r="D26" s="17" t="s">
        <v>62</v>
      </c>
      <c r="E26" s="17"/>
      <c r="F26" s="17" t="s">
        <v>96</v>
      </c>
      <c r="G26" s="17" t="s">
        <v>111</v>
      </c>
      <c r="H26" s="17" t="s">
        <v>131</v>
      </c>
      <c r="I26" s="17" t="s">
        <v>145</v>
      </c>
      <c r="J26" s="17"/>
    </row>
    <row r="27" spans="2:10" x14ac:dyDescent="0.25">
      <c r="B27" s="17" t="s">
        <v>13</v>
      </c>
      <c r="C27" s="17" t="s">
        <v>40</v>
      </c>
      <c r="D27" s="17" t="s">
        <v>63</v>
      </c>
      <c r="E27" s="17"/>
      <c r="F27" s="17" t="s">
        <v>97</v>
      </c>
      <c r="G27" s="17" t="s">
        <v>112</v>
      </c>
      <c r="H27" s="17" t="s">
        <v>132</v>
      </c>
      <c r="I27" s="17" t="s">
        <v>146</v>
      </c>
      <c r="J27" s="17"/>
    </row>
    <row r="28" spans="2:10" x14ac:dyDescent="0.25">
      <c r="B28" s="17" t="s">
        <v>14</v>
      </c>
      <c r="C28" s="17" t="s">
        <v>41</v>
      </c>
      <c r="D28" s="17" t="s">
        <v>64</v>
      </c>
      <c r="E28" s="17"/>
      <c r="F28" s="17" t="s">
        <v>98</v>
      </c>
      <c r="G28" s="17" t="s">
        <v>113</v>
      </c>
      <c r="H28" s="17"/>
      <c r="I28" s="17" t="s">
        <v>147</v>
      </c>
      <c r="J28" s="17"/>
    </row>
    <row r="29" spans="2:10" x14ac:dyDescent="0.25">
      <c r="B29" s="17" t="s">
        <v>15</v>
      </c>
      <c r="C29" s="17" t="s">
        <v>42</v>
      </c>
      <c r="D29" s="17" t="s">
        <v>65</v>
      </c>
      <c r="E29" s="17"/>
      <c r="F29" s="17"/>
      <c r="G29" s="17" t="s">
        <v>114</v>
      </c>
      <c r="H29" s="17"/>
      <c r="I29" s="17" t="s">
        <v>148</v>
      </c>
      <c r="J29" s="17"/>
    </row>
    <row r="30" spans="2:10" x14ac:dyDescent="0.25">
      <c r="B30" s="17" t="s">
        <v>16</v>
      </c>
      <c r="C30" s="17" t="s">
        <v>43</v>
      </c>
      <c r="D30" s="17" t="s">
        <v>66</v>
      </c>
      <c r="E30" s="17"/>
      <c r="F30" s="17"/>
      <c r="G30" s="17" t="s">
        <v>115</v>
      </c>
      <c r="H30" s="17"/>
      <c r="I30" s="17" t="s">
        <v>149</v>
      </c>
      <c r="J30" s="17"/>
    </row>
    <row r="31" spans="2:10" x14ac:dyDescent="0.25">
      <c r="B31" s="17" t="s">
        <v>17</v>
      </c>
      <c r="C31" s="17" t="s">
        <v>44</v>
      </c>
      <c r="D31" s="17" t="s">
        <v>67</v>
      </c>
      <c r="E31" s="17"/>
      <c r="F31" s="17"/>
      <c r="G31" s="17" t="s">
        <v>116</v>
      </c>
      <c r="H31" s="17"/>
      <c r="I31" s="17" t="s">
        <v>150</v>
      </c>
      <c r="J31" s="17"/>
    </row>
    <row r="32" spans="2:10" x14ac:dyDescent="0.25">
      <c r="B32" s="17" t="s">
        <v>18</v>
      </c>
      <c r="C32" s="17" t="s">
        <v>45</v>
      </c>
      <c r="D32" s="17" t="s">
        <v>68</v>
      </c>
      <c r="E32" s="17"/>
      <c r="F32" s="17"/>
      <c r="G32" s="17" t="s">
        <v>117</v>
      </c>
      <c r="H32" s="17"/>
      <c r="I32" s="17" t="s">
        <v>151</v>
      </c>
      <c r="J32" s="17"/>
    </row>
    <row r="33" spans="2:10" x14ac:dyDescent="0.25">
      <c r="B33" s="17" t="s">
        <v>19</v>
      </c>
      <c r="C33" s="17" t="s">
        <v>46</v>
      </c>
      <c r="D33" s="17" t="s">
        <v>69</v>
      </c>
      <c r="E33" s="17"/>
      <c r="F33" s="17"/>
      <c r="G33" s="17" t="s">
        <v>118</v>
      </c>
      <c r="H33" s="17"/>
      <c r="I33" s="17" t="s">
        <v>152</v>
      </c>
      <c r="J33" s="17"/>
    </row>
    <row r="34" spans="2:10" x14ac:dyDescent="0.25">
      <c r="B34" s="17" t="s">
        <v>20</v>
      </c>
      <c r="C34" s="17" t="s">
        <v>47</v>
      </c>
      <c r="D34" s="17" t="s">
        <v>70</v>
      </c>
      <c r="E34" s="17"/>
      <c r="F34" s="17"/>
      <c r="G34" s="17"/>
      <c r="H34" s="17"/>
      <c r="I34" s="17" t="s">
        <v>153</v>
      </c>
      <c r="J34" s="17"/>
    </row>
    <row r="35" spans="2:10" x14ac:dyDescent="0.25">
      <c r="B35" s="17" t="s">
        <v>21</v>
      </c>
      <c r="C35" s="17" t="s">
        <v>48</v>
      </c>
      <c r="D35" s="17" t="s">
        <v>71</v>
      </c>
      <c r="E35" s="17"/>
      <c r="F35" s="17"/>
      <c r="G35" s="17"/>
      <c r="H35" s="17"/>
      <c r="I35" s="17" t="s">
        <v>154</v>
      </c>
      <c r="J35" s="17"/>
    </row>
    <row r="36" spans="2:10" x14ac:dyDescent="0.25">
      <c r="B36" s="17" t="s">
        <v>22</v>
      </c>
      <c r="C36" s="17" t="s">
        <v>49</v>
      </c>
      <c r="D36" s="17"/>
      <c r="E36" s="17"/>
      <c r="F36" s="17"/>
      <c r="G36" s="17"/>
      <c r="H36" s="17"/>
      <c r="I36" s="17" t="s">
        <v>155</v>
      </c>
      <c r="J36" s="17"/>
    </row>
    <row r="37" spans="2:10" x14ac:dyDescent="0.25">
      <c r="B37" s="17" t="s">
        <v>23</v>
      </c>
      <c r="C37" s="17"/>
      <c r="D37" s="17"/>
      <c r="E37" s="17"/>
      <c r="F37" s="17"/>
      <c r="G37" s="17"/>
      <c r="H37" s="17"/>
      <c r="I37" s="17" t="s">
        <v>156</v>
      </c>
      <c r="J37" s="17"/>
    </row>
    <row r="38" spans="2:10" x14ac:dyDescent="0.25">
      <c r="B38" s="17" t="s">
        <v>24</v>
      </c>
      <c r="C38" s="17"/>
      <c r="D38" s="17"/>
      <c r="E38" s="17"/>
      <c r="F38" s="17"/>
      <c r="G38" s="17"/>
      <c r="H38" s="17"/>
      <c r="I38" s="17"/>
      <c r="J38" s="17"/>
    </row>
    <row r="39" spans="2:10" x14ac:dyDescent="0.25">
      <c r="B39" s="17" t="s">
        <v>25</v>
      </c>
      <c r="C39" s="17"/>
      <c r="D39" s="17"/>
      <c r="E39" s="17"/>
      <c r="F39" s="17"/>
      <c r="G39" s="17"/>
      <c r="H39" s="17"/>
      <c r="I39" s="17"/>
      <c r="J39" s="17"/>
    </row>
    <row r="40" spans="2:10" x14ac:dyDescent="0.25">
      <c r="B40" s="17" t="s">
        <v>26</v>
      </c>
      <c r="C40" s="17"/>
      <c r="D40" s="17"/>
      <c r="E40" s="17"/>
      <c r="F40" s="17"/>
      <c r="G40" s="17"/>
      <c r="H40" s="17"/>
      <c r="I40" s="17"/>
      <c r="J40" s="17"/>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3E427-359E-4721-B8C0-E2E93CA30EB6}">
  <sheetPr filterMode="1"/>
  <dimension ref="A1:AL338"/>
  <sheetViews>
    <sheetView showGridLines="0" topLeftCell="B1" zoomScale="70" zoomScaleNormal="70" workbookViewId="0">
      <pane ySplit="9" topLeftCell="A108" activePane="bottomLeft" state="frozen"/>
      <selection activeCell="B1" sqref="B1"/>
      <selection pane="bottomLeft" activeCell="V169" sqref="V169"/>
    </sheetView>
  </sheetViews>
  <sheetFormatPr baseColWidth="10" defaultColWidth="10" defaultRowHeight="14.25" x14ac:dyDescent="0.2"/>
  <cols>
    <col min="1" max="1" width="9.75" style="30" hidden="1" customWidth="1"/>
    <col min="2" max="2" width="28.5" style="30" customWidth="1"/>
    <col min="3" max="3" width="30.75" style="30" customWidth="1"/>
    <col min="4" max="5" width="35" style="30" customWidth="1"/>
    <col min="6" max="6" width="32.75" style="30" customWidth="1"/>
    <col min="7" max="7" width="32.75" style="30" hidden="1" customWidth="1"/>
    <col min="8" max="12" width="24.125" style="30" customWidth="1"/>
    <col min="13" max="13" width="34.75" style="30" customWidth="1"/>
    <col min="14" max="14" width="47.625" style="30" customWidth="1"/>
    <col min="15" max="15" width="22.625" style="30" customWidth="1"/>
    <col min="16" max="16" width="17.75" style="30" customWidth="1"/>
    <col min="17" max="18" width="21.375" style="30" customWidth="1"/>
    <col min="19" max="19" width="11.75" style="30" customWidth="1"/>
    <col min="20" max="20" width="11.625" style="30" customWidth="1"/>
    <col min="21" max="21" width="20.875" style="30" customWidth="1"/>
    <col min="22" max="22" width="18.125" style="30" customWidth="1"/>
    <col min="23" max="23" width="14.625" style="31" customWidth="1"/>
    <col min="24" max="24" width="14.625" style="30" hidden="1" customWidth="1"/>
    <col min="25" max="30" width="18.125" style="30" customWidth="1"/>
    <col min="31" max="34" width="18.125" style="31" customWidth="1"/>
    <col min="35" max="35" width="18.125" style="30" customWidth="1"/>
    <col min="36" max="36" width="22.25" style="30" customWidth="1"/>
    <col min="37" max="37" width="23" style="30" customWidth="1"/>
    <col min="38" max="38" width="17.125" style="30" customWidth="1"/>
    <col min="39" max="16384" width="10" style="30"/>
  </cols>
  <sheetData>
    <row r="1" spans="1:38" hidden="1" x14ac:dyDescent="0.2">
      <c r="W1" s="30"/>
    </row>
    <row r="2" spans="1:38" ht="26.25" hidden="1" customHeight="1" x14ac:dyDescent="0.2">
      <c r="B2" s="653"/>
      <c r="C2" s="657" t="s">
        <v>157</v>
      </c>
      <c r="D2" s="659" t="s">
        <v>158</v>
      </c>
      <c r="E2" s="660"/>
      <c r="F2" s="660"/>
      <c r="G2" s="660"/>
      <c r="H2" s="660"/>
      <c r="I2" s="660"/>
      <c r="J2" s="660"/>
      <c r="K2" s="660"/>
      <c r="L2" s="660"/>
      <c r="M2" s="660"/>
      <c r="N2" s="660"/>
      <c r="O2" s="660"/>
      <c r="P2" s="660"/>
      <c r="Q2" s="660"/>
      <c r="R2" s="660"/>
      <c r="S2" s="660"/>
      <c r="T2" s="660"/>
      <c r="U2" s="660"/>
      <c r="V2" s="660"/>
      <c r="W2" s="660"/>
      <c r="X2" s="660"/>
      <c r="Y2" s="660"/>
      <c r="Z2" s="660"/>
      <c r="AA2" s="660"/>
      <c r="AB2" s="660"/>
      <c r="AC2" s="660"/>
      <c r="AD2" s="660"/>
      <c r="AE2" s="660"/>
      <c r="AF2" s="660"/>
      <c r="AG2" s="660"/>
      <c r="AH2" s="660"/>
      <c r="AI2" s="660"/>
      <c r="AJ2" s="661"/>
      <c r="AK2" s="32" t="s">
        <v>159</v>
      </c>
      <c r="AL2" s="33" t="s">
        <v>160</v>
      </c>
    </row>
    <row r="3" spans="1:38" ht="22.5" hidden="1" customHeight="1" x14ac:dyDescent="0.2">
      <c r="B3" s="654"/>
      <c r="C3" s="658"/>
      <c r="D3" s="662"/>
      <c r="E3" s="663"/>
      <c r="F3" s="663"/>
      <c r="G3" s="663"/>
      <c r="H3" s="663"/>
      <c r="I3" s="663"/>
      <c r="J3" s="663"/>
      <c r="K3" s="663"/>
      <c r="L3" s="663"/>
      <c r="M3" s="663"/>
      <c r="N3" s="663"/>
      <c r="O3" s="663"/>
      <c r="P3" s="663"/>
      <c r="Q3" s="663"/>
      <c r="R3" s="663"/>
      <c r="S3" s="663"/>
      <c r="T3" s="663"/>
      <c r="U3" s="663"/>
      <c r="V3" s="663"/>
      <c r="W3" s="663"/>
      <c r="X3" s="663"/>
      <c r="Y3" s="663"/>
      <c r="Z3" s="663"/>
      <c r="AA3" s="663"/>
      <c r="AB3" s="663"/>
      <c r="AC3" s="663"/>
      <c r="AD3" s="663"/>
      <c r="AE3" s="663"/>
      <c r="AF3" s="663"/>
      <c r="AG3" s="663"/>
      <c r="AH3" s="663"/>
      <c r="AI3" s="663"/>
      <c r="AJ3" s="664"/>
      <c r="AK3" s="34" t="s">
        <v>161</v>
      </c>
      <c r="AL3" s="35">
        <v>6</v>
      </c>
    </row>
    <row r="4" spans="1:38" ht="22.5" hidden="1" customHeight="1" x14ac:dyDescent="0.2">
      <c r="B4" s="655"/>
      <c r="C4" s="665" t="s">
        <v>162</v>
      </c>
      <c r="D4" s="667" t="s">
        <v>163</v>
      </c>
      <c r="E4" s="668"/>
      <c r="F4" s="668"/>
      <c r="G4" s="668"/>
      <c r="H4" s="668"/>
      <c r="I4" s="668"/>
      <c r="J4" s="668"/>
      <c r="K4" s="668"/>
      <c r="L4" s="668"/>
      <c r="M4" s="668"/>
      <c r="N4" s="668"/>
      <c r="O4" s="668"/>
      <c r="P4" s="668"/>
      <c r="Q4" s="668"/>
      <c r="R4" s="668"/>
      <c r="S4" s="668"/>
      <c r="T4" s="668"/>
      <c r="U4" s="668"/>
      <c r="V4" s="668"/>
      <c r="W4" s="668"/>
      <c r="X4" s="668"/>
      <c r="Y4" s="668"/>
      <c r="Z4" s="668"/>
      <c r="AA4" s="668"/>
      <c r="AB4" s="668"/>
      <c r="AC4" s="668"/>
      <c r="AD4" s="668"/>
      <c r="AE4" s="668"/>
      <c r="AF4" s="668"/>
      <c r="AG4" s="668"/>
      <c r="AH4" s="668"/>
      <c r="AI4" s="668"/>
      <c r="AJ4" s="669"/>
      <c r="AK4" s="34" t="s">
        <v>164</v>
      </c>
      <c r="AL4" s="36">
        <v>45208</v>
      </c>
    </row>
    <row r="5" spans="1:38" ht="21.75" hidden="1" customHeight="1" x14ac:dyDescent="0.2">
      <c r="B5" s="656"/>
      <c r="C5" s="666"/>
      <c r="D5" s="670"/>
      <c r="E5" s="671"/>
      <c r="F5" s="671"/>
      <c r="G5" s="671"/>
      <c r="H5" s="671"/>
      <c r="I5" s="671"/>
      <c r="J5" s="671"/>
      <c r="K5" s="671"/>
      <c r="L5" s="671"/>
      <c r="M5" s="671"/>
      <c r="N5" s="671"/>
      <c r="O5" s="671"/>
      <c r="P5" s="671"/>
      <c r="Q5" s="671"/>
      <c r="R5" s="671"/>
      <c r="S5" s="671"/>
      <c r="T5" s="671"/>
      <c r="U5" s="671"/>
      <c r="V5" s="671"/>
      <c r="W5" s="671"/>
      <c r="X5" s="671"/>
      <c r="Y5" s="671"/>
      <c r="Z5" s="671"/>
      <c r="AA5" s="671"/>
      <c r="AB5" s="671"/>
      <c r="AC5" s="671"/>
      <c r="AD5" s="671"/>
      <c r="AE5" s="671"/>
      <c r="AF5" s="671"/>
      <c r="AG5" s="671"/>
      <c r="AH5" s="671"/>
      <c r="AI5" s="671"/>
      <c r="AJ5" s="672"/>
      <c r="AK5" s="37" t="s">
        <v>165</v>
      </c>
      <c r="AL5" s="38" t="s">
        <v>166</v>
      </c>
    </row>
    <row r="6" spans="1:38" ht="10.5" hidden="1" customHeight="1" x14ac:dyDescent="0.2">
      <c r="W6" s="30"/>
    </row>
    <row r="7" spans="1:38" ht="8.25" hidden="1" customHeight="1" x14ac:dyDescent="0.2">
      <c r="W7" s="30"/>
    </row>
    <row r="8" spans="1:38" s="39" customFormat="1" ht="14.25" customHeight="1" x14ac:dyDescent="0.2">
      <c r="B8" s="649" t="s">
        <v>167</v>
      </c>
      <c r="C8" s="650" t="s">
        <v>168</v>
      </c>
      <c r="D8" s="650" t="s">
        <v>169</v>
      </c>
      <c r="E8" s="650" t="s">
        <v>170</v>
      </c>
      <c r="F8" s="650" t="s">
        <v>171</v>
      </c>
      <c r="G8" s="650" t="s">
        <v>1506</v>
      </c>
      <c r="H8" s="650" t="s">
        <v>172</v>
      </c>
      <c r="I8" s="675" t="s">
        <v>173</v>
      </c>
      <c r="J8" s="676"/>
      <c r="K8" s="676"/>
      <c r="L8" s="677"/>
      <c r="M8" s="650" t="s">
        <v>174</v>
      </c>
      <c r="N8" s="650" t="s">
        <v>175</v>
      </c>
      <c r="O8" s="650" t="s">
        <v>176</v>
      </c>
      <c r="P8" s="650" t="s">
        <v>177</v>
      </c>
      <c r="Q8" s="650" t="s">
        <v>178</v>
      </c>
      <c r="R8" s="681" t="s">
        <v>179</v>
      </c>
      <c r="S8" s="650" t="s">
        <v>180</v>
      </c>
      <c r="T8" s="673" t="s">
        <v>181</v>
      </c>
      <c r="U8" s="673" t="s">
        <v>182</v>
      </c>
      <c r="V8" s="673" t="s">
        <v>183</v>
      </c>
      <c r="W8" s="673" t="s">
        <v>184</v>
      </c>
      <c r="X8" s="673" t="s">
        <v>185</v>
      </c>
      <c r="Y8" s="682" t="s">
        <v>186</v>
      </c>
      <c r="Z8" s="683"/>
      <c r="AA8" s="683"/>
      <c r="AB8" s="683"/>
      <c r="AC8" s="684"/>
      <c r="AD8" s="682" t="s">
        <v>187</v>
      </c>
      <c r="AE8" s="683"/>
      <c r="AF8" s="683"/>
      <c r="AG8" s="683"/>
      <c r="AH8" s="683"/>
      <c r="AI8" s="684"/>
      <c r="AJ8" s="688" t="s">
        <v>188</v>
      </c>
      <c r="AK8" s="689"/>
      <c r="AL8" s="673" t="s">
        <v>189</v>
      </c>
    </row>
    <row r="9" spans="1:38" s="39" customFormat="1" ht="18" hidden="1" customHeight="1" x14ac:dyDescent="0.2">
      <c r="A9" s="41" t="s">
        <v>190</v>
      </c>
      <c r="B9" s="650"/>
      <c r="C9" s="651"/>
      <c r="D9" s="652"/>
      <c r="E9" s="652"/>
      <c r="F9" s="652"/>
      <c r="G9" s="652"/>
      <c r="H9" s="652"/>
      <c r="I9" s="678"/>
      <c r="J9" s="679"/>
      <c r="K9" s="679"/>
      <c r="L9" s="680"/>
      <c r="M9" s="652"/>
      <c r="N9" s="652"/>
      <c r="O9" s="652"/>
      <c r="P9" s="652"/>
      <c r="Q9" s="652"/>
      <c r="R9" s="673"/>
      <c r="S9" s="652"/>
      <c r="T9" s="674"/>
      <c r="U9" s="674"/>
      <c r="V9" s="674"/>
      <c r="W9" s="674"/>
      <c r="X9" s="674"/>
      <c r="Y9" s="685"/>
      <c r="Z9" s="686"/>
      <c r="AA9" s="686"/>
      <c r="AB9" s="686"/>
      <c r="AC9" s="687"/>
      <c r="AD9" s="685"/>
      <c r="AE9" s="686"/>
      <c r="AF9" s="686"/>
      <c r="AG9" s="686"/>
      <c r="AH9" s="686"/>
      <c r="AI9" s="687"/>
      <c r="AJ9" s="40" t="s">
        <v>191</v>
      </c>
      <c r="AK9" s="40" t="s">
        <v>192</v>
      </c>
      <c r="AL9" s="674"/>
    </row>
    <row r="10" spans="1:38" s="47" customFormat="1" ht="213.75" hidden="1" x14ac:dyDescent="0.2">
      <c r="A10" s="30"/>
      <c r="B10" s="42" t="s">
        <v>193</v>
      </c>
      <c r="C10" s="43" t="s">
        <v>194</v>
      </c>
      <c r="D10" s="42" t="s">
        <v>195</v>
      </c>
      <c r="E10" s="211" t="s">
        <v>196</v>
      </c>
      <c r="F10" s="211" t="s">
        <v>197</v>
      </c>
      <c r="G10" s="211"/>
      <c r="H10" s="42" t="s">
        <v>198</v>
      </c>
      <c r="I10" s="42" t="s">
        <v>199</v>
      </c>
      <c r="J10" s="42" t="s">
        <v>199</v>
      </c>
      <c r="K10" s="42" t="s">
        <v>199</v>
      </c>
      <c r="L10" s="42" t="s">
        <v>199</v>
      </c>
      <c r="M10" s="211" t="s">
        <v>200</v>
      </c>
      <c r="N10" s="42" t="s">
        <v>201</v>
      </c>
      <c r="O10" s="44" t="s">
        <v>202</v>
      </c>
      <c r="P10" s="42" t="s">
        <v>203</v>
      </c>
      <c r="Q10" s="42" t="s">
        <v>204</v>
      </c>
      <c r="R10" s="44" t="s">
        <v>72</v>
      </c>
      <c r="S10" s="45">
        <v>45292</v>
      </c>
      <c r="T10" s="29">
        <v>45380</v>
      </c>
      <c r="U10" s="44" t="s">
        <v>205</v>
      </c>
      <c r="V10" s="26"/>
      <c r="W10" s="42"/>
      <c r="X10" s="46">
        <v>0.1</v>
      </c>
      <c r="Y10" s="42" t="s">
        <v>207</v>
      </c>
      <c r="Z10" s="42" t="s">
        <v>208</v>
      </c>
      <c r="AA10" s="42" t="s">
        <v>199</v>
      </c>
      <c r="AB10" s="42" t="s">
        <v>199</v>
      </c>
      <c r="AC10" s="42" t="s">
        <v>199</v>
      </c>
      <c r="AD10" s="42" t="s">
        <v>209</v>
      </c>
      <c r="AE10" s="42" t="s">
        <v>199</v>
      </c>
      <c r="AF10" s="42" t="s">
        <v>199</v>
      </c>
      <c r="AG10" s="42" t="s">
        <v>199</v>
      </c>
      <c r="AH10" s="42" t="s">
        <v>199</v>
      </c>
      <c r="AI10" s="42" t="s">
        <v>199</v>
      </c>
      <c r="AJ10" s="42" t="s">
        <v>199</v>
      </c>
      <c r="AK10" s="42" t="s">
        <v>199</v>
      </c>
      <c r="AL10" s="44" t="s">
        <v>210</v>
      </c>
    </row>
    <row r="11" spans="1:38" s="213" customFormat="1" ht="213.75" hidden="1" x14ac:dyDescent="0.2">
      <c r="A11" s="212"/>
      <c r="B11" s="42" t="s">
        <v>193</v>
      </c>
      <c r="C11" s="43" t="s">
        <v>194</v>
      </c>
      <c r="D11" s="42" t="s">
        <v>195</v>
      </c>
      <c r="E11" s="211" t="s">
        <v>196</v>
      </c>
      <c r="F11" s="211" t="s">
        <v>197</v>
      </c>
      <c r="G11" s="211"/>
      <c r="H11" s="42" t="s">
        <v>198</v>
      </c>
      <c r="I11" s="42" t="s">
        <v>199</v>
      </c>
      <c r="J11" s="42" t="s">
        <v>199</v>
      </c>
      <c r="K11" s="42" t="s">
        <v>199</v>
      </c>
      <c r="L11" s="42" t="s">
        <v>199</v>
      </c>
      <c r="M11" s="211" t="s">
        <v>211</v>
      </c>
      <c r="N11" s="42" t="s">
        <v>212</v>
      </c>
      <c r="O11" s="44" t="s">
        <v>213</v>
      </c>
      <c r="P11" s="42" t="s">
        <v>203</v>
      </c>
      <c r="Q11" s="42" t="s">
        <v>214</v>
      </c>
      <c r="R11" s="44" t="s">
        <v>72</v>
      </c>
      <c r="S11" s="45">
        <v>45292</v>
      </c>
      <c r="T11" s="45">
        <v>45625</v>
      </c>
      <c r="U11" s="44" t="s">
        <v>215</v>
      </c>
      <c r="V11" s="26"/>
      <c r="W11" s="42"/>
      <c r="X11" s="46">
        <v>0.2</v>
      </c>
      <c r="Y11" s="42" t="s">
        <v>207</v>
      </c>
      <c r="Z11" s="42" t="s">
        <v>208</v>
      </c>
      <c r="AA11" s="42" t="s">
        <v>199</v>
      </c>
      <c r="AB11" s="42" t="s">
        <v>199</v>
      </c>
      <c r="AC11" s="42" t="s">
        <v>199</v>
      </c>
      <c r="AD11" s="42" t="s">
        <v>209</v>
      </c>
      <c r="AE11" s="42" t="s">
        <v>199</v>
      </c>
      <c r="AF11" s="42" t="s">
        <v>199</v>
      </c>
      <c r="AG11" s="42" t="s">
        <v>199</v>
      </c>
      <c r="AH11" s="42" t="s">
        <v>199</v>
      </c>
      <c r="AI11" s="42" t="s">
        <v>199</v>
      </c>
      <c r="AJ11" s="42" t="s">
        <v>199</v>
      </c>
      <c r="AK11" s="42" t="s">
        <v>199</v>
      </c>
      <c r="AL11" s="44" t="s">
        <v>210</v>
      </c>
    </row>
    <row r="12" spans="1:38" s="213" customFormat="1" ht="213.75" hidden="1" x14ac:dyDescent="0.2">
      <c r="A12" s="212"/>
      <c r="B12" s="42" t="s">
        <v>193</v>
      </c>
      <c r="C12" s="43" t="s">
        <v>194</v>
      </c>
      <c r="D12" s="42" t="s">
        <v>195</v>
      </c>
      <c r="E12" s="211" t="s">
        <v>196</v>
      </c>
      <c r="F12" s="211" t="s">
        <v>197</v>
      </c>
      <c r="G12" s="211"/>
      <c r="H12" s="42" t="s">
        <v>198</v>
      </c>
      <c r="I12" s="42" t="s">
        <v>199</v>
      </c>
      <c r="J12" s="42" t="s">
        <v>199</v>
      </c>
      <c r="K12" s="42" t="s">
        <v>199</v>
      </c>
      <c r="L12" s="42" t="s">
        <v>199</v>
      </c>
      <c r="M12" s="211" t="s">
        <v>216</v>
      </c>
      <c r="N12" s="42" t="s">
        <v>216</v>
      </c>
      <c r="O12" s="44" t="s">
        <v>217</v>
      </c>
      <c r="P12" s="42" t="s">
        <v>218</v>
      </c>
      <c r="Q12" s="42" t="s">
        <v>219</v>
      </c>
      <c r="R12" s="44" t="s">
        <v>220</v>
      </c>
      <c r="S12" s="45">
        <v>45383</v>
      </c>
      <c r="T12" s="45">
        <v>45596</v>
      </c>
      <c r="U12" s="44" t="s">
        <v>72</v>
      </c>
      <c r="V12" s="26"/>
      <c r="W12" s="42"/>
      <c r="X12" s="46"/>
      <c r="Y12" s="42" t="s">
        <v>207</v>
      </c>
      <c r="Z12" s="42" t="s">
        <v>208</v>
      </c>
      <c r="AA12" s="42" t="s">
        <v>199</v>
      </c>
      <c r="AB12" s="42" t="s">
        <v>199</v>
      </c>
      <c r="AC12" s="42" t="s">
        <v>199</v>
      </c>
      <c r="AD12" s="42" t="s">
        <v>209</v>
      </c>
      <c r="AE12" s="42" t="s">
        <v>199</v>
      </c>
      <c r="AF12" s="42" t="s">
        <v>199</v>
      </c>
      <c r="AG12" s="42" t="s">
        <v>199</v>
      </c>
      <c r="AH12" s="42" t="s">
        <v>199</v>
      </c>
      <c r="AI12" s="42" t="s">
        <v>199</v>
      </c>
      <c r="AJ12" s="42" t="s">
        <v>199</v>
      </c>
      <c r="AK12" s="42" t="s">
        <v>199</v>
      </c>
      <c r="AL12" s="44" t="s">
        <v>210</v>
      </c>
    </row>
    <row r="13" spans="1:38" s="213" customFormat="1" ht="213.75" hidden="1" x14ac:dyDescent="0.2">
      <c r="A13" s="212"/>
      <c r="B13" s="42" t="s">
        <v>193</v>
      </c>
      <c r="C13" s="43" t="s">
        <v>194</v>
      </c>
      <c r="D13" s="42" t="s">
        <v>195</v>
      </c>
      <c r="E13" s="211" t="s">
        <v>196</v>
      </c>
      <c r="F13" s="211" t="s">
        <v>197</v>
      </c>
      <c r="G13" s="211"/>
      <c r="H13" s="42" t="s">
        <v>198</v>
      </c>
      <c r="I13" s="42" t="s">
        <v>199</v>
      </c>
      <c r="J13" s="42" t="s">
        <v>199</v>
      </c>
      <c r="K13" s="42" t="s">
        <v>199</v>
      </c>
      <c r="L13" s="42" t="s">
        <v>199</v>
      </c>
      <c r="M13" s="211" t="s">
        <v>221</v>
      </c>
      <c r="N13" s="42" t="s">
        <v>222</v>
      </c>
      <c r="O13" s="44" t="s">
        <v>223</v>
      </c>
      <c r="P13" s="42" t="s">
        <v>203</v>
      </c>
      <c r="Q13" s="42" t="s">
        <v>204</v>
      </c>
      <c r="R13" s="44" t="s">
        <v>72</v>
      </c>
      <c r="S13" s="45">
        <v>45293</v>
      </c>
      <c r="T13" s="45">
        <v>45625</v>
      </c>
      <c r="U13" s="44" t="s">
        <v>205</v>
      </c>
      <c r="V13" s="26"/>
      <c r="W13" s="42"/>
      <c r="X13" s="46">
        <v>0.5</v>
      </c>
      <c r="Y13" s="42" t="s">
        <v>207</v>
      </c>
      <c r="Z13" s="42" t="s">
        <v>208</v>
      </c>
      <c r="AA13" s="42" t="s">
        <v>199</v>
      </c>
      <c r="AB13" s="42" t="s">
        <v>199</v>
      </c>
      <c r="AC13" s="42" t="s">
        <v>199</v>
      </c>
      <c r="AD13" s="42" t="s">
        <v>209</v>
      </c>
      <c r="AE13" s="42" t="s">
        <v>199</v>
      </c>
      <c r="AF13" s="42" t="s">
        <v>199</v>
      </c>
      <c r="AG13" s="42" t="s">
        <v>199</v>
      </c>
      <c r="AH13" s="42" t="s">
        <v>199</v>
      </c>
      <c r="AI13" s="42" t="s">
        <v>199</v>
      </c>
      <c r="AJ13" s="42" t="s">
        <v>199</v>
      </c>
      <c r="AK13" s="42" t="s">
        <v>199</v>
      </c>
      <c r="AL13" s="44" t="s">
        <v>210</v>
      </c>
    </row>
    <row r="14" spans="1:38" s="213" customFormat="1" ht="213.75" hidden="1" x14ac:dyDescent="0.2">
      <c r="A14" s="212"/>
      <c r="B14" s="42" t="s">
        <v>193</v>
      </c>
      <c r="C14" s="43" t="s">
        <v>194</v>
      </c>
      <c r="D14" s="42" t="s">
        <v>195</v>
      </c>
      <c r="E14" s="211" t="s">
        <v>196</v>
      </c>
      <c r="F14" s="211" t="s">
        <v>197</v>
      </c>
      <c r="G14" s="211"/>
      <c r="H14" s="42" t="s">
        <v>198</v>
      </c>
      <c r="I14" s="42" t="s">
        <v>199</v>
      </c>
      <c r="J14" s="42" t="s">
        <v>199</v>
      </c>
      <c r="K14" s="42" t="s">
        <v>199</v>
      </c>
      <c r="L14" s="42" t="s">
        <v>199</v>
      </c>
      <c r="M14" s="211" t="s">
        <v>224</v>
      </c>
      <c r="N14" s="42" t="s">
        <v>225</v>
      </c>
      <c r="O14" s="44" t="s">
        <v>226</v>
      </c>
      <c r="P14" s="42" t="s">
        <v>203</v>
      </c>
      <c r="Q14" s="42" t="s">
        <v>204</v>
      </c>
      <c r="R14" s="44" t="s">
        <v>72</v>
      </c>
      <c r="S14" s="45">
        <v>45293</v>
      </c>
      <c r="T14" s="45">
        <v>45625</v>
      </c>
      <c r="U14" s="44" t="s">
        <v>205</v>
      </c>
      <c r="V14" s="26"/>
      <c r="W14" s="42"/>
      <c r="X14" s="46">
        <v>0.2</v>
      </c>
      <c r="Y14" s="42" t="s">
        <v>207</v>
      </c>
      <c r="Z14" s="42" t="s">
        <v>208</v>
      </c>
      <c r="AA14" s="42" t="s">
        <v>199</v>
      </c>
      <c r="AB14" s="42" t="s">
        <v>199</v>
      </c>
      <c r="AC14" s="42" t="s">
        <v>199</v>
      </c>
      <c r="AD14" s="42" t="s">
        <v>209</v>
      </c>
      <c r="AE14" s="42" t="s">
        <v>199</v>
      </c>
      <c r="AF14" s="42" t="s">
        <v>199</v>
      </c>
      <c r="AG14" s="42" t="s">
        <v>199</v>
      </c>
      <c r="AH14" s="42" t="s">
        <v>199</v>
      </c>
      <c r="AI14" s="42" t="s">
        <v>199</v>
      </c>
      <c r="AJ14" s="42" t="s">
        <v>199</v>
      </c>
      <c r="AK14" s="42" t="s">
        <v>199</v>
      </c>
      <c r="AL14" s="44" t="s">
        <v>210</v>
      </c>
    </row>
    <row r="15" spans="1:38" s="213" customFormat="1" ht="213.75" hidden="1" x14ac:dyDescent="0.2">
      <c r="A15" s="212"/>
      <c r="B15" s="42" t="s">
        <v>193</v>
      </c>
      <c r="C15" s="43" t="s">
        <v>194</v>
      </c>
      <c r="D15" s="42" t="s">
        <v>195</v>
      </c>
      <c r="E15" s="211" t="s">
        <v>196</v>
      </c>
      <c r="F15" s="211" t="s">
        <v>197</v>
      </c>
      <c r="G15" s="211"/>
      <c r="H15" s="42" t="s">
        <v>198</v>
      </c>
      <c r="I15" s="42" t="s">
        <v>199</v>
      </c>
      <c r="J15" s="42" t="s">
        <v>199</v>
      </c>
      <c r="K15" s="42" t="s">
        <v>199</v>
      </c>
      <c r="L15" s="42" t="s">
        <v>199</v>
      </c>
      <c r="M15" s="211" t="s">
        <v>227</v>
      </c>
      <c r="N15" s="42" t="s">
        <v>228</v>
      </c>
      <c r="O15" s="44" t="s">
        <v>229</v>
      </c>
      <c r="P15" s="42" t="s">
        <v>230</v>
      </c>
      <c r="Q15" s="42" t="s">
        <v>231</v>
      </c>
      <c r="R15" s="44" t="s">
        <v>220</v>
      </c>
      <c r="S15" s="45">
        <v>45627</v>
      </c>
      <c r="T15" s="45">
        <v>45641</v>
      </c>
      <c r="U15" s="44" t="s">
        <v>72</v>
      </c>
      <c r="V15" s="26"/>
      <c r="W15" s="42"/>
      <c r="X15" s="46"/>
      <c r="Y15" s="42" t="s">
        <v>208</v>
      </c>
      <c r="Z15" s="42" t="s">
        <v>232</v>
      </c>
      <c r="AA15" s="42" t="s">
        <v>233</v>
      </c>
      <c r="AB15" s="42" t="s">
        <v>199</v>
      </c>
      <c r="AC15" s="42" t="s">
        <v>199</v>
      </c>
      <c r="AD15" s="42" t="s">
        <v>209</v>
      </c>
      <c r="AE15" s="42" t="s">
        <v>199</v>
      </c>
      <c r="AF15" s="42" t="s">
        <v>199</v>
      </c>
      <c r="AG15" s="42" t="s">
        <v>199</v>
      </c>
      <c r="AH15" s="42" t="s">
        <v>199</v>
      </c>
      <c r="AI15" s="42" t="s">
        <v>199</v>
      </c>
      <c r="AJ15" s="42" t="s">
        <v>199</v>
      </c>
      <c r="AK15" s="42" t="s">
        <v>199</v>
      </c>
      <c r="AL15" s="44" t="s">
        <v>234</v>
      </c>
    </row>
    <row r="16" spans="1:38" s="212" customFormat="1" ht="213.75" hidden="1" x14ac:dyDescent="0.2">
      <c r="B16" s="42" t="s">
        <v>193</v>
      </c>
      <c r="C16" s="43" t="s">
        <v>194</v>
      </c>
      <c r="D16" s="42" t="s">
        <v>235</v>
      </c>
      <c r="E16" s="214" t="s">
        <v>236</v>
      </c>
      <c r="F16" s="215" t="s">
        <v>237</v>
      </c>
      <c r="G16" s="215"/>
      <c r="H16" s="42" t="s">
        <v>198</v>
      </c>
      <c r="I16" s="42" t="s">
        <v>199</v>
      </c>
      <c r="J16" s="42" t="s">
        <v>238</v>
      </c>
      <c r="K16" s="42" t="s">
        <v>199</v>
      </c>
      <c r="L16" s="42" t="s">
        <v>199</v>
      </c>
      <c r="M16" s="215" t="s">
        <v>239</v>
      </c>
      <c r="N16" s="42" t="s">
        <v>240</v>
      </c>
      <c r="O16" s="44" t="s">
        <v>241</v>
      </c>
      <c r="P16" s="42" t="s">
        <v>242</v>
      </c>
      <c r="Q16" s="42" t="s">
        <v>243</v>
      </c>
      <c r="R16" s="42" t="s">
        <v>72</v>
      </c>
      <c r="S16" s="45">
        <v>45293</v>
      </c>
      <c r="T16" s="45">
        <v>45626</v>
      </c>
      <c r="U16" s="45" t="s">
        <v>244</v>
      </c>
      <c r="V16" s="26"/>
      <c r="W16" s="42"/>
      <c r="X16" s="27">
        <v>1</v>
      </c>
      <c r="Y16" s="42" t="s">
        <v>245</v>
      </c>
      <c r="Z16" s="42" t="s">
        <v>246</v>
      </c>
      <c r="AA16" s="42" t="s">
        <v>247</v>
      </c>
      <c r="AB16" s="42" t="s">
        <v>199</v>
      </c>
      <c r="AC16" s="42" t="s">
        <v>199</v>
      </c>
      <c r="AD16" s="42" t="s">
        <v>209</v>
      </c>
      <c r="AE16" s="42" t="s">
        <v>248</v>
      </c>
      <c r="AF16" s="42" t="s">
        <v>199</v>
      </c>
      <c r="AG16" s="42" t="s">
        <v>199</v>
      </c>
      <c r="AH16" s="42" t="s">
        <v>199</v>
      </c>
      <c r="AI16" s="42" t="s">
        <v>199</v>
      </c>
      <c r="AJ16" s="42" t="s">
        <v>199</v>
      </c>
      <c r="AK16" s="42" t="s">
        <v>199</v>
      </c>
      <c r="AL16" s="42" t="s">
        <v>249</v>
      </c>
    </row>
    <row r="17" spans="2:38" s="212" customFormat="1" ht="270.75" hidden="1" x14ac:dyDescent="0.2">
      <c r="B17" s="42" t="s">
        <v>193</v>
      </c>
      <c r="C17" s="43" t="s">
        <v>194</v>
      </c>
      <c r="D17" s="42" t="s">
        <v>250</v>
      </c>
      <c r="E17" s="216" t="s">
        <v>251</v>
      </c>
      <c r="F17" s="217" t="s">
        <v>252</v>
      </c>
      <c r="G17" s="217"/>
      <c r="H17" s="42" t="s">
        <v>198</v>
      </c>
      <c r="I17" s="42" t="s">
        <v>253</v>
      </c>
      <c r="J17" s="42" t="s">
        <v>254</v>
      </c>
      <c r="K17" s="42" t="s">
        <v>199</v>
      </c>
      <c r="L17" s="42" t="s">
        <v>199</v>
      </c>
      <c r="M17" s="217" t="s">
        <v>255</v>
      </c>
      <c r="N17" s="42" t="s">
        <v>256</v>
      </c>
      <c r="O17" s="44" t="s">
        <v>257</v>
      </c>
      <c r="P17" s="42" t="s">
        <v>258</v>
      </c>
      <c r="Q17" s="42" t="s">
        <v>259</v>
      </c>
      <c r="R17" s="44" t="s">
        <v>260</v>
      </c>
      <c r="S17" s="45">
        <v>45293</v>
      </c>
      <c r="T17" s="45">
        <v>45625</v>
      </c>
      <c r="U17" s="50" t="s">
        <v>260</v>
      </c>
      <c r="V17" s="26"/>
      <c r="W17" s="42"/>
      <c r="X17" s="46">
        <v>0.5</v>
      </c>
      <c r="Y17" s="42" t="s">
        <v>207</v>
      </c>
      <c r="Z17" s="42" t="s">
        <v>208</v>
      </c>
      <c r="AA17" s="42" t="s">
        <v>199</v>
      </c>
      <c r="AB17" s="42" t="s">
        <v>199</v>
      </c>
      <c r="AC17" s="42" t="s">
        <v>199</v>
      </c>
      <c r="AD17" s="42" t="s">
        <v>209</v>
      </c>
      <c r="AE17" s="42" t="s">
        <v>199</v>
      </c>
      <c r="AF17" s="42" t="s">
        <v>199</v>
      </c>
      <c r="AG17" s="42" t="s">
        <v>199</v>
      </c>
      <c r="AH17" s="42" t="s">
        <v>199</v>
      </c>
      <c r="AI17" s="42" t="s">
        <v>199</v>
      </c>
      <c r="AJ17" s="42" t="s">
        <v>199</v>
      </c>
      <c r="AK17" s="42" t="s">
        <v>199</v>
      </c>
      <c r="AL17" s="44" t="s">
        <v>261</v>
      </c>
    </row>
    <row r="18" spans="2:38" s="212" customFormat="1" ht="270.75" hidden="1" x14ac:dyDescent="0.2">
      <c r="B18" s="42" t="s">
        <v>193</v>
      </c>
      <c r="C18" s="43" t="s">
        <v>194</v>
      </c>
      <c r="D18" s="42" t="s">
        <v>250</v>
      </c>
      <c r="E18" s="216" t="s">
        <v>251</v>
      </c>
      <c r="F18" s="217" t="s">
        <v>252</v>
      </c>
      <c r="G18" s="217"/>
      <c r="H18" s="42" t="s">
        <v>198</v>
      </c>
      <c r="I18" s="42" t="s">
        <v>253</v>
      </c>
      <c r="J18" s="42" t="s">
        <v>254</v>
      </c>
      <c r="K18" s="42" t="s">
        <v>199</v>
      </c>
      <c r="L18" s="42" t="s">
        <v>199</v>
      </c>
      <c r="M18" s="217" t="s">
        <v>262</v>
      </c>
      <c r="N18" s="42" t="s">
        <v>263</v>
      </c>
      <c r="O18" s="44" t="s">
        <v>264</v>
      </c>
      <c r="P18" s="42" t="s">
        <v>230</v>
      </c>
      <c r="Q18" s="42" t="s">
        <v>231</v>
      </c>
      <c r="R18" s="44" t="s">
        <v>220</v>
      </c>
      <c r="S18" s="45">
        <v>45627</v>
      </c>
      <c r="T18" s="45">
        <v>45641</v>
      </c>
      <c r="U18" s="44" t="s">
        <v>72</v>
      </c>
      <c r="V18" s="26"/>
      <c r="W18" s="42"/>
      <c r="X18" s="46"/>
      <c r="Y18" s="42" t="s">
        <v>208</v>
      </c>
      <c r="Z18" s="42" t="s">
        <v>232</v>
      </c>
      <c r="AA18" s="42" t="s">
        <v>233</v>
      </c>
      <c r="AB18" s="42" t="s">
        <v>199</v>
      </c>
      <c r="AC18" s="42" t="s">
        <v>199</v>
      </c>
      <c r="AD18" s="42" t="s">
        <v>209</v>
      </c>
      <c r="AE18" s="42" t="s">
        <v>199</v>
      </c>
      <c r="AF18" s="42" t="s">
        <v>199</v>
      </c>
      <c r="AG18" s="42" t="s">
        <v>199</v>
      </c>
      <c r="AH18" s="42" t="s">
        <v>199</v>
      </c>
      <c r="AI18" s="42" t="s">
        <v>199</v>
      </c>
      <c r="AJ18" s="42" t="s">
        <v>199</v>
      </c>
      <c r="AK18" s="42" t="s">
        <v>199</v>
      </c>
      <c r="AL18" s="44" t="s">
        <v>234</v>
      </c>
    </row>
    <row r="19" spans="2:38" s="212" customFormat="1" ht="270.75" hidden="1" x14ac:dyDescent="0.2">
      <c r="B19" s="42" t="s">
        <v>193</v>
      </c>
      <c r="C19" s="43" t="s">
        <v>194</v>
      </c>
      <c r="D19" s="42" t="s">
        <v>250</v>
      </c>
      <c r="E19" s="216" t="s">
        <v>251</v>
      </c>
      <c r="F19" s="217" t="s">
        <v>252</v>
      </c>
      <c r="G19" s="217"/>
      <c r="H19" s="42" t="s">
        <v>198</v>
      </c>
      <c r="I19" s="42" t="s">
        <v>253</v>
      </c>
      <c r="J19" s="42" t="s">
        <v>254</v>
      </c>
      <c r="K19" s="42" t="s">
        <v>199</v>
      </c>
      <c r="L19" s="42" t="s">
        <v>199</v>
      </c>
      <c r="M19" s="217" t="s">
        <v>265</v>
      </c>
      <c r="N19" s="42" t="s">
        <v>266</v>
      </c>
      <c r="O19" s="44" t="s">
        <v>267</v>
      </c>
      <c r="P19" s="42" t="s">
        <v>258</v>
      </c>
      <c r="Q19" s="42" t="s">
        <v>268</v>
      </c>
      <c r="R19" s="44" t="s">
        <v>72</v>
      </c>
      <c r="S19" s="45">
        <v>45293</v>
      </c>
      <c r="T19" s="45">
        <v>45625</v>
      </c>
      <c r="U19" s="50" t="s">
        <v>72</v>
      </c>
      <c r="V19" s="26"/>
      <c r="W19" s="42"/>
      <c r="X19" s="46">
        <v>0.5</v>
      </c>
      <c r="Y19" s="42" t="s">
        <v>207</v>
      </c>
      <c r="Z19" s="42" t="s">
        <v>208</v>
      </c>
      <c r="AA19" s="42" t="s">
        <v>199</v>
      </c>
      <c r="AB19" s="42" t="s">
        <v>199</v>
      </c>
      <c r="AC19" s="42" t="s">
        <v>199</v>
      </c>
      <c r="AD19" s="42" t="s">
        <v>209</v>
      </c>
      <c r="AE19" s="42" t="s">
        <v>199</v>
      </c>
      <c r="AF19" s="42" t="s">
        <v>199</v>
      </c>
      <c r="AG19" s="42" t="s">
        <v>199</v>
      </c>
      <c r="AH19" s="42" t="s">
        <v>199</v>
      </c>
      <c r="AI19" s="42" t="s">
        <v>199</v>
      </c>
      <c r="AJ19" s="42" t="s">
        <v>199</v>
      </c>
      <c r="AK19" s="42" t="s">
        <v>199</v>
      </c>
      <c r="AL19" s="44" t="s">
        <v>261</v>
      </c>
    </row>
    <row r="20" spans="2:38" s="212" customFormat="1" ht="270.75" hidden="1" x14ac:dyDescent="0.2">
      <c r="B20" s="42" t="s">
        <v>193</v>
      </c>
      <c r="C20" s="43" t="s">
        <v>194</v>
      </c>
      <c r="D20" s="42" t="s">
        <v>250</v>
      </c>
      <c r="E20" s="216" t="s">
        <v>251</v>
      </c>
      <c r="F20" s="218" t="s">
        <v>269</v>
      </c>
      <c r="G20" s="218"/>
      <c r="H20" s="42" t="s">
        <v>198</v>
      </c>
      <c r="I20" s="42" t="s">
        <v>253</v>
      </c>
      <c r="J20" s="42" t="s">
        <v>254</v>
      </c>
      <c r="K20" s="42" t="s">
        <v>199</v>
      </c>
      <c r="L20" s="42" t="s">
        <v>199</v>
      </c>
      <c r="M20" s="218" t="s">
        <v>255</v>
      </c>
      <c r="N20" s="42" t="s">
        <v>270</v>
      </c>
      <c r="O20" s="44" t="s">
        <v>271</v>
      </c>
      <c r="P20" s="42" t="s">
        <v>272</v>
      </c>
      <c r="Q20" s="42" t="s">
        <v>273</v>
      </c>
      <c r="R20" s="44" t="s">
        <v>260</v>
      </c>
      <c r="S20" s="45">
        <v>45293</v>
      </c>
      <c r="T20" s="45">
        <v>45625</v>
      </c>
      <c r="U20" s="50" t="s">
        <v>260</v>
      </c>
      <c r="V20" s="26"/>
      <c r="W20" s="42"/>
      <c r="X20" s="46">
        <v>1</v>
      </c>
      <c r="Y20" s="42" t="s">
        <v>207</v>
      </c>
      <c r="Z20" s="42" t="s">
        <v>208</v>
      </c>
      <c r="AA20" s="42" t="s">
        <v>199</v>
      </c>
      <c r="AB20" s="42" t="s">
        <v>199</v>
      </c>
      <c r="AC20" s="42" t="s">
        <v>199</v>
      </c>
      <c r="AD20" s="42" t="s">
        <v>209</v>
      </c>
      <c r="AE20" s="42" t="s">
        <v>199</v>
      </c>
      <c r="AF20" s="42" t="s">
        <v>199</v>
      </c>
      <c r="AG20" s="42" t="s">
        <v>199</v>
      </c>
      <c r="AH20" s="42" t="s">
        <v>199</v>
      </c>
      <c r="AI20" s="42" t="s">
        <v>199</v>
      </c>
      <c r="AJ20" s="42" t="s">
        <v>199</v>
      </c>
      <c r="AK20" s="42" t="s">
        <v>199</v>
      </c>
      <c r="AL20" s="44" t="s">
        <v>261</v>
      </c>
    </row>
    <row r="21" spans="2:38" s="212" customFormat="1" ht="270.75" hidden="1" x14ac:dyDescent="0.2">
      <c r="B21" s="42" t="s">
        <v>193</v>
      </c>
      <c r="C21" s="43" t="s">
        <v>194</v>
      </c>
      <c r="D21" s="42" t="s">
        <v>250</v>
      </c>
      <c r="E21" s="216" t="s">
        <v>251</v>
      </c>
      <c r="F21" s="218" t="s">
        <v>269</v>
      </c>
      <c r="G21" s="218"/>
      <c r="H21" s="42" t="s">
        <v>198</v>
      </c>
      <c r="I21" s="42" t="s">
        <v>253</v>
      </c>
      <c r="J21" s="42" t="s">
        <v>254</v>
      </c>
      <c r="K21" s="42" t="s">
        <v>199</v>
      </c>
      <c r="L21" s="42" t="s">
        <v>199</v>
      </c>
      <c r="M21" s="218" t="s">
        <v>262</v>
      </c>
      <c r="N21" s="42" t="s">
        <v>274</v>
      </c>
      <c r="O21" s="44" t="s">
        <v>275</v>
      </c>
      <c r="P21" s="42" t="s">
        <v>230</v>
      </c>
      <c r="Q21" s="42" t="s">
        <v>231</v>
      </c>
      <c r="R21" s="44" t="s">
        <v>220</v>
      </c>
      <c r="S21" s="45">
        <v>45627</v>
      </c>
      <c r="T21" s="45">
        <v>45641</v>
      </c>
      <c r="U21" s="44" t="s">
        <v>72</v>
      </c>
      <c r="V21" s="26"/>
      <c r="W21" s="42"/>
      <c r="X21" s="46"/>
      <c r="Y21" s="42" t="s">
        <v>208</v>
      </c>
      <c r="Z21" s="42" t="s">
        <v>232</v>
      </c>
      <c r="AA21" s="42" t="s">
        <v>233</v>
      </c>
      <c r="AB21" s="42" t="s">
        <v>199</v>
      </c>
      <c r="AC21" s="42" t="s">
        <v>199</v>
      </c>
      <c r="AD21" s="42" t="s">
        <v>209</v>
      </c>
      <c r="AE21" s="42" t="s">
        <v>199</v>
      </c>
      <c r="AF21" s="42" t="s">
        <v>199</v>
      </c>
      <c r="AG21" s="42" t="s">
        <v>199</v>
      </c>
      <c r="AH21" s="42" t="s">
        <v>199</v>
      </c>
      <c r="AI21" s="42" t="s">
        <v>199</v>
      </c>
      <c r="AJ21" s="42" t="s">
        <v>199</v>
      </c>
      <c r="AK21" s="42" t="s">
        <v>199</v>
      </c>
      <c r="AL21" s="44" t="s">
        <v>234</v>
      </c>
    </row>
    <row r="22" spans="2:38" s="212" customFormat="1" ht="213.75" hidden="1" x14ac:dyDescent="0.2">
      <c r="B22" s="42" t="s">
        <v>193</v>
      </c>
      <c r="C22" s="43" t="s">
        <v>194</v>
      </c>
      <c r="D22" s="42" t="s">
        <v>250</v>
      </c>
      <c r="E22" s="216" t="s">
        <v>251</v>
      </c>
      <c r="F22" s="218" t="s">
        <v>269</v>
      </c>
      <c r="G22" s="218"/>
      <c r="H22" s="42" t="s">
        <v>198</v>
      </c>
      <c r="I22" s="42" t="s">
        <v>253</v>
      </c>
      <c r="J22" s="42" t="s">
        <v>199</v>
      </c>
      <c r="K22" s="42" t="s">
        <v>199</v>
      </c>
      <c r="L22" s="42" t="s">
        <v>199</v>
      </c>
      <c r="M22" s="218" t="s">
        <v>276</v>
      </c>
      <c r="N22" s="42" t="s">
        <v>277</v>
      </c>
      <c r="O22" s="42" t="s">
        <v>278</v>
      </c>
      <c r="P22" s="42" t="s">
        <v>279</v>
      </c>
      <c r="Q22" s="42"/>
      <c r="R22" s="42" t="s">
        <v>280</v>
      </c>
      <c r="S22" s="45">
        <v>45292</v>
      </c>
      <c r="T22" s="45">
        <v>45412</v>
      </c>
      <c r="U22" s="45" t="s">
        <v>281</v>
      </c>
      <c r="V22" s="26">
        <v>216056978</v>
      </c>
      <c r="W22" s="44" t="s">
        <v>282</v>
      </c>
      <c r="X22" s="46"/>
      <c r="Y22" s="42" t="s">
        <v>245</v>
      </c>
      <c r="Z22" s="42" t="s">
        <v>199</v>
      </c>
      <c r="AA22" s="42" t="s">
        <v>199</v>
      </c>
      <c r="AB22" s="42" t="s">
        <v>199</v>
      </c>
      <c r="AC22" s="42" t="s">
        <v>199</v>
      </c>
      <c r="AD22" s="42" t="s">
        <v>209</v>
      </c>
      <c r="AE22" s="42" t="s">
        <v>248</v>
      </c>
      <c r="AF22" s="42" t="s">
        <v>199</v>
      </c>
      <c r="AG22" s="42" t="s">
        <v>199</v>
      </c>
      <c r="AH22" s="42" t="s">
        <v>199</v>
      </c>
      <c r="AI22" s="42" t="s">
        <v>199</v>
      </c>
      <c r="AJ22" s="42" t="s">
        <v>199</v>
      </c>
      <c r="AK22" s="42" t="s">
        <v>199</v>
      </c>
      <c r="AL22" s="42" t="s">
        <v>283</v>
      </c>
    </row>
    <row r="23" spans="2:38" s="212" customFormat="1" ht="213.75" hidden="1" x14ac:dyDescent="0.2">
      <c r="B23" s="42" t="s">
        <v>193</v>
      </c>
      <c r="C23" s="43" t="s">
        <v>194</v>
      </c>
      <c r="D23" s="42" t="s">
        <v>250</v>
      </c>
      <c r="E23" s="216" t="s">
        <v>251</v>
      </c>
      <c r="F23" s="218" t="s">
        <v>269</v>
      </c>
      <c r="G23" s="218"/>
      <c r="H23" s="42" t="s">
        <v>198</v>
      </c>
      <c r="I23" s="42" t="s">
        <v>253</v>
      </c>
      <c r="J23" s="42" t="s">
        <v>199</v>
      </c>
      <c r="K23" s="42" t="s">
        <v>199</v>
      </c>
      <c r="L23" s="42" t="s">
        <v>199</v>
      </c>
      <c r="M23" s="219" t="s">
        <v>284</v>
      </c>
      <c r="N23" s="42" t="s">
        <v>285</v>
      </c>
      <c r="O23" s="42" t="s">
        <v>286</v>
      </c>
      <c r="P23" s="42" t="s">
        <v>287</v>
      </c>
      <c r="Q23" s="42"/>
      <c r="R23" s="42" t="s">
        <v>280</v>
      </c>
      <c r="S23" s="45">
        <v>45292</v>
      </c>
      <c r="T23" s="45">
        <v>45412</v>
      </c>
      <c r="U23" s="45" t="s">
        <v>281</v>
      </c>
      <c r="V23" s="26">
        <v>55626726</v>
      </c>
      <c r="W23" s="44" t="s">
        <v>288</v>
      </c>
      <c r="X23" s="46"/>
      <c r="Y23" s="42" t="s">
        <v>245</v>
      </c>
      <c r="Z23" s="42" t="s">
        <v>199</v>
      </c>
      <c r="AA23" s="42" t="s">
        <v>199</v>
      </c>
      <c r="AB23" s="42" t="s">
        <v>199</v>
      </c>
      <c r="AC23" s="42" t="s">
        <v>199</v>
      </c>
      <c r="AD23" s="42" t="s">
        <v>209</v>
      </c>
      <c r="AE23" s="42" t="s">
        <v>248</v>
      </c>
      <c r="AF23" s="42" t="s">
        <v>199</v>
      </c>
      <c r="AG23" s="42" t="s">
        <v>199</v>
      </c>
      <c r="AH23" s="42" t="s">
        <v>199</v>
      </c>
      <c r="AI23" s="42" t="s">
        <v>199</v>
      </c>
      <c r="AJ23" s="42" t="s">
        <v>199</v>
      </c>
      <c r="AK23" s="42" t="s">
        <v>199</v>
      </c>
      <c r="AL23" s="42" t="s">
        <v>283</v>
      </c>
    </row>
    <row r="24" spans="2:38" s="212" customFormat="1" ht="213.75" hidden="1" x14ac:dyDescent="0.2">
      <c r="B24" s="42" t="s">
        <v>193</v>
      </c>
      <c r="C24" s="43" t="s">
        <v>194</v>
      </c>
      <c r="D24" s="42" t="s">
        <v>250</v>
      </c>
      <c r="E24" s="216" t="s">
        <v>251</v>
      </c>
      <c r="F24" s="218" t="s">
        <v>269</v>
      </c>
      <c r="G24" s="218"/>
      <c r="H24" s="42" t="s">
        <v>198</v>
      </c>
      <c r="I24" s="42" t="s">
        <v>253</v>
      </c>
      <c r="J24" s="42" t="s">
        <v>199</v>
      </c>
      <c r="K24" s="42" t="s">
        <v>199</v>
      </c>
      <c r="L24" s="42" t="s">
        <v>199</v>
      </c>
      <c r="M24" s="218" t="s">
        <v>289</v>
      </c>
      <c r="N24" s="42" t="s">
        <v>290</v>
      </c>
      <c r="O24" s="42" t="s">
        <v>291</v>
      </c>
      <c r="P24" s="42" t="s">
        <v>292</v>
      </c>
      <c r="Q24" s="42"/>
      <c r="R24" s="42" t="s">
        <v>280</v>
      </c>
      <c r="S24" s="45">
        <v>45292</v>
      </c>
      <c r="T24" s="45">
        <v>45412</v>
      </c>
      <c r="U24" s="45" t="s">
        <v>281</v>
      </c>
      <c r="V24" s="26">
        <v>100635386</v>
      </c>
      <c r="W24" s="44" t="s">
        <v>293</v>
      </c>
      <c r="X24" s="46"/>
      <c r="Y24" s="42" t="s">
        <v>245</v>
      </c>
      <c r="Z24" s="42" t="s">
        <v>199</v>
      </c>
      <c r="AA24" s="42" t="s">
        <v>199</v>
      </c>
      <c r="AB24" s="42" t="s">
        <v>199</v>
      </c>
      <c r="AC24" s="42" t="s">
        <v>199</v>
      </c>
      <c r="AD24" s="42" t="s">
        <v>209</v>
      </c>
      <c r="AE24" s="42" t="s">
        <v>248</v>
      </c>
      <c r="AF24" s="42" t="s">
        <v>199</v>
      </c>
      <c r="AG24" s="42" t="s">
        <v>199</v>
      </c>
      <c r="AH24" s="42" t="s">
        <v>199</v>
      </c>
      <c r="AI24" s="42" t="s">
        <v>199</v>
      </c>
      <c r="AJ24" s="42" t="s">
        <v>199</v>
      </c>
      <c r="AK24" s="42" t="s">
        <v>199</v>
      </c>
      <c r="AL24" s="42" t="s">
        <v>294</v>
      </c>
    </row>
    <row r="25" spans="2:38" s="212" customFormat="1" ht="213.75" hidden="1" x14ac:dyDescent="0.2">
      <c r="B25" s="42" t="s">
        <v>193</v>
      </c>
      <c r="C25" s="43" t="s">
        <v>194</v>
      </c>
      <c r="D25" s="42" t="s">
        <v>250</v>
      </c>
      <c r="E25" s="216" t="s">
        <v>251</v>
      </c>
      <c r="F25" s="218" t="s">
        <v>269</v>
      </c>
      <c r="G25" s="218"/>
      <c r="H25" s="42" t="s">
        <v>198</v>
      </c>
      <c r="I25" s="42" t="s">
        <v>253</v>
      </c>
      <c r="J25" s="42" t="s">
        <v>199</v>
      </c>
      <c r="K25" s="42" t="s">
        <v>199</v>
      </c>
      <c r="L25" s="42" t="s">
        <v>199</v>
      </c>
      <c r="M25" s="216" t="s">
        <v>295</v>
      </c>
      <c r="N25" s="42" t="s">
        <v>296</v>
      </c>
      <c r="O25" s="42" t="s">
        <v>297</v>
      </c>
      <c r="P25" s="42" t="s">
        <v>298</v>
      </c>
      <c r="Q25" s="42"/>
      <c r="R25" s="42" t="s">
        <v>280</v>
      </c>
      <c r="S25" s="45">
        <v>45292</v>
      </c>
      <c r="T25" s="45">
        <v>45412</v>
      </c>
      <c r="U25" s="45" t="s">
        <v>281</v>
      </c>
      <c r="V25" s="26">
        <v>128191578</v>
      </c>
      <c r="W25" s="44" t="s">
        <v>299</v>
      </c>
      <c r="X25" s="46"/>
      <c r="Y25" s="42" t="s">
        <v>245</v>
      </c>
      <c r="Z25" s="42" t="s">
        <v>199</v>
      </c>
      <c r="AA25" s="42" t="s">
        <v>199</v>
      </c>
      <c r="AB25" s="42" t="s">
        <v>199</v>
      </c>
      <c r="AC25" s="42" t="s">
        <v>199</v>
      </c>
      <c r="AD25" s="42" t="s">
        <v>209</v>
      </c>
      <c r="AE25" s="42" t="s">
        <v>248</v>
      </c>
      <c r="AF25" s="42" t="s">
        <v>199</v>
      </c>
      <c r="AG25" s="42" t="s">
        <v>199</v>
      </c>
      <c r="AH25" s="42" t="s">
        <v>199</v>
      </c>
      <c r="AI25" s="42" t="s">
        <v>199</v>
      </c>
      <c r="AJ25" s="42" t="s">
        <v>199</v>
      </c>
      <c r="AK25" s="42" t="s">
        <v>199</v>
      </c>
      <c r="AL25" s="42" t="s">
        <v>283</v>
      </c>
    </row>
    <row r="26" spans="2:38" s="212" customFormat="1" ht="213.75" hidden="1" x14ac:dyDescent="0.2">
      <c r="B26" s="42" t="s">
        <v>193</v>
      </c>
      <c r="C26" s="43" t="s">
        <v>194</v>
      </c>
      <c r="D26" s="42" t="s">
        <v>250</v>
      </c>
      <c r="E26" s="216" t="s">
        <v>251</v>
      </c>
      <c r="F26" s="218" t="s">
        <v>269</v>
      </c>
      <c r="G26" s="218"/>
      <c r="H26" s="42" t="s">
        <v>198</v>
      </c>
      <c r="I26" s="42" t="s">
        <v>253</v>
      </c>
      <c r="J26" s="42" t="s">
        <v>199</v>
      </c>
      <c r="K26" s="42" t="s">
        <v>199</v>
      </c>
      <c r="L26" s="42" t="s">
        <v>199</v>
      </c>
      <c r="M26" s="218" t="s">
        <v>300</v>
      </c>
      <c r="N26" s="42" t="s">
        <v>277</v>
      </c>
      <c r="O26" s="42" t="s">
        <v>301</v>
      </c>
      <c r="P26" s="42" t="s">
        <v>279</v>
      </c>
      <c r="Q26" s="42"/>
      <c r="R26" s="42" t="s">
        <v>280</v>
      </c>
      <c r="S26" s="45">
        <v>45413</v>
      </c>
      <c r="T26" s="52">
        <v>45535</v>
      </c>
      <c r="U26" s="45" t="s">
        <v>281</v>
      </c>
      <c r="V26" s="26">
        <v>186551156</v>
      </c>
      <c r="W26" s="44" t="s">
        <v>302</v>
      </c>
      <c r="X26" s="46"/>
      <c r="Y26" s="42" t="s">
        <v>245</v>
      </c>
      <c r="Z26" s="42" t="s">
        <v>199</v>
      </c>
      <c r="AA26" s="42" t="s">
        <v>199</v>
      </c>
      <c r="AB26" s="42" t="s">
        <v>199</v>
      </c>
      <c r="AC26" s="42" t="s">
        <v>199</v>
      </c>
      <c r="AD26" s="42" t="s">
        <v>209</v>
      </c>
      <c r="AE26" s="42" t="s">
        <v>248</v>
      </c>
      <c r="AF26" s="42" t="s">
        <v>199</v>
      </c>
      <c r="AG26" s="42" t="s">
        <v>199</v>
      </c>
      <c r="AH26" s="42" t="s">
        <v>199</v>
      </c>
      <c r="AI26" s="42" t="s">
        <v>199</v>
      </c>
      <c r="AJ26" s="42" t="s">
        <v>199</v>
      </c>
      <c r="AK26" s="42" t="s">
        <v>199</v>
      </c>
      <c r="AL26" s="42" t="s">
        <v>283</v>
      </c>
    </row>
    <row r="27" spans="2:38" s="212" customFormat="1" ht="213.75" hidden="1" x14ac:dyDescent="0.2">
      <c r="B27" s="42" t="s">
        <v>193</v>
      </c>
      <c r="C27" s="43" t="s">
        <v>194</v>
      </c>
      <c r="D27" s="42" t="s">
        <v>250</v>
      </c>
      <c r="E27" s="216" t="s">
        <v>251</v>
      </c>
      <c r="F27" s="218" t="s">
        <v>269</v>
      </c>
      <c r="G27" s="218"/>
      <c r="H27" s="42" t="s">
        <v>198</v>
      </c>
      <c r="I27" s="42" t="s">
        <v>253</v>
      </c>
      <c r="J27" s="42" t="s">
        <v>199</v>
      </c>
      <c r="K27" s="42" t="s">
        <v>199</v>
      </c>
      <c r="L27" s="42" t="s">
        <v>199</v>
      </c>
      <c r="M27" s="219" t="s">
        <v>303</v>
      </c>
      <c r="N27" s="42" t="s">
        <v>285</v>
      </c>
      <c r="O27" s="42" t="s">
        <v>304</v>
      </c>
      <c r="P27" s="42" t="s">
        <v>287</v>
      </c>
      <c r="Q27" s="42"/>
      <c r="R27" s="42" t="s">
        <v>280</v>
      </c>
      <c r="S27" s="45">
        <v>45413</v>
      </c>
      <c r="T27" s="52">
        <v>45535</v>
      </c>
      <c r="U27" s="45" t="s">
        <v>281</v>
      </c>
      <c r="V27" s="26" t="s">
        <v>199</v>
      </c>
      <c r="W27" s="26" t="s">
        <v>199</v>
      </c>
      <c r="X27" s="46"/>
      <c r="Y27" s="42" t="s">
        <v>245</v>
      </c>
      <c r="Z27" s="42" t="s">
        <v>199</v>
      </c>
      <c r="AA27" s="42" t="s">
        <v>199</v>
      </c>
      <c r="AB27" s="42" t="s">
        <v>199</v>
      </c>
      <c r="AC27" s="42" t="s">
        <v>199</v>
      </c>
      <c r="AD27" s="42" t="s">
        <v>209</v>
      </c>
      <c r="AE27" s="42" t="s">
        <v>199</v>
      </c>
      <c r="AF27" s="42" t="s">
        <v>199</v>
      </c>
      <c r="AG27" s="42" t="s">
        <v>199</v>
      </c>
      <c r="AH27" s="42" t="s">
        <v>199</v>
      </c>
      <c r="AI27" s="42" t="s">
        <v>199</v>
      </c>
      <c r="AJ27" s="42" t="s">
        <v>199</v>
      </c>
      <c r="AK27" s="42" t="s">
        <v>199</v>
      </c>
      <c r="AL27" s="42" t="s">
        <v>283</v>
      </c>
    </row>
    <row r="28" spans="2:38" s="212" customFormat="1" ht="213.75" hidden="1" x14ac:dyDescent="0.2">
      <c r="B28" s="42" t="s">
        <v>193</v>
      </c>
      <c r="C28" s="43" t="s">
        <v>194</v>
      </c>
      <c r="D28" s="42" t="s">
        <v>250</v>
      </c>
      <c r="E28" s="216" t="s">
        <v>251</v>
      </c>
      <c r="F28" s="218" t="s">
        <v>269</v>
      </c>
      <c r="G28" s="218"/>
      <c r="H28" s="42" t="s">
        <v>198</v>
      </c>
      <c r="I28" s="42" t="s">
        <v>253</v>
      </c>
      <c r="J28" s="42" t="s">
        <v>199</v>
      </c>
      <c r="K28" s="42" t="s">
        <v>199</v>
      </c>
      <c r="L28" s="42" t="s">
        <v>199</v>
      </c>
      <c r="M28" s="218" t="s">
        <v>305</v>
      </c>
      <c r="N28" s="42" t="s">
        <v>290</v>
      </c>
      <c r="O28" s="42" t="s">
        <v>306</v>
      </c>
      <c r="P28" s="42" t="s">
        <v>292</v>
      </c>
      <c r="Q28" s="42"/>
      <c r="R28" s="42" t="s">
        <v>280</v>
      </c>
      <c r="S28" s="45">
        <v>45413</v>
      </c>
      <c r="T28" s="52">
        <v>45535</v>
      </c>
      <c r="U28" s="45" t="s">
        <v>281</v>
      </c>
      <c r="V28" s="26">
        <v>90135064</v>
      </c>
      <c r="W28" s="44" t="s">
        <v>307</v>
      </c>
      <c r="X28" s="46"/>
      <c r="Y28" s="42" t="s">
        <v>245</v>
      </c>
      <c r="Z28" s="42" t="s">
        <v>199</v>
      </c>
      <c r="AA28" s="42" t="s">
        <v>199</v>
      </c>
      <c r="AB28" s="42" t="s">
        <v>199</v>
      </c>
      <c r="AC28" s="42" t="s">
        <v>199</v>
      </c>
      <c r="AD28" s="42" t="s">
        <v>209</v>
      </c>
      <c r="AE28" s="42" t="s">
        <v>248</v>
      </c>
      <c r="AF28" s="42" t="s">
        <v>199</v>
      </c>
      <c r="AG28" s="42" t="s">
        <v>199</v>
      </c>
      <c r="AH28" s="42" t="s">
        <v>199</v>
      </c>
      <c r="AI28" s="42" t="s">
        <v>199</v>
      </c>
      <c r="AJ28" s="42" t="s">
        <v>199</v>
      </c>
      <c r="AK28" s="42" t="s">
        <v>199</v>
      </c>
      <c r="AL28" s="42" t="s">
        <v>294</v>
      </c>
    </row>
    <row r="29" spans="2:38" s="212" customFormat="1" ht="213.75" hidden="1" x14ac:dyDescent="0.2">
      <c r="B29" s="42" t="s">
        <v>193</v>
      </c>
      <c r="C29" s="43" t="s">
        <v>194</v>
      </c>
      <c r="D29" s="42" t="s">
        <v>250</v>
      </c>
      <c r="E29" s="216" t="s">
        <v>251</v>
      </c>
      <c r="F29" s="218" t="s">
        <v>269</v>
      </c>
      <c r="G29" s="218"/>
      <c r="H29" s="42" t="s">
        <v>198</v>
      </c>
      <c r="I29" s="42" t="s">
        <v>253</v>
      </c>
      <c r="J29" s="42" t="s">
        <v>199</v>
      </c>
      <c r="K29" s="42" t="s">
        <v>199</v>
      </c>
      <c r="L29" s="42" t="s">
        <v>199</v>
      </c>
      <c r="M29" s="216" t="s">
        <v>308</v>
      </c>
      <c r="N29" s="42" t="s">
        <v>296</v>
      </c>
      <c r="O29" s="42" t="s">
        <v>309</v>
      </c>
      <c r="P29" s="42" t="s">
        <v>298</v>
      </c>
      <c r="Q29" s="42"/>
      <c r="R29" s="42" t="s">
        <v>280</v>
      </c>
      <c r="S29" s="45">
        <v>45413</v>
      </c>
      <c r="T29" s="52">
        <v>45535</v>
      </c>
      <c r="U29" s="45" t="s">
        <v>281</v>
      </c>
      <c r="V29" s="183" t="s">
        <v>310</v>
      </c>
      <c r="W29" s="44" t="s">
        <v>311</v>
      </c>
      <c r="X29" s="46"/>
      <c r="Y29" s="42" t="s">
        <v>245</v>
      </c>
      <c r="Z29" s="42" t="s">
        <v>199</v>
      </c>
      <c r="AA29" s="42" t="s">
        <v>199</v>
      </c>
      <c r="AB29" s="42" t="s">
        <v>199</v>
      </c>
      <c r="AC29" s="42" t="s">
        <v>199</v>
      </c>
      <c r="AD29" s="42" t="s">
        <v>209</v>
      </c>
      <c r="AE29" s="42" t="s">
        <v>248</v>
      </c>
      <c r="AF29" s="42" t="s">
        <v>199</v>
      </c>
      <c r="AG29" s="42" t="s">
        <v>199</v>
      </c>
      <c r="AH29" s="42" t="s">
        <v>199</v>
      </c>
      <c r="AI29" s="42" t="s">
        <v>199</v>
      </c>
      <c r="AJ29" s="42" t="s">
        <v>199</v>
      </c>
      <c r="AK29" s="42" t="s">
        <v>199</v>
      </c>
      <c r="AL29" s="42" t="s">
        <v>283</v>
      </c>
    </row>
    <row r="30" spans="2:38" s="212" customFormat="1" ht="213.75" hidden="1" x14ac:dyDescent="0.2">
      <c r="B30" s="42" t="s">
        <v>193</v>
      </c>
      <c r="C30" s="43" t="s">
        <v>194</v>
      </c>
      <c r="D30" s="42" t="s">
        <v>250</v>
      </c>
      <c r="E30" s="216" t="s">
        <v>251</v>
      </c>
      <c r="F30" s="218" t="s">
        <v>269</v>
      </c>
      <c r="G30" s="218"/>
      <c r="H30" s="42" t="s">
        <v>198</v>
      </c>
      <c r="I30" s="42" t="s">
        <v>253</v>
      </c>
      <c r="J30" s="42" t="s">
        <v>199</v>
      </c>
      <c r="K30" s="42" t="s">
        <v>199</v>
      </c>
      <c r="L30" s="42" t="s">
        <v>199</v>
      </c>
      <c r="M30" s="218" t="s">
        <v>312</v>
      </c>
      <c r="N30" s="42" t="s">
        <v>277</v>
      </c>
      <c r="O30" s="42" t="s">
        <v>313</v>
      </c>
      <c r="P30" s="42" t="s">
        <v>279</v>
      </c>
      <c r="Q30" s="42"/>
      <c r="R30" s="42" t="s">
        <v>280</v>
      </c>
      <c r="S30" s="45">
        <v>45536</v>
      </c>
      <c r="T30" s="52">
        <v>45626</v>
      </c>
      <c r="U30" s="45" t="s">
        <v>281</v>
      </c>
      <c r="V30" s="26" t="s">
        <v>199</v>
      </c>
      <c r="W30" s="42" t="s">
        <v>199</v>
      </c>
      <c r="X30" s="46"/>
      <c r="Y30" s="42" t="s">
        <v>245</v>
      </c>
      <c r="Z30" s="42" t="s">
        <v>199</v>
      </c>
      <c r="AA30" s="42" t="s">
        <v>199</v>
      </c>
      <c r="AB30" s="42" t="s">
        <v>199</v>
      </c>
      <c r="AC30" s="42" t="s">
        <v>199</v>
      </c>
      <c r="AD30" s="42" t="s">
        <v>209</v>
      </c>
      <c r="AE30" s="42" t="s">
        <v>199</v>
      </c>
      <c r="AF30" s="42" t="s">
        <v>199</v>
      </c>
      <c r="AG30" s="42" t="s">
        <v>199</v>
      </c>
      <c r="AH30" s="42" t="s">
        <v>199</v>
      </c>
      <c r="AI30" s="42" t="s">
        <v>199</v>
      </c>
      <c r="AJ30" s="42" t="s">
        <v>199</v>
      </c>
      <c r="AK30" s="42" t="s">
        <v>199</v>
      </c>
      <c r="AL30" s="42" t="s">
        <v>283</v>
      </c>
    </row>
    <row r="31" spans="2:38" s="212" customFormat="1" ht="213.75" hidden="1" x14ac:dyDescent="0.2">
      <c r="B31" s="42" t="s">
        <v>193</v>
      </c>
      <c r="C31" s="43" t="s">
        <v>194</v>
      </c>
      <c r="D31" s="42" t="s">
        <v>250</v>
      </c>
      <c r="E31" s="216" t="s">
        <v>251</v>
      </c>
      <c r="F31" s="218" t="s">
        <v>269</v>
      </c>
      <c r="G31" s="218"/>
      <c r="H31" s="42" t="s">
        <v>198</v>
      </c>
      <c r="I31" s="42" t="s">
        <v>253</v>
      </c>
      <c r="J31" s="42" t="s">
        <v>199</v>
      </c>
      <c r="K31" s="42" t="s">
        <v>199</v>
      </c>
      <c r="L31" s="42" t="s">
        <v>199</v>
      </c>
      <c r="M31" s="219" t="s">
        <v>314</v>
      </c>
      <c r="N31" s="42" t="s">
        <v>285</v>
      </c>
      <c r="O31" s="42" t="s">
        <v>315</v>
      </c>
      <c r="P31" s="42" t="s">
        <v>287</v>
      </c>
      <c r="Q31" s="42"/>
      <c r="R31" s="42" t="s">
        <v>280</v>
      </c>
      <c r="S31" s="45">
        <v>45536</v>
      </c>
      <c r="T31" s="52">
        <v>45626</v>
      </c>
      <c r="U31" s="45" t="s">
        <v>281</v>
      </c>
      <c r="V31" s="26" t="s">
        <v>199</v>
      </c>
      <c r="W31" s="42" t="s">
        <v>199</v>
      </c>
      <c r="X31" s="46"/>
      <c r="Y31" s="42" t="s">
        <v>245</v>
      </c>
      <c r="Z31" s="42" t="s">
        <v>199</v>
      </c>
      <c r="AA31" s="42" t="s">
        <v>199</v>
      </c>
      <c r="AB31" s="42" t="s">
        <v>199</v>
      </c>
      <c r="AC31" s="42" t="s">
        <v>199</v>
      </c>
      <c r="AD31" s="42" t="s">
        <v>209</v>
      </c>
      <c r="AE31" s="42" t="s">
        <v>199</v>
      </c>
      <c r="AF31" s="42" t="s">
        <v>199</v>
      </c>
      <c r="AG31" s="42" t="s">
        <v>199</v>
      </c>
      <c r="AH31" s="42" t="s">
        <v>199</v>
      </c>
      <c r="AI31" s="42" t="s">
        <v>199</v>
      </c>
      <c r="AJ31" s="42" t="s">
        <v>199</v>
      </c>
      <c r="AK31" s="42" t="s">
        <v>199</v>
      </c>
      <c r="AL31" s="42" t="s">
        <v>283</v>
      </c>
    </row>
    <row r="32" spans="2:38" s="212" customFormat="1" ht="213.75" hidden="1" x14ac:dyDescent="0.2">
      <c r="B32" s="42" t="s">
        <v>193</v>
      </c>
      <c r="C32" s="43" t="s">
        <v>194</v>
      </c>
      <c r="D32" s="42" t="s">
        <v>250</v>
      </c>
      <c r="E32" s="216" t="s">
        <v>251</v>
      </c>
      <c r="F32" s="218" t="s">
        <v>269</v>
      </c>
      <c r="G32" s="218"/>
      <c r="H32" s="42" t="s">
        <v>198</v>
      </c>
      <c r="I32" s="42" t="s">
        <v>253</v>
      </c>
      <c r="J32" s="42" t="s">
        <v>199</v>
      </c>
      <c r="K32" s="42" t="s">
        <v>199</v>
      </c>
      <c r="L32" s="42" t="s">
        <v>199</v>
      </c>
      <c r="M32" s="218" t="s">
        <v>316</v>
      </c>
      <c r="N32" s="42" t="s">
        <v>290</v>
      </c>
      <c r="O32" s="42" t="s">
        <v>317</v>
      </c>
      <c r="P32" s="42" t="s">
        <v>292</v>
      </c>
      <c r="Q32" s="42"/>
      <c r="R32" s="42" t="s">
        <v>280</v>
      </c>
      <c r="S32" s="45">
        <v>45536</v>
      </c>
      <c r="T32" s="52">
        <v>45626</v>
      </c>
      <c r="U32" s="45" t="s">
        <v>281</v>
      </c>
      <c r="V32" s="26" t="s">
        <v>199</v>
      </c>
      <c r="W32" s="42" t="s">
        <v>199</v>
      </c>
      <c r="X32" s="46"/>
      <c r="Y32" s="42" t="s">
        <v>245</v>
      </c>
      <c r="Z32" s="42" t="s">
        <v>199</v>
      </c>
      <c r="AA32" s="42" t="s">
        <v>199</v>
      </c>
      <c r="AB32" s="42" t="s">
        <v>199</v>
      </c>
      <c r="AC32" s="42" t="s">
        <v>199</v>
      </c>
      <c r="AD32" s="42" t="s">
        <v>209</v>
      </c>
      <c r="AE32" s="42" t="s">
        <v>199</v>
      </c>
      <c r="AF32" s="42" t="s">
        <v>199</v>
      </c>
      <c r="AG32" s="42" t="s">
        <v>199</v>
      </c>
      <c r="AH32" s="42" t="s">
        <v>199</v>
      </c>
      <c r="AI32" s="42" t="s">
        <v>199</v>
      </c>
      <c r="AJ32" s="42" t="s">
        <v>199</v>
      </c>
      <c r="AK32" s="42" t="s">
        <v>199</v>
      </c>
      <c r="AL32" s="42" t="s">
        <v>294</v>
      </c>
    </row>
    <row r="33" spans="2:38" s="212" customFormat="1" ht="213.75" hidden="1" x14ac:dyDescent="0.2">
      <c r="B33" s="42" t="s">
        <v>193</v>
      </c>
      <c r="C33" s="43" t="s">
        <v>194</v>
      </c>
      <c r="D33" s="42" t="s">
        <v>250</v>
      </c>
      <c r="E33" s="216" t="s">
        <v>251</v>
      </c>
      <c r="F33" s="218" t="s">
        <v>269</v>
      </c>
      <c r="G33" s="218"/>
      <c r="H33" s="42" t="s">
        <v>198</v>
      </c>
      <c r="I33" s="42" t="s">
        <v>253</v>
      </c>
      <c r="J33" s="42" t="s">
        <v>199</v>
      </c>
      <c r="K33" s="42" t="s">
        <v>199</v>
      </c>
      <c r="L33" s="42" t="s">
        <v>199</v>
      </c>
      <c r="M33" s="216" t="s">
        <v>318</v>
      </c>
      <c r="N33" s="42" t="s">
        <v>296</v>
      </c>
      <c r="O33" s="42" t="s">
        <v>319</v>
      </c>
      <c r="P33" s="42" t="s">
        <v>298</v>
      </c>
      <c r="Q33" s="42"/>
      <c r="R33" s="42" t="s">
        <v>280</v>
      </c>
      <c r="S33" s="45">
        <v>45536</v>
      </c>
      <c r="T33" s="52">
        <v>45626</v>
      </c>
      <c r="U33" s="45" t="s">
        <v>281</v>
      </c>
      <c r="V33" s="26">
        <v>5000000</v>
      </c>
      <c r="W33" s="44">
        <v>174</v>
      </c>
      <c r="X33" s="46"/>
      <c r="Y33" s="42" t="s">
        <v>245</v>
      </c>
      <c r="Z33" s="42" t="s">
        <v>199</v>
      </c>
      <c r="AA33" s="42" t="s">
        <v>199</v>
      </c>
      <c r="AB33" s="42" t="s">
        <v>199</v>
      </c>
      <c r="AC33" s="42" t="s">
        <v>199</v>
      </c>
      <c r="AD33" s="42" t="s">
        <v>209</v>
      </c>
      <c r="AE33" s="42" t="s">
        <v>199</v>
      </c>
      <c r="AF33" s="42" t="s">
        <v>199</v>
      </c>
      <c r="AG33" s="42" t="s">
        <v>199</v>
      </c>
      <c r="AH33" s="42" t="s">
        <v>199</v>
      </c>
      <c r="AI33" s="42" t="s">
        <v>199</v>
      </c>
      <c r="AJ33" s="42" t="s">
        <v>199</v>
      </c>
      <c r="AK33" s="42" t="s">
        <v>199</v>
      </c>
      <c r="AL33" s="42" t="s">
        <v>283</v>
      </c>
    </row>
    <row r="34" spans="2:38" s="212" customFormat="1" ht="270.75" hidden="1" x14ac:dyDescent="0.2">
      <c r="B34" s="42" t="s">
        <v>193</v>
      </c>
      <c r="C34" s="43" t="s">
        <v>194</v>
      </c>
      <c r="D34" s="42" t="s">
        <v>250</v>
      </c>
      <c r="E34" s="216" t="s">
        <v>251</v>
      </c>
      <c r="F34" s="217" t="s">
        <v>320</v>
      </c>
      <c r="G34" s="217"/>
      <c r="H34" s="42" t="s">
        <v>198</v>
      </c>
      <c r="I34" s="42" t="s">
        <v>253</v>
      </c>
      <c r="J34" s="42" t="s">
        <v>254</v>
      </c>
      <c r="K34" s="42" t="s">
        <v>199</v>
      </c>
      <c r="L34" s="42" t="s">
        <v>199</v>
      </c>
      <c r="M34" s="217" t="s">
        <v>321</v>
      </c>
      <c r="N34" s="42" t="s">
        <v>322</v>
      </c>
      <c r="O34" s="44" t="s">
        <v>323</v>
      </c>
      <c r="P34" s="42" t="s">
        <v>242</v>
      </c>
      <c r="Q34" s="42" t="s">
        <v>324</v>
      </c>
      <c r="R34" s="44" t="s">
        <v>260</v>
      </c>
      <c r="S34" s="45">
        <v>45293</v>
      </c>
      <c r="T34" s="45">
        <v>45382</v>
      </c>
      <c r="U34" s="50" t="s">
        <v>260</v>
      </c>
      <c r="V34" s="26"/>
      <c r="W34" s="42"/>
      <c r="X34" s="46">
        <v>0.45</v>
      </c>
      <c r="Y34" s="42" t="s">
        <v>207</v>
      </c>
      <c r="Z34" s="42" t="s">
        <v>208</v>
      </c>
      <c r="AA34" s="42" t="s">
        <v>199</v>
      </c>
      <c r="AB34" s="42" t="s">
        <v>199</v>
      </c>
      <c r="AC34" s="42" t="s">
        <v>199</v>
      </c>
      <c r="AD34" s="42" t="s">
        <v>209</v>
      </c>
      <c r="AE34" s="42" t="s">
        <v>199</v>
      </c>
      <c r="AF34" s="42" t="s">
        <v>199</v>
      </c>
      <c r="AG34" s="42" t="s">
        <v>199</v>
      </c>
      <c r="AH34" s="42" t="s">
        <v>199</v>
      </c>
      <c r="AI34" s="42" t="s">
        <v>199</v>
      </c>
      <c r="AJ34" s="42" t="s">
        <v>199</v>
      </c>
      <c r="AK34" s="42" t="s">
        <v>199</v>
      </c>
      <c r="AL34" s="44" t="s">
        <v>261</v>
      </c>
    </row>
    <row r="35" spans="2:38" s="212" customFormat="1" ht="270.75" hidden="1" x14ac:dyDescent="0.2">
      <c r="B35" s="42" t="s">
        <v>193</v>
      </c>
      <c r="C35" s="43" t="s">
        <v>194</v>
      </c>
      <c r="D35" s="42" t="s">
        <v>250</v>
      </c>
      <c r="E35" s="216" t="s">
        <v>251</v>
      </c>
      <c r="F35" s="217" t="s">
        <v>320</v>
      </c>
      <c r="G35" s="217"/>
      <c r="H35" s="42" t="s">
        <v>198</v>
      </c>
      <c r="I35" s="42" t="s">
        <v>253</v>
      </c>
      <c r="J35" s="42" t="s">
        <v>254</v>
      </c>
      <c r="K35" s="42" t="s">
        <v>199</v>
      </c>
      <c r="L35" s="42" t="s">
        <v>199</v>
      </c>
      <c r="M35" s="217" t="s">
        <v>325</v>
      </c>
      <c r="N35" s="42" t="s">
        <v>326</v>
      </c>
      <c r="O35" s="44" t="s">
        <v>327</v>
      </c>
      <c r="P35" s="42" t="s">
        <v>242</v>
      </c>
      <c r="Q35" s="42" t="s">
        <v>328</v>
      </c>
      <c r="R35" s="44" t="s">
        <v>260</v>
      </c>
      <c r="S35" s="45">
        <v>45293</v>
      </c>
      <c r="T35" s="45">
        <v>45412</v>
      </c>
      <c r="U35" s="50" t="s">
        <v>260</v>
      </c>
      <c r="V35" s="26"/>
      <c r="W35" s="42"/>
      <c r="X35" s="46">
        <v>0.1</v>
      </c>
      <c r="Y35" s="42" t="s">
        <v>207</v>
      </c>
      <c r="Z35" s="42" t="s">
        <v>208</v>
      </c>
      <c r="AA35" s="42" t="s">
        <v>199</v>
      </c>
      <c r="AB35" s="42" t="s">
        <v>199</v>
      </c>
      <c r="AC35" s="42" t="s">
        <v>199</v>
      </c>
      <c r="AD35" s="42" t="s">
        <v>209</v>
      </c>
      <c r="AE35" s="42" t="s">
        <v>199</v>
      </c>
      <c r="AF35" s="42" t="s">
        <v>199</v>
      </c>
      <c r="AG35" s="42" t="s">
        <v>199</v>
      </c>
      <c r="AH35" s="42" t="s">
        <v>199</v>
      </c>
      <c r="AI35" s="42" t="s">
        <v>199</v>
      </c>
      <c r="AJ35" s="42" t="s">
        <v>199</v>
      </c>
      <c r="AK35" s="42" t="s">
        <v>199</v>
      </c>
      <c r="AL35" s="44" t="s">
        <v>261</v>
      </c>
    </row>
    <row r="36" spans="2:38" s="212" customFormat="1" ht="270.75" hidden="1" x14ac:dyDescent="0.2">
      <c r="B36" s="42" t="s">
        <v>193</v>
      </c>
      <c r="C36" s="43" t="s">
        <v>194</v>
      </c>
      <c r="D36" s="42" t="s">
        <v>250</v>
      </c>
      <c r="E36" s="216" t="s">
        <v>251</v>
      </c>
      <c r="F36" s="217" t="s">
        <v>320</v>
      </c>
      <c r="G36" s="217"/>
      <c r="H36" s="42" t="s">
        <v>198</v>
      </c>
      <c r="I36" s="42" t="s">
        <v>253</v>
      </c>
      <c r="J36" s="42" t="s">
        <v>254</v>
      </c>
      <c r="K36" s="42" t="s">
        <v>199</v>
      </c>
      <c r="L36" s="42" t="s">
        <v>199</v>
      </c>
      <c r="M36" s="217" t="s">
        <v>329</v>
      </c>
      <c r="N36" s="42" t="s">
        <v>330</v>
      </c>
      <c r="O36" s="44" t="s">
        <v>331</v>
      </c>
      <c r="P36" s="42" t="s">
        <v>218</v>
      </c>
      <c r="Q36" s="42" t="s">
        <v>332</v>
      </c>
      <c r="R36" s="44" t="s">
        <v>220</v>
      </c>
      <c r="S36" s="45">
        <v>45293</v>
      </c>
      <c r="T36" s="45">
        <v>45595</v>
      </c>
      <c r="U36" s="44" t="s">
        <v>72</v>
      </c>
      <c r="V36" s="26"/>
      <c r="W36" s="42"/>
      <c r="X36" s="46"/>
      <c r="Y36" s="42" t="s">
        <v>208</v>
      </c>
      <c r="Z36" s="42" t="s">
        <v>232</v>
      </c>
      <c r="AA36" s="42" t="s">
        <v>233</v>
      </c>
      <c r="AB36" s="42" t="s">
        <v>199</v>
      </c>
      <c r="AC36" s="42" t="s">
        <v>199</v>
      </c>
      <c r="AD36" s="42" t="s">
        <v>209</v>
      </c>
      <c r="AE36" s="42" t="s">
        <v>199</v>
      </c>
      <c r="AF36" s="42" t="s">
        <v>199</v>
      </c>
      <c r="AG36" s="42" t="s">
        <v>199</v>
      </c>
      <c r="AH36" s="42" t="s">
        <v>199</v>
      </c>
      <c r="AI36" s="42" t="s">
        <v>199</v>
      </c>
      <c r="AJ36" s="42" t="s">
        <v>199</v>
      </c>
      <c r="AK36" s="42" t="s">
        <v>199</v>
      </c>
      <c r="AL36" s="44" t="s">
        <v>234</v>
      </c>
    </row>
    <row r="37" spans="2:38" s="212" customFormat="1" ht="270.75" hidden="1" x14ac:dyDescent="0.2">
      <c r="B37" s="42" t="s">
        <v>193</v>
      </c>
      <c r="C37" s="43" t="s">
        <v>194</v>
      </c>
      <c r="D37" s="42" t="s">
        <v>250</v>
      </c>
      <c r="E37" s="216" t="s">
        <v>251</v>
      </c>
      <c r="F37" s="217" t="s">
        <v>320</v>
      </c>
      <c r="G37" s="217"/>
      <c r="H37" s="42" t="s">
        <v>198</v>
      </c>
      <c r="I37" s="42" t="s">
        <v>253</v>
      </c>
      <c r="J37" s="42" t="s">
        <v>254</v>
      </c>
      <c r="K37" s="42" t="s">
        <v>199</v>
      </c>
      <c r="L37" s="42" t="s">
        <v>199</v>
      </c>
      <c r="M37" s="217" t="s">
        <v>333</v>
      </c>
      <c r="N37" s="42" t="s">
        <v>334</v>
      </c>
      <c r="O37" s="44" t="s">
        <v>223</v>
      </c>
      <c r="P37" s="42" t="s">
        <v>242</v>
      </c>
      <c r="Q37" s="42" t="s">
        <v>328</v>
      </c>
      <c r="R37" s="44" t="s">
        <v>260</v>
      </c>
      <c r="S37" s="45">
        <v>45293</v>
      </c>
      <c r="T37" s="45">
        <v>45595</v>
      </c>
      <c r="U37" s="50" t="s">
        <v>260</v>
      </c>
      <c r="V37" s="26"/>
      <c r="W37" s="42"/>
      <c r="X37" s="46">
        <v>0.3</v>
      </c>
      <c r="Y37" s="42" t="s">
        <v>207</v>
      </c>
      <c r="Z37" s="42" t="s">
        <v>208</v>
      </c>
      <c r="AA37" s="42" t="s">
        <v>199</v>
      </c>
      <c r="AB37" s="42" t="s">
        <v>199</v>
      </c>
      <c r="AC37" s="42" t="s">
        <v>199</v>
      </c>
      <c r="AD37" s="42" t="s">
        <v>209</v>
      </c>
      <c r="AE37" s="42" t="s">
        <v>199</v>
      </c>
      <c r="AF37" s="42" t="s">
        <v>199</v>
      </c>
      <c r="AG37" s="42" t="s">
        <v>199</v>
      </c>
      <c r="AH37" s="42" t="s">
        <v>199</v>
      </c>
      <c r="AI37" s="42" t="s">
        <v>199</v>
      </c>
      <c r="AJ37" s="42" t="s">
        <v>199</v>
      </c>
      <c r="AK37" s="42" t="s">
        <v>199</v>
      </c>
      <c r="AL37" s="44" t="s">
        <v>261</v>
      </c>
    </row>
    <row r="38" spans="2:38" s="212" customFormat="1" ht="270.75" hidden="1" x14ac:dyDescent="0.2">
      <c r="B38" s="42" t="s">
        <v>193</v>
      </c>
      <c r="C38" s="43" t="s">
        <v>194</v>
      </c>
      <c r="D38" s="42" t="s">
        <v>250</v>
      </c>
      <c r="E38" s="216" t="s">
        <v>251</v>
      </c>
      <c r="F38" s="217" t="s">
        <v>320</v>
      </c>
      <c r="G38" s="217"/>
      <c r="H38" s="42" t="s">
        <v>198</v>
      </c>
      <c r="I38" s="42" t="s">
        <v>253</v>
      </c>
      <c r="J38" s="42" t="s">
        <v>254</v>
      </c>
      <c r="K38" s="42" t="s">
        <v>199</v>
      </c>
      <c r="L38" s="42" t="s">
        <v>199</v>
      </c>
      <c r="M38" s="217" t="s">
        <v>255</v>
      </c>
      <c r="N38" s="42" t="s">
        <v>335</v>
      </c>
      <c r="O38" s="44" t="s">
        <v>336</v>
      </c>
      <c r="P38" s="42" t="s">
        <v>242</v>
      </c>
      <c r="Q38" s="42" t="s">
        <v>324</v>
      </c>
      <c r="R38" s="44" t="s">
        <v>260</v>
      </c>
      <c r="S38" s="45">
        <v>45293</v>
      </c>
      <c r="T38" s="45">
        <v>45611</v>
      </c>
      <c r="U38" s="50" t="s">
        <v>260</v>
      </c>
      <c r="V38" s="26"/>
      <c r="W38" s="42"/>
      <c r="X38" s="46">
        <v>0.05</v>
      </c>
      <c r="Y38" s="42" t="s">
        <v>207</v>
      </c>
      <c r="Z38" s="42" t="s">
        <v>208</v>
      </c>
      <c r="AA38" s="42" t="s">
        <v>199</v>
      </c>
      <c r="AB38" s="42" t="s">
        <v>199</v>
      </c>
      <c r="AC38" s="42" t="s">
        <v>199</v>
      </c>
      <c r="AD38" s="42" t="s">
        <v>209</v>
      </c>
      <c r="AE38" s="42" t="s">
        <v>199</v>
      </c>
      <c r="AF38" s="42" t="s">
        <v>199</v>
      </c>
      <c r="AG38" s="42" t="s">
        <v>199</v>
      </c>
      <c r="AH38" s="42" t="s">
        <v>199</v>
      </c>
      <c r="AI38" s="42" t="s">
        <v>199</v>
      </c>
      <c r="AJ38" s="42" t="s">
        <v>199</v>
      </c>
      <c r="AK38" s="42" t="s">
        <v>199</v>
      </c>
      <c r="AL38" s="44" t="s">
        <v>261</v>
      </c>
    </row>
    <row r="39" spans="2:38" s="212" customFormat="1" ht="270.75" hidden="1" x14ac:dyDescent="0.2">
      <c r="B39" s="42" t="s">
        <v>193</v>
      </c>
      <c r="C39" s="43" t="s">
        <v>194</v>
      </c>
      <c r="D39" s="42" t="s">
        <v>250</v>
      </c>
      <c r="E39" s="216" t="s">
        <v>251</v>
      </c>
      <c r="F39" s="217" t="s">
        <v>320</v>
      </c>
      <c r="G39" s="217"/>
      <c r="H39" s="42" t="s">
        <v>198</v>
      </c>
      <c r="I39" s="42" t="s">
        <v>253</v>
      </c>
      <c r="J39" s="42" t="s">
        <v>254</v>
      </c>
      <c r="K39" s="42" t="s">
        <v>199</v>
      </c>
      <c r="L39" s="42" t="s">
        <v>199</v>
      </c>
      <c r="M39" s="217" t="s">
        <v>337</v>
      </c>
      <c r="N39" s="42" t="s">
        <v>338</v>
      </c>
      <c r="O39" s="44" t="s">
        <v>339</v>
      </c>
      <c r="P39" s="42" t="s">
        <v>230</v>
      </c>
      <c r="Q39" s="42" t="s">
        <v>231</v>
      </c>
      <c r="R39" s="44" t="s">
        <v>220</v>
      </c>
      <c r="S39" s="45">
        <v>45612</v>
      </c>
      <c r="T39" s="45">
        <v>45641</v>
      </c>
      <c r="U39" s="44" t="s">
        <v>72</v>
      </c>
      <c r="V39" s="26"/>
      <c r="W39" s="42"/>
      <c r="X39" s="46"/>
      <c r="Y39" s="42" t="s">
        <v>208</v>
      </c>
      <c r="Z39" s="42" t="s">
        <v>232</v>
      </c>
      <c r="AA39" s="42" t="s">
        <v>233</v>
      </c>
      <c r="AB39" s="42" t="s">
        <v>199</v>
      </c>
      <c r="AC39" s="42" t="s">
        <v>199</v>
      </c>
      <c r="AD39" s="42" t="s">
        <v>209</v>
      </c>
      <c r="AE39" s="42" t="s">
        <v>199</v>
      </c>
      <c r="AF39" s="42" t="s">
        <v>199</v>
      </c>
      <c r="AG39" s="42" t="s">
        <v>199</v>
      </c>
      <c r="AH39" s="42" t="s">
        <v>199</v>
      </c>
      <c r="AI39" s="42" t="s">
        <v>199</v>
      </c>
      <c r="AJ39" s="42" t="s">
        <v>199</v>
      </c>
      <c r="AK39" s="42" t="s">
        <v>199</v>
      </c>
      <c r="AL39" s="44" t="s">
        <v>234</v>
      </c>
    </row>
    <row r="40" spans="2:38" s="212" customFormat="1" ht="270.75" hidden="1" x14ac:dyDescent="0.2">
      <c r="B40" s="42" t="s">
        <v>193</v>
      </c>
      <c r="C40" s="43" t="s">
        <v>194</v>
      </c>
      <c r="D40" s="42" t="s">
        <v>250</v>
      </c>
      <c r="E40" s="216" t="s">
        <v>251</v>
      </c>
      <c r="F40" s="217" t="s">
        <v>320</v>
      </c>
      <c r="G40" s="217"/>
      <c r="H40" s="42" t="s">
        <v>198</v>
      </c>
      <c r="I40" s="42" t="s">
        <v>253</v>
      </c>
      <c r="J40" s="42" t="s">
        <v>254</v>
      </c>
      <c r="K40" s="42" t="s">
        <v>199</v>
      </c>
      <c r="L40" s="42" t="s">
        <v>199</v>
      </c>
      <c r="M40" s="217" t="s">
        <v>340</v>
      </c>
      <c r="N40" s="42" t="s">
        <v>340</v>
      </c>
      <c r="O40" s="44" t="s">
        <v>341</v>
      </c>
      <c r="P40" s="42" t="s">
        <v>242</v>
      </c>
      <c r="Q40" s="42" t="s">
        <v>342</v>
      </c>
      <c r="R40" s="44" t="s">
        <v>260</v>
      </c>
      <c r="S40" s="45">
        <v>45293</v>
      </c>
      <c r="T40" s="45">
        <v>45625</v>
      </c>
      <c r="U40" s="50" t="s">
        <v>260</v>
      </c>
      <c r="V40" s="26"/>
      <c r="W40" s="42"/>
      <c r="X40" s="46">
        <v>0.1</v>
      </c>
      <c r="Y40" s="42" t="s">
        <v>207</v>
      </c>
      <c r="Z40" s="42" t="s">
        <v>208</v>
      </c>
      <c r="AA40" s="42" t="s">
        <v>199</v>
      </c>
      <c r="AB40" s="42" t="s">
        <v>199</v>
      </c>
      <c r="AC40" s="42" t="s">
        <v>199</v>
      </c>
      <c r="AD40" s="42" t="s">
        <v>209</v>
      </c>
      <c r="AE40" s="42" t="s">
        <v>199</v>
      </c>
      <c r="AF40" s="42" t="s">
        <v>199</v>
      </c>
      <c r="AG40" s="42" t="s">
        <v>199</v>
      </c>
      <c r="AH40" s="42" t="s">
        <v>199</v>
      </c>
      <c r="AI40" s="42" t="s">
        <v>199</v>
      </c>
      <c r="AJ40" s="42" t="s">
        <v>199</v>
      </c>
      <c r="AK40" s="42" t="s">
        <v>199</v>
      </c>
      <c r="AL40" s="44" t="s">
        <v>261</v>
      </c>
    </row>
    <row r="41" spans="2:38" s="212" customFormat="1" ht="270.75" hidden="1" x14ac:dyDescent="0.2">
      <c r="B41" s="42" t="s">
        <v>193</v>
      </c>
      <c r="C41" s="43" t="s">
        <v>194</v>
      </c>
      <c r="D41" s="42" t="s">
        <v>250</v>
      </c>
      <c r="E41" s="216" t="s">
        <v>251</v>
      </c>
      <c r="F41" s="217" t="s">
        <v>343</v>
      </c>
      <c r="G41" s="217"/>
      <c r="H41" s="42" t="s">
        <v>198</v>
      </c>
      <c r="I41" s="42" t="s">
        <v>253</v>
      </c>
      <c r="J41" s="42" t="s">
        <v>254</v>
      </c>
      <c r="K41" s="42" t="s">
        <v>199</v>
      </c>
      <c r="L41" s="42" t="s">
        <v>199</v>
      </c>
      <c r="M41" s="217" t="s">
        <v>344</v>
      </c>
      <c r="N41" s="42" t="s">
        <v>345</v>
      </c>
      <c r="O41" s="44" t="s">
        <v>346</v>
      </c>
      <c r="P41" s="51" t="s">
        <v>347</v>
      </c>
      <c r="Q41" s="51" t="s">
        <v>348</v>
      </c>
      <c r="R41" s="51" t="s">
        <v>349</v>
      </c>
      <c r="S41" s="45">
        <v>45306</v>
      </c>
      <c r="T41" s="45">
        <v>45321</v>
      </c>
      <c r="U41" s="52" t="s">
        <v>50</v>
      </c>
      <c r="V41" s="25" t="s">
        <v>206</v>
      </c>
      <c r="W41" s="25" t="s">
        <v>206</v>
      </c>
      <c r="X41" s="46">
        <v>0.05</v>
      </c>
      <c r="Y41" s="42" t="s">
        <v>207</v>
      </c>
      <c r="Z41" s="42" t="s">
        <v>208</v>
      </c>
      <c r="AA41" s="42" t="s">
        <v>199</v>
      </c>
      <c r="AB41" s="42" t="s">
        <v>199</v>
      </c>
      <c r="AC41" s="42" t="s">
        <v>199</v>
      </c>
      <c r="AD41" s="42" t="s">
        <v>209</v>
      </c>
      <c r="AE41" s="42" t="s">
        <v>199</v>
      </c>
      <c r="AF41" s="42" t="s">
        <v>199</v>
      </c>
      <c r="AG41" s="42" t="s">
        <v>199</v>
      </c>
      <c r="AH41" s="42" t="s">
        <v>199</v>
      </c>
      <c r="AI41" s="42" t="s">
        <v>199</v>
      </c>
      <c r="AJ41" s="42" t="s">
        <v>199</v>
      </c>
      <c r="AK41" s="42" t="s">
        <v>199</v>
      </c>
      <c r="AL41" s="44" t="s">
        <v>261</v>
      </c>
    </row>
    <row r="42" spans="2:38" s="212" customFormat="1" ht="270.75" hidden="1" x14ac:dyDescent="0.2">
      <c r="B42" s="42" t="s">
        <v>193</v>
      </c>
      <c r="C42" s="43" t="s">
        <v>194</v>
      </c>
      <c r="D42" s="42" t="s">
        <v>250</v>
      </c>
      <c r="E42" s="216" t="s">
        <v>251</v>
      </c>
      <c r="F42" s="217" t="s">
        <v>343</v>
      </c>
      <c r="G42" s="217"/>
      <c r="H42" s="42" t="s">
        <v>198</v>
      </c>
      <c r="I42" s="42" t="s">
        <v>253</v>
      </c>
      <c r="J42" s="42" t="s">
        <v>254</v>
      </c>
      <c r="K42" s="42" t="s">
        <v>199</v>
      </c>
      <c r="L42" s="42" t="s">
        <v>199</v>
      </c>
      <c r="M42" s="217" t="s">
        <v>350</v>
      </c>
      <c r="N42" s="51" t="s">
        <v>351</v>
      </c>
      <c r="O42" s="44" t="s">
        <v>352</v>
      </c>
      <c r="P42" s="51" t="s">
        <v>347</v>
      </c>
      <c r="Q42" s="51" t="s">
        <v>348</v>
      </c>
      <c r="R42" s="51" t="s">
        <v>349</v>
      </c>
      <c r="S42" s="45">
        <v>45350</v>
      </c>
      <c r="T42" s="45">
        <v>45626</v>
      </c>
      <c r="U42" s="52" t="s">
        <v>353</v>
      </c>
      <c r="V42" s="25" t="s">
        <v>206</v>
      </c>
      <c r="W42" s="25" t="s">
        <v>206</v>
      </c>
      <c r="X42" s="46">
        <v>0.3</v>
      </c>
      <c r="Y42" s="42" t="s">
        <v>208</v>
      </c>
      <c r="Z42" s="42" t="s">
        <v>354</v>
      </c>
      <c r="AA42" s="42" t="s">
        <v>355</v>
      </c>
      <c r="AB42" s="42" t="s">
        <v>199</v>
      </c>
      <c r="AC42" s="42" t="s">
        <v>199</v>
      </c>
      <c r="AD42" s="42" t="s">
        <v>356</v>
      </c>
      <c r="AE42" s="42" t="s">
        <v>357</v>
      </c>
      <c r="AF42" s="42" t="s">
        <v>199</v>
      </c>
      <c r="AG42" s="42" t="s">
        <v>199</v>
      </c>
      <c r="AH42" s="42" t="s">
        <v>199</v>
      </c>
      <c r="AI42" s="42" t="s">
        <v>199</v>
      </c>
      <c r="AJ42" s="42" t="s">
        <v>199</v>
      </c>
      <c r="AK42" s="42" t="s">
        <v>199</v>
      </c>
      <c r="AL42" s="44" t="s">
        <v>261</v>
      </c>
    </row>
    <row r="43" spans="2:38" s="212" customFormat="1" ht="270.75" hidden="1" x14ac:dyDescent="0.2">
      <c r="B43" s="42" t="s">
        <v>193</v>
      </c>
      <c r="C43" s="43" t="s">
        <v>194</v>
      </c>
      <c r="D43" s="42" t="s">
        <v>250</v>
      </c>
      <c r="E43" s="216" t="s">
        <v>251</v>
      </c>
      <c r="F43" s="217" t="s">
        <v>343</v>
      </c>
      <c r="G43" s="217"/>
      <c r="H43" s="42" t="s">
        <v>198</v>
      </c>
      <c r="I43" s="42" t="s">
        <v>253</v>
      </c>
      <c r="J43" s="42" t="s">
        <v>254</v>
      </c>
      <c r="K43" s="42" t="s">
        <v>199</v>
      </c>
      <c r="L43" s="42" t="s">
        <v>199</v>
      </c>
      <c r="M43" s="217" t="s">
        <v>358</v>
      </c>
      <c r="N43" s="42" t="s">
        <v>359</v>
      </c>
      <c r="O43" s="44" t="s">
        <v>360</v>
      </c>
      <c r="P43" s="42" t="s">
        <v>218</v>
      </c>
      <c r="Q43" s="42" t="s">
        <v>332</v>
      </c>
      <c r="R43" s="44" t="s">
        <v>220</v>
      </c>
      <c r="S43" s="45">
        <v>45350</v>
      </c>
      <c r="T43" s="45">
        <v>45595</v>
      </c>
      <c r="U43" s="44" t="s">
        <v>84</v>
      </c>
      <c r="V43" s="25"/>
      <c r="W43" s="25"/>
      <c r="X43" s="46"/>
      <c r="Y43" s="42" t="s">
        <v>208</v>
      </c>
      <c r="Z43" s="42" t="s">
        <v>232</v>
      </c>
      <c r="AA43" s="42" t="s">
        <v>233</v>
      </c>
      <c r="AB43" s="42" t="s">
        <v>199</v>
      </c>
      <c r="AC43" s="42" t="s">
        <v>199</v>
      </c>
      <c r="AD43" s="42" t="s">
        <v>209</v>
      </c>
      <c r="AE43" s="42" t="s">
        <v>199</v>
      </c>
      <c r="AF43" s="42" t="s">
        <v>199</v>
      </c>
      <c r="AG43" s="42" t="s">
        <v>199</v>
      </c>
      <c r="AH43" s="42" t="s">
        <v>199</v>
      </c>
      <c r="AI43" s="42" t="s">
        <v>199</v>
      </c>
      <c r="AJ43" s="42" t="s">
        <v>199</v>
      </c>
      <c r="AK43" s="42" t="s">
        <v>199</v>
      </c>
      <c r="AL43" s="44" t="s">
        <v>234</v>
      </c>
    </row>
    <row r="44" spans="2:38" s="212" customFormat="1" ht="270.75" hidden="1" x14ac:dyDescent="0.2">
      <c r="B44" s="42" t="s">
        <v>193</v>
      </c>
      <c r="C44" s="43" t="s">
        <v>194</v>
      </c>
      <c r="D44" s="42" t="s">
        <v>250</v>
      </c>
      <c r="E44" s="216" t="s">
        <v>251</v>
      </c>
      <c r="F44" s="217" t="s">
        <v>343</v>
      </c>
      <c r="G44" s="217"/>
      <c r="H44" s="42" t="s">
        <v>198</v>
      </c>
      <c r="I44" s="42" t="s">
        <v>253</v>
      </c>
      <c r="J44" s="42" t="s">
        <v>254</v>
      </c>
      <c r="K44" s="42" t="s">
        <v>199</v>
      </c>
      <c r="L44" s="42" t="s">
        <v>199</v>
      </c>
      <c r="M44" s="217" t="s">
        <v>361</v>
      </c>
      <c r="N44" s="51" t="s">
        <v>362</v>
      </c>
      <c r="O44" s="44" t="s">
        <v>363</v>
      </c>
      <c r="P44" s="51" t="s">
        <v>347</v>
      </c>
      <c r="Q44" s="51" t="s">
        <v>348</v>
      </c>
      <c r="R44" s="51" t="s">
        <v>349</v>
      </c>
      <c r="S44" s="45">
        <v>45350</v>
      </c>
      <c r="T44" s="45">
        <v>45626</v>
      </c>
      <c r="U44" s="52" t="s">
        <v>353</v>
      </c>
      <c r="V44" s="25" t="s">
        <v>206</v>
      </c>
      <c r="W44" s="25" t="s">
        <v>206</v>
      </c>
      <c r="X44" s="46">
        <v>0.5</v>
      </c>
      <c r="Y44" s="42" t="s">
        <v>208</v>
      </c>
      <c r="Z44" s="42" t="s">
        <v>354</v>
      </c>
      <c r="AA44" s="42" t="s">
        <v>355</v>
      </c>
      <c r="AB44" s="42" t="s">
        <v>199</v>
      </c>
      <c r="AC44" s="42" t="s">
        <v>199</v>
      </c>
      <c r="AD44" s="42" t="s">
        <v>356</v>
      </c>
      <c r="AE44" s="42" t="s">
        <v>357</v>
      </c>
      <c r="AF44" s="42" t="s">
        <v>364</v>
      </c>
      <c r="AG44" s="42" t="s">
        <v>199</v>
      </c>
      <c r="AH44" s="42" t="s">
        <v>199</v>
      </c>
      <c r="AI44" s="42" t="s">
        <v>199</v>
      </c>
      <c r="AJ44" s="42" t="s">
        <v>365</v>
      </c>
      <c r="AK44" s="42" t="s">
        <v>366</v>
      </c>
      <c r="AL44" s="44" t="s">
        <v>261</v>
      </c>
    </row>
    <row r="45" spans="2:38" s="212" customFormat="1" ht="270.75" hidden="1" x14ac:dyDescent="0.2">
      <c r="B45" s="42" t="s">
        <v>193</v>
      </c>
      <c r="C45" s="43" t="s">
        <v>194</v>
      </c>
      <c r="D45" s="42" t="s">
        <v>250</v>
      </c>
      <c r="E45" s="216" t="s">
        <v>251</v>
      </c>
      <c r="F45" s="217" t="s">
        <v>343</v>
      </c>
      <c r="G45" s="217"/>
      <c r="H45" s="42" t="s">
        <v>198</v>
      </c>
      <c r="I45" s="42" t="s">
        <v>253</v>
      </c>
      <c r="J45" s="42" t="s">
        <v>254</v>
      </c>
      <c r="K45" s="42" t="s">
        <v>199</v>
      </c>
      <c r="L45" s="42" t="s">
        <v>199</v>
      </c>
      <c r="M45" s="217" t="s">
        <v>367</v>
      </c>
      <c r="N45" s="42" t="s">
        <v>368</v>
      </c>
      <c r="O45" s="44" t="s">
        <v>369</v>
      </c>
      <c r="P45" s="42" t="s">
        <v>230</v>
      </c>
      <c r="Q45" s="42" t="s">
        <v>231</v>
      </c>
      <c r="R45" s="44" t="s">
        <v>220</v>
      </c>
      <c r="S45" s="45">
        <v>45627</v>
      </c>
      <c r="T45" s="45">
        <v>45641</v>
      </c>
      <c r="U45" s="44" t="s">
        <v>84</v>
      </c>
      <c r="V45" s="25"/>
      <c r="W45" s="25"/>
      <c r="X45" s="46"/>
      <c r="Y45" s="42" t="s">
        <v>208</v>
      </c>
      <c r="Z45" s="42" t="s">
        <v>232</v>
      </c>
      <c r="AA45" s="42" t="s">
        <v>233</v>
      </c>
      <c r="AB45" s="42" t="s">
        <v>199</v>
      </c>
      <c r="AC45" s="42" t="s">
        <v>199</v>
      </c>
      <c r="AD45" s="42" t="s">
        <v>209</v>
      </c>
      <c r="AE45" s="42" t="s">
        <v>199</v>
      </c>
      <c r="AF45" s="42" t="s">
        <v>199</v>
      </c>
      <c r="AG45" s="42" t="s">
        <v>199</v>
      </c>
      <c r="AH45" s="42" t="s">
        <v>199</v>
      </c>
      <c r="AI45" s="42" t="s">
        <v>199</v>
      </c>
      <c r="AJ45" s="42" t="s">
        <v>199</v>
      </c>
      <c r="AK45" s="42" t="s">
        <v>199</v>
      </c>
      <c r="AL45" s="44" t="s">
        <v>234</v>
      </c>
    </row>
    <row r="46" spans="2:38" s="212" customFormat="1" ht="270.75" hidden="1" x14ac:dyDescent="0.2">
      <c r="B46" s="42" t="s">
        <v>193</v>
      </c>
      <c r="C46" s="43" t="s">
        <v>194</v>
      </c>
      <c r="D46" s="42" t="s">
        <v>250</v>
      </c>
      <c r="E46" s="216" t="s">
        <v>251</v>
      </c>
      <c r="F46" s="217" t="s">
        <v>343</v>
      </c>
      <c r="G46" s="217"/>
      <c r="H46" s="42" t="s">
        <v>198</v>
      </c>
      <c r="I46" s="42" t="s">
        <v>253</v>
      </c>
      <c r="J46" s="42" t="s">
        <v>254</v>
      </c>
      <c r="K46" s="42" t="s">
        <v>199</v>
      </c>
      <c r="L46" s="42" t="s">
        <v>199</v>
      </c>
      <c r="M46" s="217" t="s">
        <v>370</v>
      </c>
      <c r="N46" s="51" t="s">
        <v>371</v>
      </c>
      <c r="O46" s="44" t="s">
        <v>372</v>
      </c>
      <c r="P46" s="51" t="s">
        <v>347</v>
      </c>
      <c r="Q46" s="51" t="s">
        <v>348</v>
      </c>
      <c r="R46" s="51" t="s">
        <v>349</v>
      </c>
      <c r="S46" s="45">
        <v>45350</v>
      </c>
      <c r="T46" s="45">
        <v>45626</v>
      </c>
      <c r="U46" s="52" t="s">
        <v>373</v>
      </c>
      <c r="V46" s="25" t="s">
        <v>206</v>
      </c>
      <c r="W46" s="25" t="s">
        <v>206</v>
      </c>
      <c r="X46" s="46">
        <v>0.15</v>
      </c>
      <c r="Y46" s="42" t="s">
        <v>208</v>
      </c>
      <c r="Z46" s="42" t="s">
        <v>354</v>
      </c>
      <c r="AA46" s="42" t="s">
        <v>355</v>
      </c>
      <c r="AB46" s="42" t="s">
        <v>374</v>
      </c>
      <c r="AC46" s="42" t="s">
        <v>199</v>
      </c>
      <c r="AD46" s="42" t="s">
        <v>356</v>
      </c>
      <c r="AE46" s="42" t="s">
        <v>357</v>
      </c>
      <c r="AF46" s="42" t="s">
        <v>364</v>
      </c>
      <c r="AG46" s="42" t="s">
        <v>199</v>
      </c>
      <c r="AH46" s="42" t="s">
        <v>199</v>
      </c>
      <c r="AI46" s="42" t="s">
        <v>199</v>
      </c>
      <c r="AJ46" s="42" t="s">
        <v>365</v>
      </c>
      <c r="AK46" s="42" t="s">
        <v>366</v>
      </c>
      <c r="AL46" s="44" t="s">
        <v>261</v>
      </c>
    </row>
    <row r="47" spans="2:38" s="212" customFormat="1" ht="213.75" hidden="1" x14ac:dyDescent="0.2">
      <c r="B47" s="42" t="s">
        <v>193</v>
      </c>
      <c r="C47" s="43" t="s">
        <v>194</v>
      </c>
      <c r="D47" s="42" t="s">
        <v>375</v>
      </c>
      <c r="E47" s="214" t="s">
        <v>376</v>
      </c>
      <c r="F47" s="215" t="s">
        <v>377</v>
      </c>
      <c r="G47" s="215"/>
      <c r="H47" s="42" t="s">
        <v>198</v>
      </c>
      <c r="I47" s="42" t="s">
        <v>378</v>
      </c>
      <c r="J47" s="42" t="s">
        <v>379</v>
      </c>
      <c r="K47" s="42" t="s">
        <v>238</v>
      </c>
      <c r="L47" s="42" t="s">
        <v>199</v>
      </c>
      <c r="M47" s="215" t="s">
        <v>380</v>
      </c>
      <c r="N47" s="42" t="s">
        <v>381</v>
      </c>
      <c r="O47" s="44" t="s">
        <v>382</v>
      </c>
      <c r="P47" s="42" t="s">
        <v>383</v>
      </c>
      <c r="Q47" s="42" t="s">
        <v>199</v>
      </c>
      <c r="R47" s="44" t="s">
        <v>72</v>
      </c>
      <c r="S47" s="45">
        <v>45292</v>
      </c>
      <c r="T47" s="45">
        <v>45641</v>
      </c>
      <c r="U47" s="50" t="s">
        <v>199</v>
      </c>
      <c r="V47" s="26"/>
      <c r="W47" s="42"/>
      <c r="X47" s="46">
        <v>1</v>
      </c>
      <c r="Y47" s="42" t="s">
        <v>245</v>
      </c>
      <c r="Z47" s="42" t="s">
        <v>199</v>
      </c>
      <c r="AA47" s="42" t="s">
        <v>199</v>
      </c>
      <c r="AB47" s="42" t="s">
        <v>199</v>
      </c>
      <c r="AC47" s="42" t="s">
        <v>199</v>
      </c>
      <c r="AD47" s="42" t="s">
        <v>209</v>
      </c>
      <c r="AE47" s="42" t="s">
        <v>199</v>
      </c>
      <c r="AF47" s="42" t="s">
        <v>199</v>
      </c>
      <c r="AG47" s="42" t="s">
        <v>199</v>
      </c>
      <c r="AH47" s="42" t="s">
        <v>199</v>
      </c>
      <c r="AI47" s="42" t="s">
        <v>199</v>
      </c>
      <c r="AJ47" s="42" t="s">
        <v>199</v>
      </c>
      <c r="AK47" s="42" t="s">
        <v>199</v>
      </c>
      <c r="AL47" s="44" t="s">
        <v>261</v>
      </c>
    </row>
    <row r="48" spans="2:38" s="212" customFormat="1" ht="213.75" hidden="1" x14ac:dyDescent="0.2">
      <c r="B48" s="42" t="s">
        <v>193</v>
      </c>
      <c r="C48" s="43" t="s">
        <v>194</v>
      </c>
      <c r="D48" s="42" t="s">
        <v>375</v>
      </c>
      <c r="E48" s="216" t="s">
        <v>376</v>
      </c>
      <c r="F48" s="216" t="s">
        <v>384</v>
      </c>
      <c r="G48" s="216"/>
      <c r="H48" s="42" t="s">
        <v>198</v>
      </c>
      <c r="I48" s="42" t="s">
        <v>378</v>
      </c>
      <c r="J48" s="42" t="s">
        <v>379</v>
      </c>
      <c r="K48" s="42" t="s">
        <v>238</v>
      </c>
      <c r="L48" s="42"/>
      <c r="M48" s="216" t="s">
        <v>385</v>
      </c>
      <c r="N48" s="42" t="s">
        <v>386</v>
      </c>
      <c r="O48" s="44" t="s">
        <v>387</v>
      </c>
      <c r="P48" s="42" t="s">
        <v>383</v>
      </c>
      <c r="Q48" s="42" t="s">
        <v>199</v>
      </c>
      <c r="R48" s="44" t="s">
        <v>72</v>
      </c>
      <c r="S48" s="45">
        <v>45292</v>
      </c>
      <c r="T48" s="45">
        <v>45641</v>
      </c>
      <c r="U48" s="50" t="s">
        <v>199</v>
      </c>
      <c r="V48" s="26"/>
      <c r="W48" s="42"/>
      <c r="X48" s="42">
        <v>100</v>
      </c>
      <c r="Y48" s="42" t="s">
        <v>245</v>
      </c>
      <c r="Z48" s="42" t="s">
        <v>199</v>
      </c>
      <c r="AA48" s="42" t="s">
        <v>199</v>
      </c>
      <c r="AB48" s="42" t="s">
        <v>199</v>
      </c>
      <c r="AC48" s="42" t="s">
        <v>199</v>
      </c>
      <c r="AD48" s="42" t="s">
        <v>209</v>
      </c>
      <c r="AE48" s="42" t="s">
        <v>199</v>
      </c>
      <c r="AF48" s="42" t="s">
        <v>199</v>
      </c>
      <c r="AG48" s="42" t="s">
        <v>199</v>
      </c>
      <c r="AH48" s="42" t="s">
        <v>199</v>
      </c>
      <c r="AI48" s="42" t="s">
        <v>199</v>
      </c>
      <c r="AJ48" s="42" t="s">
        <v>199</v>
      </c>
      <c r="AK48" s="42" t="s">
        <v>199</v>
      </c>
      <c r="AL48" s="44" t="s">
        <v>261</v>
      </c>
    </row>
    <row r="49" spans="2:38" s="212" customFormat="1" ht="270.75" hidden="1" x14ac:dyDescent="0.2">
      <c r="B49" s="54" t="s">
        <v>193</v>
      </c>
      <c r="C49" s="43" t="s">
        <v>194</v>
      </c>
      <c r="D49" s="51" t="s">
        <v>388</v>
      </c>
      <c r="E49" s="220" t="s">
        <v>389</v>
      </c>
      <c r="F49" s="51" t="s">
        <v>390</v>
      </c>
      <c r="G49" s="51"/>
      <c r="H49" s="51" t="s">
        <v>391</v>
      </c>
      <c r="I49" s="51" t="s">
        <v>392</v>
      </c>
      <c r="J49" s="51" t="s">
        <v>254</v>
      </c>
      <c r="K49" s="51" t="s">
        <v>199</v>
      </c>
      <c r="L49" s="51" t="s">
        <v>199</v>
      </c>
      <c r="M49" s="42" t="s">
        <v>393</v>
      </c>
      <c r="N49" s="42" t="s">
        <v>394</v>
      </c>
      <c r="O49" s="44" t="s">
        <v>395</v>
      </c>
      <c r="P49" s="51" t="s">
        <v>396</v>
      </c>
      <c r="Q49" s="51" t="s">
        <v>397</v>
      </c>
      <c r="R49" s="51" t="s">
        <v>84</v>
      </c>
      <c r="S49" s="52">
        <v>45293</v>
      </c>
      <c r="T49" s="52">
        <v>45626</v>
      </c>
      <c r="U49" s="51" t="s">
        <v>398</v>
      </c>
      <c r="V49" s="51" t="s">
        <v>206</v>
      </c>
      <c r="W49" s="26" t="s">
        <v>206</v>
      </c>
      <c r="X49" s="46">
        <v>0.5</v>
      </c>
      <c r="Y49" s="51" t="s">
        <v>399</v>
      </c>
      <c r="Z49" s="51" t="s">
        <v>400</v>
      </c>
      <c r="AA49" s="51" t="s">
        <v>401</v>
      </c>
      <c r="AB49" s="51" t="s">
        <v>208</v>
      </c>
      <c r="AC49" s="51" t="s">
        <v>199</v>
      </c>
      <c r="AD49" s="51" t="s">
        <v>364</v>
      </c>
      <c r="AE49" s="51" t="s">
        <v>199</v>
      </c>
      <c r="AF49" s="51" t="s">
        <v>199</v>
      </c>
      <c r="AG49" s="51" t="s">
        <v>199</v>
      </c>
      <c r="AH49" s="51" t="s">
        <v>199</v>
      </c>
      <c r="AI49" s="51" t="s">
        <v>199</v>
      </c>
      <c r="AJ49" s="51" t="s">
        <v>402</v>
      </c>
      <c r="AK49" s="51" t="s">
        <v>403</v>
      </c>
      <c r="AL49" s="51" t="s">
        <v>404</v>
      </c>
    </row>
    <row r="50" spans="2:38" s="212" customFormat="1" ht="270.75" hidden="1" x14ac:dyDescent="0.2">
      <c r="B50" s="54" t="s">
        <v>193</v>
      </c>
      <c r="C50" s="43" t="s">
        <v>194</v>
      </c>
      <c r="D50" s="51" t="s">
        <v>388</v>
      </c>
      <c r="E50" s="220" t="s">
        <v>389</v>
      </c>
      <c r="F50" s="221" t="s">
        <v>390</v>
      </c>
      <c r="G50" s="221"/>
      <c r="H50" s="51" t="s">
        <v>391</v>
      </c>
      <c r="I50" s="51" t="s">
        <v>392</v>
      </c>
      <c r="J50" s="51" t="s">
        <v>254</v>
      </c>
      <c r="K50" s="51" t="s">
        <v>199</v>
      </c>
      <c r="L50" s="51" t="s">
        <v>199</v>
      </c>
      <c r="M50" s="211" t="s">
        <v>405</v>
      </c>
      <c r="N50" s="42" t="s">
        <v>406</v>
      </c>
      <c r="O50" s="44" t="s">
        <v>407</v>
      </c>
      <c r="P50" s="51" t="s">
        <v>396</v>
      </c>
      <c r="Q50" s="51" t="s">
        <v>397</v>
      </c>
      <c r="R50" s="51" t="s">
        <v>84</v>
      </c>
      <c r="S50" s="52">
        <v>45293</v>
      </c>
      <c r="T50" s="52">
        <v>45626</v>
      </c>
      <c r="U50" s="51" t="s">
        <v>398</v>
      </c>
      <c r="V50" s="51" t="s">
        <v>206</v>
      </c>
      <c r="W50" s="26" t="s">
        <v>206</v>
      </c>
      <c r="X50" s="46">
        <v>0.3</v>
      </c>
      <c r="Y50" s="51" t="s">
        <v>399</v>
      </c>
      <c r="Z50" s="51" t="s">
        <v>400</v>
      </c>
      <c r="AA50" s="51" t="s">
        <v>401</v>
      </c>
      <c r="AB50" s="51" t="s">
        <v>208</v>
      </c>
      <c r="AC50" s="51" t="s">
        <v>199</v>
      </c>
      <c r="AD50" s="51" t="s">
        <v>364</v>
      </c>
      <c r="AE50" s="51" t="s">
        <v>199</v>
      </c>
      <c r="AF50" s="51" t="s">
        <v>199</v>
      </c>
      <c r="AG50" s="51" t="s">
        <v>199</v>
      </c>
      <c r="AH50" s="51" t="s">
        <v>199</v>
      </c>
      <c r="AI50" s="51" t="s">
        <v>199</v>
      </c>
      <c r="AJ50" s="51" t="s">
        <v>408</v>
      </c>
      <c r="AK50" s="51" t="s">
        <v>409</v>
      </c>
      <c r="AL50" s="51" t="s">
        <v>404</v>
      </c>
    </row>
    <row r="51" spans="2:38" s="212" customFormat="1" ht="270.75" hidden="1" x14ac:dyDescent="0.2">
      <c r="B51" s="54" t="s">
        <v>193</v>
      </c>
      <c r="C51" s="43" t="s">
        <v>194</v>
      </c>
      <c r="D51" s="51" t="s">
        <v>388</v>
      </c>
      <c r="E51" s="220" t="s">
        <v>389</v>
      </c>
      <c r="F51" s="221" t="s">
        <v>390</v>
      </c>
      <c r="G51" s="221"/>
      <c r="H51" s="51" t="s">
        <v>391</v>
      </c>
      <c r="I51" s="51" t="s">
        <v>392</v>
      </c>
      <c r="J51" s="51" t="s">
        <v>254</v>
      </c>
      <c r="K51" s="51" t="s">
        <v>199</v>
      </c>
      <c r="L51" s="51" t="s">
        <v>199</v>
      </c>
      <c r="M51" s="211" t="s">
        <v>410</v>
      </c>
      <c r="N51" s="42" t="s">
        <v>411</v>
      </c>
      <c r="O51" s="44" t="s">
        <v>412</v>
      </c>
      <c r="P51" s="51" t="s">
        <v>396</v>
      </c>
      <c r="Q51" s="51" t="s">
        <v>397</v>
      </c>
      <c r="R51" s="51" t="s">
        <v>84</v>
      </c>
      <c r="S51" s="52">
        <v>45293</v>
      </c>
      <c r="T51" s="52">
        <v>45626</v>
      </c>
      <c r="U51" s="51" t="s">
        <v>398</v>
      </c>
      <c r="V51" s="51" t="s">
        <v>206</v>
      </c>
      <c r="W51" s="26" t="s">
        <v>206</v>
      </c>
      <c r="X51" s="46">
        <v>0.2</v>
      </c>
      <c r="Y51" s="51" t="s">
        <v>399</v>
      </c>
      <c r="Z51" s="51" t="s">
        <v>400</v>
      </c>
      <c r="AA51" s="51" t="s">
        <v>401</v>
      </c>
      <c r="AB51" s="51" t="s">
        <v>208</v>
      </c>
      <c r="AC51" s="51" t="s">
        <v>199</v>
      </c>
      <c r="AD51" s="51" t="s">
        <v>364</v>
      </c>
      <c r="AE51" s="51" t="s">
        <v>199</v>
      </c>
      <c r="AF51" s="51" t="s">
        <v>199</v>
      </c>
      <c r="AG51" s="51" t="s">
        <v>199</v>
      </c>
      <c r="AH51" s="51" t="s">
        <v>199</v>
      </c>
      <c r="AI51" s="51" t="s">
        <v>199</v>
      </c>
      <c r="AJ51" s="51" t="s">
        <v>402</v>
      </c>
      <c r="AK51" s="51" t="s">
        <v>403</v>
      </c>
      <c r="AL51" s="51" t="s">
        <v>404</v>
      </c>
    </row>
    <row r="52" spans="2:38" s="212" customFormat="1" ht="270.75" hidden="1" x14ac:dyDescent="0.2">
      <c r="B52" s="54" t="s">
        <v>193</v>
      </c>
      <c r="C52" s="43" t="s">
        <v>194</v>
      </c>
      <c r="D52" s="51" t="s">
        <v>388</v>
      </c>
      <c r="E52" s="220" t="s">
        <v>389</v>
      </c>
      <c r="F52" s="222" t="s">
        <v>413</v>
      </c>
      <c r="G52" s="222"/>
      <c r="H52" s="51" t="s">
        <v>391</v>
      </c>
      <c r="I52" s="51" t="s">
        <v>392</v>
      </c>
      <c r="J52" s="51" t="s">
        <v>254</v>
      </c>
      <c r="K52" s="51" t="s">
        <v>199</v>
      </c>
      <c r="L52" s="51" t="s">
        <v>199</v>
      </c>
      <c r="M52" s="217" t="s">
        <v>414</v>
      </c>
      <c r="N52" s="42" t="s">
        <v>415</v>
      </c>
      <c r="O52" s="44" t="s">
        <v>346</v>
      </c>
      <c r="P52" s="51" t="s">
        <v>396</v>
      </c>
      <c r="Q52" s="42" t="s">
        <v>416</v>
      </c>
      <c r="R52" s="42" t="s">
        <v>84</v>
      </c>
      <c r="S52" s="45">
        <v>45306</v>
      </c>
      <c r="T52" s="45">
        <v>45321</v>
      </c>
      <c r="U52" s="45" t="s">
        <v>50</v>
      </c>
      <c r="V52" s="25" t="s">
        <v>206</v>
      </c>
      <c r="W52" s="44" t="s">
        <v>206</v>
      </c>
      <c r="X52" s="46">
        <v>0.05</v>
      </c>
      <c r="Y52" s="42" t="s">
        <v>208</v>
      </c>
      <c r="Z52" s="42" t="s">
        <v>354</v>
      </c>
      <c r="AA52" s="42" t="s">
        <v>355</v>
      </c>
      <c r="AB52" s="42" t="s">
        <v>199</v>
      </c>
      <c r="AC52" s="44" t="s">
        <v>199</v>
      </c>
      <c r="AD52" s="42" t="s">
        <v>356</v>
      </c>
      <c r="AE52" s="42" t="s">
        <v>417</v>
      </c>
      <c r="AF52" s="42" t="s">
        <v>199</v>
      </c>
      <c r="AG52" s="42" t="s">
        <v>199</v>
      </c>
      <c r="AH52" s="42" t="s">
        <v>199</v>
      </c>
      <c r="AI52" s="42" t="s">
        <v>199</v>
      </c>
      <c r="AJ52" s="42" t="s">
        <v>199</v>
      </c>
      <c r="AK52" s="42" t="s">
        <v>199</v>
      </c>
      <c r="AL52" s="42" t="s">
        <v>418</v>
      </c>
    </row>
    <row r="53" spans="2:38" s="212" customFormat="1" ht="270.75" hidden="1" x14ac:dyDescent="0.2">
      <c r="B53" s="54" t="s">
        <v>193</v>
      </c>
      <c r="C53" s="43" t="s">
        <v>194</v>
      </c>
      <c r="D53" s="51" t="s">
        <v>388</v>
      </c>
      <c r="E53" s="220" t="s">
        <v>389</v>
      </c>
      <c r="F53" s="222" t="s">
        <v>413</v>
      </c>
      <c r="G53" s="222"/>
      <c r="H53" s="51" t="s">
        <v>391</v>
      </c>
      <c r="I53" s="51" t="s">
        <v>392</v>
      </c>
      <c r="J53" s="51" t="s">
        <v>254</v>
      </c>
      <c r="K53" s="51" t="s">
        <v>199</v>
      </c>
      <c r="L53" s="51" t="s">
        <v>199</v>
      </c>
      <c r="M53" s="217" t="s">
        <v>419</v>
      </c>
      <c r="N53" s="42" t="s">
        <v>420</v>
      </c>
      <c r="O53" s="44" t="s">
        <v>421</v>
      </c>
      <c r="P53" s="51" t="s">
        <v>396</v>
      </c>
      <c r="Q53" s="42" t="s">
        <v>416</v>
      </c>
      <c r="R53" s="42" t="s">
        <v>84</v>
      </c>
      <c r="S53" s="45">
        <v>45350</v>
      </c>
      <c r="T53" s="45">
        <v>45626</v>
      </c>
      <c r="U53" s="56" t="s">
        <v>422</v>
      </c>
      <c r="V53" s="25" t="s">
        <v>206</v>
      </c>
      <c r="W53" s="44" t="s">
        <v>206</v>
      </c>
      <c r="X53" s="46">
        <v>0.2</v>
      </c>
      <c r="Y53" s="42" t="s">
        <v>208</v>
      </c>
      <c r="Z53" s="42" t="s">
        <v>354</v>
      </c>
      <c r="AA53" s="42" t="s">
        <v>355</v>
      </c>
      <c r="AB53" s="42" t="s">
        <v>423</v>
      </c>
      <c r="AC53" s="44" t="s">
        <v>199</v>
      </c>
      <c r="AD53" s="42" t="s">
        <v>356</v>
      </c>
      <c r="AE53" s="42" t="s">
        <v>417</v>
      </c>
      <c r="AF53" s="42" t="s">
        <v>199</v>
      </c>
      <c r="AG53" s="42" t="s">
        <v>199</v>
      </c>
      <c r="AH53" s="42" t="s">
        <v>199</v>
      </c>
      <c r="AI53" s="42" t="s">
        <v>199</v>
      </c>
      <c r="AJ53" s="42" t="s">
        <v>199</v>
      </c>
      <c r="AK53" s="42" t="s">
        <v>199</v>
      </c>
      <c r="AL53" s="42" t="s">
        <v>418</v>
      </c>
    </row>
    <row r="54" spans="2:38" s="212" customFormat="1" ht="270.75" hidden="1" x14ac:dyDescent="0.2">
      <c r="B54" s="54" t="s">
        <v>193</v>
      </c>
      <c r="C54" s="43" t="s">
        <v>194</v>
      </c>
      <c r="D54" s="51" t="s">
        <v>388</v>
      </c>
      <c r="E54" s="220" t="s">
        <v>389</v>
      </c>
      <c r="F54" s="222" t="s">
        <v>413</v>
      </c>
      <c r="G54" s="222"/>
      <c r="H54" s="51" t="s">
        <v>391</v>
      </c>
      <c r="I54" s="51" t="s">
        <v>392</v>
      </c>
      <c r="J54" s="51" t="s">
        <v>254</v>
      </c>
      <c r="K54" s="51" t="s">
        <v>199</v>
      </c>
      <c r="L54" s="51" t="s">
        <v>199</v>
      </c>
      <c r="M54" s="217" t="s">
        <v>424</v>
      </c>
      <c r="N54" s="42" t="s">
        <v>351</v>
      </c>
      <c r="O54" s="44" t="s">
        <v>425</v>
      </c>
      <c r="P54" s="51" t="s">
        <v>396</v>
      </c>
      <c r="Q54" s="42" t="s">
        <v>416</v>
      </c>
      <c r="R54" s="42" t="s">
        <v>84</v>
      </c>
      <c r="S54" s="45">
        <v>45350</v>
      </c>
      <c r="T54" s="45">
        <v>45626</v>
      </c>
      <c r="U54" s="45" t="s">
        <v>50</v>
      </c>
      <c r="V54" s="25" t="s">
        <v>206</v>
      </c>
      <c r="W54" s="44" t="s">
        <v>206</v>
      </c>
      <c r="X54" s="46">
        <v>0.2</v>
      </c>
      <c r="Y54" s="42" t="s">
        <v>208</v>
      </c>
      <c r="Z54" s="42" t="s">
        <v>354</v>
      </c>
      <c r="AA54" s="42" t="s">
        <v>355</v>
      </c>
      <c r="AB54" s="42" t="s">
        <v>423</v>
      </c>
      <c r="AC54" s="44" t="s">
        <v>199</v>
      </c>
      <c r="AD54" s="42" t="s">
        <v>356</v>
      </c>
      <c r="AE54" s="42" t="s">
        <v>417</v>
      </c>
      <c r="AF54" s="42" t="s">
        <v>199</v>
      </c>
      <c r="AG54" s="42" t="s">
        <v>199</v>
      </c>
      <c r="AH54" s="42" t="s">
        <v>199</v>
      </c>
      <c r="AI54" s="42" t="s">
        <v>199</v>
      </c>
      <c r="AJ54" s="42" t="s">
        <v>199</v>
      </c>
      <c r="AK54" s="42" t="s">
        <v>199</v>
      </c>
      <c r="AL54" s="42" t="s">
        <v>418</v>
      </c>
    </row>
    <row r="55" spans="2:38" s="212" customFormat="1" ht="270.75" hidden="1" x14ac:dyDescent="0.2">
      <c r="B55" s="54" t="s">
        <v>193</v>
      </c>
      <c r="C55" s="43" t="s">
        <v>194</v>
      </c>
      <c r="D55" s="51" t="s">
        <v>388</v>
      </c>
      <c r="E55" s="220" t="s">
        <v>389</v>
      </c>
      <c r="F55" s="222" t="s">
        <v>413</v>
      </c>
      <c r="G55" s="222"/>
      <c r="H55" s="51" t="s">
        <v>391</v>
      </c>
      <c r="I55" s="51" t="s">
        <v>392</v>
      </c>
      <c r="J55" s="51" t="s">
        <v>254</v>
      </c>
      <c r="K55" s="51" t="s">
        <v>199</v>
      </c>
      <c r="L55" s="51" t="s">
        <v>199</v>
      </c>
      <c r="M55" s="217" t="s">
        <v>426</v>
      </c>
      <c r="N55" s="42" t="s">
        <v>427</v>
      </c>
      <c r="O55" s="44" t="s">
        <v>428</v>
      </c>
      <c r="P55" s="51" t="s">
        <v>396</v>
      </c>
      <c r="Q55" s="42" t="s">
        <v>416</v>
      </c>
      <c r="R55" s="42" t="s">
        <v>84</v>
      </c>
      <c r="S55" s="45">
        <v>45350</v>
      </c>
      <c r="T55" s="45">
        <v>45626</v>
      </c>
      <c r="U55" s="45" t="s">
        <v>50</v>
      </c>
      <c r="V55" s="25" t="s">
        <v>206</v>
      </c>
      <c r="W55" s="44" t="s">
        <v>206</v>
      </c>
      <c r="X55" s="46">
        <v>0.25</v>
      </c>
      <c r="Y55" s="42" t="s">
        <v>208</v>
      </c>
      <c r="Z55" s="42" t="s">
        <v>354</v>
      </c>
      <c r="AA55" s="42" t="s">
        <v>355</v>
      </c>
      <c r="AB55" s="42" t="s">
        <v>199</v>
      </c>
      <c r="AC55" s="44" t="s">
        <v>199</v>
      </c>
      <c r="AD55" s="42" t="s">
        <v>356</v>
      </c>
      <c r="AE55" s="42" t="s">
        <v>417</v>
      </c>
      <c r="AF55" s="42" t="s">
        <v>199</v>
      </c>
      <c r="AG55" s="42" t="s">
        <v>199</v>
      </c>
      <c r="AH55" s="42" t="s">
        <v>199</v>
      </c>
      <c r="AI55" s="42" t="s">
        <v>199</v>
      </c>
      <c r="AJ55" s="42" t="s">
        <v>199</v>
      </c>
      <c r="AK55" s="42" t="s">
        <v>199</v>
      </c>
      <c r="AL55" s="42" t="s">
        <v>418</v>
      </c>
    </row>
    <row r="56" spans="2:38" s="212" customFormat="1" ht="270.75" hidden="1" x14ac:dyDescent="0.2">
      <c r="B56" s="54" t="s">
        <v>193</v>
      </c>
      <c r="C56" s="43" t="s">
        <v>194</v>
      </c>
      <c r="D56" s="51" t="s">
        <v>388</v>
      </c>
      <c r="E56" s="220" t="s">
        <v>389</v>
      </c>
      <c r="F56" s="222" t="s">
        <v>413</v>
      </c>
      <c r="G56" s="222"/>
      <c r="H56" s="51" t="s">
        <v>391</v>
      </c>
      <c r="I56" s="51" t="s">
        <v>392</v>
      </c>
      <c r="J56" s="51" t="s">
        <v>254</v>
      </c>
      <c r="K56" s="51" t="s">
        <v>199</v>
      </c>
      <c r="L56" s="51" t="s">
        <v>199</v>
      </c>
      <c r="M56" s="217" t="s">
        <v>429</v>
      </c>
      <c r="N56" s="42" t="s">
        <v>430</v>
      </c>
      <c r="O56" s="44" t="s">
        <v>431</v>
      </c>
      <c r="P56" s="51" t="s">
        <v>396</v>
      </c>
      <c r="Q56" s="42" t="s">
        <v>416</v>
      </c>
      <c r="R56" s="42" t="s">
        <v>84</v>
      </c>
      <c r="S56" s="45">
        <v>45597</v>
      </c>
      <c r="T56" s="45">
        <v>45626</v>
      </c>
      <c r="U56" s="45" t="s">
        <v>50</v>
      </c>
      <c r="V56" s="25" t="s">
        <v>206</v>
      </c>
      <c r="W56" s="44" t="s">
        <v>206</v>
      </c>
      <c r="X56" s="46">
        <v>0.25</v>
      </c>
      <c r="Y56" s="42" t="s">
        <v>208</v>
      </c>
      <c r="Z56" s="42" t="s">
        <v>399</v>
      </c>
      <c r="AA56" s="42" t="s">
        <v>354</v>
      </c>
      <c r="AB56" s="42" t="s">
        <v>355</v>
      </c>
      <c r="AC56" s="44" t="s">
        <v>199</v>
      </c>
      <c r="AD56" s="42" t="s">
        <v>356</v>
      </c>
      <c r="AE56" s="42" t="s">
        <v>417</v>
      </c>
      <c r="AF56" s="42" t="s">
        <v>364</v>
      </c>
      <c r="AG56" s="42" t="s">
        <v>199</v>
      </c>
      <c r="AH56" s="42" t="s">
        <v>199</v>
      </c>
      <c r="AI56" s="42" t="s">
        <v>199</v>
      </c>
      <c r="AJ56" s="42" t="s">
        <v>408</v>
      </c>
      <c r="AK56" s="42" t="s">
        <v>409</v>
      </c>
      <c r="AL56" s="42" t="s">
        <v>418</v>
      </c>
    </row>
    <row r="57" spans="2:38" s="212" customFormat="1" ht="270.75" hidden="1" x14ac:dyDescent="0.2">
      <c r="B57" s="54" t="s">
        <v>193</v>
      </c>
      <c r="C57" s="43" t="s">
        <v>194</v>
      </c>
      <c r="D57" s="51" t="s">
        <v>388</v>
      </c>
      <c r="E57" s="220" t="s">
        <v>389</v>
      </c>
      <c r="F57" s="222" t="s">
        <v>413</v>
      </c>
      <c r="G57" s="222"/>
      <c r="H57" s="51" t="s">
        <v>391</v>
      </c>
      <c r="I57" s="51" t="s">
        <v>392</v>
      </c>
      <c r="J57" s="51" t="s">
        <v>254</v>
      </c>
      <c r="K57" s="51" t="s">
        <v>199</v>
      </c>
      <c r="L57" s="51" t="s">
        <v>199</v>
      </c>
      <c r="M57" s="217" t="s">
        <v>432</v>
      </c>
      <c r="N57" s="42" t="s">
        <v>433</v>
      </c>
      <c r="O57" s="44" t="s">
        <v>434</v>
      </c>
      <c r="P57" s="51" t="s">
        <v>396</v>
      </c>
      <c r="Q57" s="42" t="s">
        <v>416</v>
      </c>
      <c r="R57" s="42" t="s">
        <v>84</v>
      </c>
      <c r="S57" s="45">
        <v>45350</v>
      </c>
      <c r="T57" s="45">
        <v>45626</v>
      </c>
      <c r="U57" s="45" t="s">
        <v>50</v>
      </c>
      <c r="V57" s="25" t="s">
        <v>206</v>
      </c>
      <c r="W57" s="44" t="s">
        <v>206</v>
      </c>
      <c r="X57" s="46">
        <v>0.05</v>
      </c>
      <c r="Y57" s="42" t="s">
        <v>208</v>
      </c>
      <c r="Z57" s="42" t="s">
        <v>399</v>
      </c>
      <c r="AA57" s="42" t="s">
        <v>354</v>
      </c>
      <c r="AB57" s="42" t="s">
        <v>355</v>
      </c>
      <c r="AC57" s="44" t="s">
        <v>199</v>
      </c>
      <c r="AD57" s="42" t="s">
        <v>356</v>
      </c>
      <c r="AE57" s="42" t="s">
        <v>417</v>
      </c>
      <c r="AF57" s="42" t="s">
        <v>364</v>
      </c>
      <c r="AG57" s="42" t="s">
        <v>199</v>
      </c>
      <c r="AH57" s="42" t="s">
        <v>199</v>
      </c>
      <c r="AI57" s="42" t="s">
        <v>199</v>
      </c>
      <c r="AJ57" s="42" t="s">
        <v>408</v>
      </c>
      <c r="AK57" s="42" t="s">
        <v>409</v>
      </c>
      <c r="AL57" s="42" t="s">
        <v>418</v>
      </c>
    </row>
    <row r="58" spans="2:38" s="212" customFormat="1" ht="270.75" hidden="1" x14ac:dyDescent="0.2">
      <c r="B58" s="54" t="s">
        <v>193</v>
      </c>
      <c r="C58" s="43" t="s">
        <v>194</v>
      </c>
      <c r="D58" s="51" t="s">
        <v>388</v>
      </c>
      <c r="E58" s="220" t="s">
        <v>389</v>
      </c>
      <c r="F58" s="222" t="s">
        <v>413</v>
      </c>
      <c r="G58" s="222"/>
      <c r="H58" s="51" t="s">
        <v>391</v>
      </c>
      <c r="I58" s="51" t="s">
        <v>392</v>
      </c>
      <c r="J58" s="51" t="s">
        <v>254</v>
      </c>
      <c r="K58" s="51" t="s">
        <v>199</v>
      </c>
      <c r="L58" s="51" t="s">
        <v>199</v>
      </c>
      <c r="M58" s="217" t="s">
        <v>435</v>
      </c>
      <c r="N58" s="42" t="s">
        <v>436</v>
      </c>
      <c r="O58" s="44" t="s">
        <v>437</v>
      </c>
      <c r="P58" s="42" t="s">
        <v>438</v>
      </c>
      <c r="Q58" s="42" t="s">
        <v>439</v>
      </c>
      <c r="R58" s="42" t="s">
        <v>220</v>
      </c>
      <c r="S58" s="45">
        <v>45352</v>
      </c>
      <c r="T58" s="45">
        <v>45596</v>
      </c>
      <c r="U58" s="45" t="s">
        <v>84</v>
      </c>
      <c r="V58" s="25"/>
      <c r="W58" s="44"/>
      <c r="X58" s="46"/>
      <c r="Y58" s="42" t="s">
        <v>208</v>
      </c>
      <c r="Z58" s="42" t="s">
        <v>399</v>
      </c>
      <c r="AA58" s="42" t="s">
        <v>354</v>
      </c>
      <c r="AB58" s="42" t="s">
        <v>355</v>
      </c>
      <c r="AC58" s="44" t="s">
        <v>199</v>
      </c>
      <c r="AD58" s="42" t="s">
        <v>356</v>
      </c>
      <c r="AE58" s="42" t="s">
        <v>417</v>
      </c>
      <c r="AF58" s="42" t="s">
        <v>199</v>
      </c>
      <c r="AG58" s="42" t="s">
        <v>199</v>
      </c>
      <c r="AH58" s="42" t="s">
        <v>199</v>
      </c>
      <c r="AI58" s="42" t="s">
        <v>199</v>
      </c>
      <c r="AJ58" s="42" t="s">
        <v>199</v>
      </c>
      <c r="AK58" s="42" t="s">
        <v>199</v>
      </c>
      <c r="AL58" s="42" t="s">
        <v>234</v>
      </c>
    </row>
    <row r="59" spans="2:38" s="212" customFormat="1" ht="270.75" hidden="1" x14ac:dyDescent="0.2">
      <c r="B59" s="54" t="s">
        <v>193</v>
      </c>
      <c r="C59" s="43" t="s">
        <v>194</v>
      </c>
      <c r="D59" s="51" t="s">
        <v>388</v>
      </c>
      <c r="E59" s="220" t="s">
        <v>389</v>
      </c>
      <c r="F59" s="221" t="s">
        <v>440</v>
      </c>
      <c r="G59" s="221"/>
      <c r="H59" s="51" t="s">
        <v>391</v>
      </c>
      <c r="I59" s="51" t="s">
        <v>392</v>
      </c>
      <c r="J59" s="51" t="s">
        <v>254</v>
      </c>
      <c r="K59" s="51" t="s">
        <v>199</v>
      </c>
      <c r="L59" s="51" t="s">
        <v>199</v>
      </c>
      <c r="M59" s="211" t="s">
        <v>441</v>
      </c>
      <c r="N59" s="42" t="s">
        <v>442</v>
      </c>
      <c r="O59" s="44" t="s">
        <v>443</v>
      </c>
      <c r="P59" s="42" t="s">
        <v>444</v>
      </c>
      <c r="Q59" s="42" t="s">
        <v>445</v>
      </c>
      <c r="R59" s="42" t="s">
        <v>84</v>
      </c>
      <c r="S59" s="45">
        <v>45350</v>
      </c>
      <c r="T59" s="45">
        <v>45442</v>
      </c>
      <c r="U59" s="45" t="s">
        <v>99</v>
      </c>
      <c r="V59" s="26">
        <v>8000000</v>
      </c>
      <c r="W59" s="44">
        <v>618</v>
      </c>
      <c r="X59" s="46">
        <v>0.15</v>
      </c>
      <c r="Y59" s="42" t="s">
        <v>207</v>
      </c>
      <c r="Z59" s="42" t="s">
        <v>208</v>
      </c>
      <c r="AA59" s="42" t="s">
        <v>199</v>
      </c>
      <c r="AB59" s="42" t="s">
        <v>199</v>
      </c>
      <c r="AC59" s="44" t="s">
        <v>199</v>
      </c>
      <c r="AD59" s="42" t="s">
        <v>209</v>
      </c>
      <c r="AE59" s="42" t="s">
        <v>248</v>
      </c>
      <c r="AF59" s="42" t="s">
        <v>199</v>
      </c>
      <c r="AG59" s="42" t="s">
        <v>199</v>
      </c>
      <c r="AH59" s="42" t="s">
        <v>199</v>
      </c>
      <c r="AI59" s="42" t="s">
        <v>199</v>
      </c>
      <c r="AJ59" s="42" t="s">
        <v>199</v>
      </c>
      <c r="AK59" s="42" t="s">
        <v>199</v>
      </c>
      <c r="AL59" s="42" t="s">
        <v>418</v>
      </c>
    </row>
    <row r="60" spans="2:38" s="212" customFormat="1" ht="270.75" hidden="1" x14ac:dyDescent="0.2">
      <c r="B60" s="54" t="s">
        <v>193</v>
      </c>
      <c r="C60" s="43" t="s">
        <v>194</v>
      </c>
      <c r="D60" s="51" t="s">
        <v>388</v>
      </c>
      <c r="E60" s="220" t="s">
        <v>389</v>
      </c>
      <c r="F60" s="221" t="s">
        <v>440</v>
      </c>
      <c r="G60" s="221"/>
      <c r="H60" s="51" t="s">
        <v>391</v>
      </c>
      <c r="I60" s="51" t="s">
        <v>392</v>
      </c>
      <c r="J60" s="51" t="s">
        <v>254</v>
      </c>
      <c r="K60" s="51" t="s">
        <v>199</v>
      </c>
      <c r="L60" s="51" t="s">
        <v>199</v>
      </c>
      <c r="M60" s="211" t="s">
        <v>446</v>
      </c>
      <c r="N60" s="42" t="s">
        <v>447</v>
      </c>
      <c r="O60" s="44" t="s">
        <v>448</v>
      </c>
      <c r="P60" s="42" t="s">
        <v>444</v>
      </c>
      <c r="Q60" s="42" t="s">
        <v>445</v>
      </c>
      <c r="R60" s="42" t="s">
        <v>84</v>
      </c>
      <c r="S60" s="45">
        <v>45444</v>
      </c>
      <c r="T60" s="45">
        <v>45596</v>
      </c>
      <c r="U60" s="45" t="s">
        <v>99</v>
      </c>
      <c r="V60" s="26">
        <v>30000000</v>
      </c>
      <c r="W60" s="44">
        <v>618</v>
      </c>
      <c r="X60" s="46">
        <v>0.7</v>
      </c>
      <c r="Y60" s="42" t="s">
        <v>208</v>
      </c>
      <c r="Z60" s="42" t="s">
        <v>399</v>
      </c>
      <c r="AA60" s="42" t="s">
        <v>374</v>
      </c>
      <c r="AB60" s="42" t="s">
        <v>449</v>
      </c>
      <c r="AC60" s="44" t="s">
        <v>199</v>
      </c>
      <c r="AD60" s="42" t="s">
        <v>364</v>
      </c>
      <c r="AE60" s="42" t="s">
        <v>248</v>
      </c>
      <c r="AF60" s="42" t="s">
        <v>199</v>
      </c>
      <c r="AG60" s="42" t="s">
        <v>199</v>
      </c>
      <c r="AH60" s="42" t="s">
        <v>199</v>
      </c>
      <c r="AI60" s="42" t="s">
        <v>199</v>
      </c>
      <c r="AJ60" s="42" t="s">
        <v>408</v>
      </c>
      <c r="AK60" s="42" t="s">
        <v>409</v>
      </c>
      <c r="AL60" s="42" t="s">
        <v>418</v>
      </c>
    </row>
    <row r="61" spans="2:38" s="212" customFormat="1" ht="270.75" hidden="1" x14ac:dyDescent="0.2">
      <c r="B61" s="54" t="s">
        <v>193</v>
      </c>
      <c r="C61" s="43" t="s">
        <v>194</v>
      </c>
      <c r="D61" s="51" t="s">
        <v>388</v>
      </c>
      <c r="E61" s="220" t="s">
        <v>389</v>
      </c>
      <c r="F61" s="221" t="s">
        <v>440</v>
      </c>
      <c r="G61" s="221"/>
      <c r="H61" s="51" t="s">
        <v>391</v>
      </c>
      <c r="I61" s="51" t="s">
        <v>392</v>
      </c>
      <c r="J61" s="51" t="s">
        <v>254</v>
      </c>
      <c r="K61" s="51" t="s">
        <v>199</v>
      </c>
      <c r="L61" s="51" t="s">
        <v>199</v>
      </c>
      <c r="M61" s="211" t="s">
        <v>450</v>
      </c>
      <c r="N61" s="42" t="s">
        <v>451</v>
      </c>
      <c r="O61" s="44" t="s">
        <v>452</v>
      </c>
      <c r="P61" s="42" t="s">
        <v>444</v>
      </c>
      <c r="Q61" s="42" t="s">
        <v>445</v>
      </c>
      <c r="R61" s="42" t="s">
        <v>84</v>
      </c>
      <c r="S61" s="45">
        <v>45597</v>
      </c>
      <c r="T61" s="45">
        <v>45626</v>
      </c>
      <c r="U61" s="45" t="s">
        <v>199</v>
      </c>
      <c r="V61" s="26">
        <v>8000000</v>
      </c>
      <c r="W61" s="44">
        <v>618</v>
      </c>
      <c r="X61" s="46">
        <v>0.15</v>
      </c>
      <c r="Y61" s="42" t="s">
        <v>208</v>
      </c>
      <c r="Z61" s="42" t="s">
        <v>400</v>
      </c>
      <c r="AA61" s="42" t="s">
        <v>199</v>
      </c>
      <c r="AB61" s="42" t="s">
        <v>199</v>
      </c>
      <c r="AC61" s="44" t="s">
        <v>199</v>
      </c>
      <c r="AD61" s="42" t="s">
        <v>364</v>
      </c>
      <c r="AE61" s="42" t="s">
        <v>248</v>
      </c>
      <c r="AF61" s="42" t="s">
        <v>199</v>
      </c>
      <c r="AG61" s="42" t="s">
        <v>199</v>
      </c>
      <c r="AH61" s="42" t="s">
        <v>199</v>
      </c>
      <c r="AI61" s="42" t="s">
        <v>199</v>
      </c>
      <c r="AJ61" s="42" t="s">
        <v>402</v>
      </c>
      <c r="AK61" s="42" t="s">
        <v>403</v>
      </c>
      <c r="AL61" s="42" t="s">
        <v>418</v>
      </c>
    </row>
    <row r="62" spans="2:38" s="212" customFormat="1" ht="128.25" hidden="1" x14ac:dyDescent="0.2">
      <c r="B62" s="54" t="s">
        <v>453</v>
      </c>
      <c r="C62" s="55" t="s">
        <v>454</v>
      </c>
      <c r="D62" s="51" t="s">
        <v>455</v>
      </c>
      <c r="E62" s="51" t="s">
        <v>456</v>
      </c>
      <c r="F62" s="51" t="s">
        <v>457</v>
      </c>
      <c r="G62" s="51"/>
      <c r="H62" s="51" t="s">
        <v>458</v>
      </c>
      <c r="I62" s="51" t="s">
        <v>199</v>
      </c>
      <c r="J62" s="42" t="s">
        <v>199</v>
      </c>
      <c r="K62" s="42" t="s">
        <v>199</v>
      </c>
      <c r="L62" s="42" t="s">
        <v>199</v>
      </c>
      <c r="M62" s="42" t="s">
        <v>459</v>
      </c>
      <c r="N62" s="42" t="s">
        <v>460</v>
      </c>
      <c r="O62" s="44" t="s">
        <v>461</v>
      </c>
      <c r="P62" s="51" t="s">
        <v>396</v>
      </c>
      <c r="Q62" s="42" t="s">
        <v>462</v>
      </c>
      <c r="R62" s="42" t="s">
        <v>84</v>
      </c>
      <c r="S62" s="45">
        <v>45324</v>
      </c>
      <c r="T62" s="45">
        <v>45626</v>
      </c>
      <c r="U62" s="45" t="s">
        <v>281</v>
      </c>
      <c r="V62" s="25">
        <v>65000000</v>
      </c>
      <c r="W62" s="44">
        <v>549</v>
      </c>
      <c r="X62" s="46"/>
      <c r="Y62" s="42" t="s">
        <v>463</v>
      </c>
      <c r="Z62" s="42" t="s">
        <v>423</v>
      </c>
      <c r="AA62" s="42" t="s">
        <v>199</v>
      </c>
      <c r="AB62" s="42" t="s">
        <v>199</v>
      </c>
      <c r="AC62" s="44" t="s">
        <v>199</v>
      </c>
      <c r="AD62" s="42" t="s">
        <v>209</v>
      </c>
      <c r="AE62" s="42" t="s">
        <v>248</v>
      </c>
      <c r="AF62" s="42" t="s">
        <v>199</v>
      </c>
      <c r="AG62" s="42" t="s">
        <v>199</v>
      </c>
      <c r="AH62" s="42" t="s">
        <v>199</v>
      </c>
      <c r="AI62" s="42" t="s">
        <v>199</v>
      </c>
      <c r="AJ62" s="42" t="s">
        <v>199</v>
      </c>
      <c r="AK62" s="42" t="s">
        <v>199</v>
      </c>
      <c r="AL62" s="42" t="s">
        <v>418</v>
      </c>
    </row>
    <row r="63" spans="2:38" s="212" customFormat="1" ht="128.25" hidden="1" x14ac:dyDescent="0.2">
      <c r="B63" s="42" t="s">
        <v>453</v>
      </c>
      <c r="C63" s="43" t="s">
        <v>454</v>
      </c>
      <c r="D63" s="42" t="s">
        <v>455</v>
      </c>
      <c r="E63" s="51" t="s">
        <v>456</v>
      </c>
      <c r="F63" s="51" t="s">
        <v>457</v>
      </c>
      <c r="G63" s="51"/>
      <c r="H63" s="51" t="s">
        <v>458</v>
      </c>
      <c r="I63" s="42" t="s">
        <v>199</v>
      </c>
      <c r="J63" s="42" t="s">
        <v>199</v>
      </c>
      <c r="K63" s="42" t="s">
        <v>199</v>
      </c>
      <c r="L63" s="42" t="s">
        <v>199</v>
      </c>
      <c r="M63" s="42" t="s">
        <v>464</v>
      </c>
      <c r="N63" s="42" t="s">
        <v>465</v>
      </c>
      <c r="O63" s="44" t="s">
        <v>466</v>
      </c>
      <c r="P63" s="42" t="s">
        <v>347</v>
      </c>
      <c r="Q63" s="42" t="s">
        <v>445</v>
      </c>
      <c r="R63" s="42" t="s">
        <v>84</v>
      </c>
      <c r="S63" s="45">
        <v>45324</v>
      </c>
      <c r="T63" s="45">
        <v>45626</v>
      </c>
      <c r="U63" s="45" t="s">
        <v>84</v>
      </c>
      <c r="V63" s="25" t="s">
        <v>206</v>
      </c>
      <c r="W63" s="44" t="s">
        <v>206</v>
      </c>
      <c r="X63" s="46">
        <v>1</v>
      </c>
      <c r="Y63" s="42" t="s">
        <v>423</v>
      </c>
      <c r="Z63" s="42" t="s">
        <v>463</v>
      </c>
      <c r="AA63" s="42" t="s">
        <v>467</v>
      </c>
      <c r="AB63" s="42" t="s">
        <v>199</v>
      </c>
      <c r="AC63" s="44" t="s">
        <v>199</v>
      </c>
      <c r="AD63" s="42" t="s">
        <v>209</v>
      </c>
      <c r="AE63" s="42" t="s">
        <v>199</v>
      </c>
      <c r="AF63" s="42" t="s">
        <v>199</v>
      </c>
      <c r="AG63" s="42" t="s">
        <v>199</v>
      </c>
      <c r="AH63" s="42" t="s">
        <v>199</v>
      </c>
      <c r="AI63" s="42" t="s">
        <v>199</v>
      </c>
      <c r="AJ63" s="42" t="s">
        <v>199</v>
      </c>
      <c r="AK63" s="42" t="s">
        <v>199</v>
      </c>
      <c r="AL63" s="42" t="s">
        <v>418</v>
      </c>
    </row>
    <row r="64" spans="2:38" s="212" customFormat="1" ht="128.25" hidden="1" x14ac:dyDescent="0.2">
      <c r="B64" s="42" t="s">
        <v>453</v>
      </c>
      <c r="C64" s="43" t="s">
        <v>454</v>
      </c>
      <c r="D64" s="42" t="s">
        <v>455</v>
      </c>
      <c r="E64" s="51" t="s">
        <v>456</v>
      </c>
      <c r="F64" s="42" t="s">
        <v>457</v>
      </c>
      <c r="G64" s="42"/>
      <c r="H64" s="42" t="s">
        <v>458</v>
      </c>
      <c r="I64" s="42" t="s">
        <v>199</v>
      </c>
      <c r="J64" s="42" t="s">
        <v>199</v>
      </c>
      <c r="K64" s="42" t="s">
        <v>199</v>
      </c>
      <c r="L64" s="42" t="s">
        <v>199</v>
      </c>
      <c r="M64" s="42" t="s">
        <v>468</v>
      </c>
      <c r="N64" s="42" t="s">
        <v>469</v>
      </c>
      <c r="O64" s="44" t="s">
        <v>470</v>
      </c>
      <c r="P64" s="42" t="s">
        <v>471</v>
      </c>
      <c r="Q64" s="42" t="s">
        <v>1659</v>
      </c>
      <c r="R64" s="42" t="s">
        <v>133</v>
      </c>
      <c r="S64" s="45">
        <v>45292</v>
      </c>
      <c r="T64" s="45">
        <v>45641</v>
      </c>
      <c r="U64" s="45" t="s">
        <v>133</v>
      </c>
      <c r="V64" s="26"/>
      <c r="W64" s="42"/>
      <c r="X64" s="57">
        <v>0.25</v>
      </c>
      <c r="Y64" s="42" t="s">
        <v>463</v>
      </c>
      <c r="Z64" s="42" t="s">
        <v>423</v>
      </c>
      <c r="AA64" s="44" t="s">
        <v>199</v>
      </c>
      <c r="AB64" s="42" t="s">
        <v>199</v>
      </c>
      <c r="AC64" s="42" t="s">
        <v>199</v>
      </c>
      <c r="AD64" s="42" t="s">
        <v>209</v>
      </c>
      <c r="AE64" s="42" t="s">
        <v>199</v>
      </c>
      <c r="AF64" s="42" t="s">
        <v>199</v>
      </c>
      <c r="AG64" s="42" t="s">
        <v>199</v>
      </c>
      <c r="AH64" s="42" t="s">
        <v>199</v>
      </c>
      <c r="AI64" s="42" t="s">
        <v>199</v>
      </c>
      <c r="AJ64" s="42" t="s">
        <v>199</v>
      </c>
      <c r="AK64" s="42" t="s">
        <v>199</v>
      </c>
      <c r="AL64" s="42" t="s">
        <v>472</v>
      </c>
    </row>
    <row r="65" spans="2:38" s="212" customFormat="1" ht="128.25" hidden="1" x14ac:dyDescent="0.2">
      <c r="B65" s="42" t="s">
        <v>453</v>
      </c>
      <c r="C65" s="43" t="s">
        <v>454</v>
      </c>
      <c r="D65" s="42" t="s">
        <v>455</v>
      </c>
      <c r="E65" s="51" t="s">
        <v>456</v>
      </c>
      <c r="F65" s="42" t="s">
        <v>457</v>
      </c>
      <c r="G65" s="42"/>
      <c r="H65" s="42" t="s">
        <v>458</v>
      </c>
      <c r="I65" s="42" t="s">
        <v>199</v>
      </c>
      <c r="J65" s="42" t="s">
        <v>199</v>
      </c>
      <c r="K65" s="42" t="s">
        <v>199</v>
      </c>
      <c r="L65" s="42" t="s">
        <v>199</v>
      </c>
      <c r="M65" s="42" t="s">
        <v>473</v>
      </c>
      <c r="N65" s="42" t="s">
        <v>474</v>
      </c>
      <c r="O65" s="44" t="s">
        <v>475</v>
      </c>
      <c r="P65" s="42" t="s">
        <v>471</v>
      </c>
      <c r="Q65" s="42" t="s">
        <v>1659</v>
      </c>
      <c r="R65" s="42" t="s">
        <v>133</v>
      </c>
      <c r="S65" s="45">
        <v>45292</v>
      </c>
      <c r="T65" s="45">
        <v>45641</v>
      </c>
      <c r="U65" s="45" t="s">
        <v>133</v>
      </c>
      <c r="V65" s="26"/>
      <c r="W65" s="42"/>
      <c r="X65" s="57">
        <v>0.25</v>
      </c>
      <c r="Y65" s="42" t="s">
        <v>463</v>
      </c>
      <c r="Z65" s="42" t="s">
        <v>476</v>
      </c>
      <c r="AA65" s="42" t="s">
        <v>423</v>
      </c>
      <c r="AB65" s="42" t="s">
        <v>199</v>
      </c>
      <c r="AC65" s="42" t="s">
        <v>199</v>
      </c>
      <c r="AD65" s="42" t="s">
        <v>209</v>
      </c>
      <c r="AE65" s="42" t="s">
        <v>199</v>
      </c>
      <c r="AF65" s="42" t="s">
        <v>199</v>
      </c>
      <c r="AG65" s="42" t="s">
        <v>199</v>
      </c>
      <c r="AH65" s="42" t="s">
        <v>199</v>
      </c>
      <c r="AI65" s="42" t="s">
        <v>199</v>
      </c>
      <c r="AJ65" s="42" t="s">
        <v>199</v>
      </c>
      <c r="AK65" s="42" t="s">
        <v>199</v>
      </c>
      <c r="AL65" s="42" t="s">
        <v>472</v>
      </c>
    </row>
    <row r="66" spans="2:38" s="212" customFormat="1" ht="128.25" hidden="1" x14ac:dyDescent="0.2">
      <c r="B66" s="42" t="s">
        <v>453</v>
      </c>
      <c r="C66" s="43" t="s">
        <v>454</v>
      </c>
      <c r="D66" s="42" t="s">
        <v>455</v>
      </c>
      <c r="E66" s="51" t="s">
        <v>456</v>
      </c>
      <c r="F66" s="42" t="s">
        <v>457</v>
      </c>
      <c r="G66" s="42"/>
      <c r="H66" s="42" t="s">
        <v>458</v>
      </c>
      <c r="I66" s="42" t="s">
        <v>199</v>
      </c>
      <c r="J66" s="42" t="s">
        <v>199</v>
      </c>
      <c r="K66" s="42" t="s">
        <v>199</v>
      </c>
      <c r="L66" s="42" t="s">
        <v>199</v>
      </c>
      <c r="M66" s="42" t="s">
        <v>477</v>
      </c>
      <c r="N66" s="42" t="s">
        <v>478</v>
      </c>
      <c r="O66" s="44" t="s">
        <v>479</v>
      </c>
      <c r="P66" s="42" t="s">
        <v>471</v>
      </c>
      <c r="Q66" s="42" t="s">
        <v>1659</v>
      </c>
      <c r="R66" s="42" t="s">
        <v>133</v>
      </c>
      <c r="S66" s="45">
        <v>45292</v>
      </c>
      <c r="T66" s="45">
        <v>45641</v>
      </c>
      <c r="U66" s="45" t="s">
        <v>133</v>
      </c>
      <c r="V66" s="26"/>
      <c r="W66" s="42"/>
      <c r="X66" s="57">
        <v>0.25</v>
      </c>
      <c r="Y66" s="42" t="s">
        <v>463</v>
      </c>
      <c r="Z66" s="42" t="s">
        <v>476</v>
      </c>
      <c r="AA66" s="42" t="s">
        <v>423</v>
      </c>
      <c r="AB66" s="42" t="s">
        <v>199</v>
      </c>
      <c r="AC66" s="42" t="s">
        <v>199</v>
      </c>
      <c r="AD66" s="42" t="s">
        <v>209</v>
      </c>
      <c r="AE66" s="42" t="s">
        <v>199</v>
      </c>
      <c r="AF66" s="42" t="s">
        <v>199</v>
      </c>
      <c r="AG66" s="42" t="s">
        <v>199</v>
      </c>
      <c r="AH66" s="42" t="s">
        <v>199</v>
      </c>
      <c r="AI66" s="42" t="s">
        <v>199</v>
      </c>
      <c r="AJ66" s="42" t="s">
        <v>199</v>
      </c>
      <c r="AK66" s="42" t="s">
        <v>199</v>
      </c>
      <c r="AL66" s="42" t="s">
        <v>472</v>
      </c>
    </row>
    <row r="67" spans="2:38" s="212" customFormat="1" ht="128.25" hidden="1" x14ac:dyDescent="0.2">
      <c r="B67" s="42" t="s">
        <v>453</v>
      </c>
      <c r="C67" s="43" t="s">
        <v>454</v>
      </c>
      <c r="D67" s="42" t="s">
        <v>455</v>
      </c>
      <c r="E67" s="51" t="s">
        <v>456</v>
      </c>
      <c r="F67" s="42" t="s">
        <v>457</v>
      </c>
      <c r="G67" s="42"/>
      <c r="H67" s="42" t="s">
        <v>458</v>
      </c>
      <c r="I67" s="42" t="s">
        <v>199</v>
      </c>
      <c r="J67" s="42" t="s">
        <v>199</v>
      </c>
      <c r="K67" s="42" t="s">
        <v>199</v>
      </c>
      <c r="L67" s="42" t="s">
        <v>199</v>
      </c>
      <c r="M67" s="42" t="s">
        <v>480</v>
      </c>
      <c r="N67" s="42" t="s">
        <v>481</v>
      </c>
      <c r="O67" s="44" t="s">
        <v>482</v>
      </c>
      <c r="P67" s="42" t="s">
        <v>471</v>
      </c>
      <c r="Q67" s="42" t="s">
        <v>1660</v>
      </c>
      <c r="R67" s="42" t="s">
        <v>133</v>
      </c>
      <c r="S67" s="45">
        <v>45611</v>
      </c>
      <c r="T67" s="45">
        <v>45641</v>
      </c>
      <c r="U67" s="45" t="s">
        <v>133</v>
      </c>
      <c r="V67" s="26"/>
      <c r="W67" s="42"/>
      <c r="X67" s="57">
        <v>0.25</v>
      </c>
      <c r="Y67" s="42" t="s">
        <v>463</v>
      </c>
      <c r="Z67" s="42" t="s">
        <v>208</v>
      </c>
      <c r="AA67" s="42" t="s">
        <v>423</v>
      </c>
      <c r="AB67" s="42" t="s">
        <v>199</v>
      </c>
      <c r="AC67" s="42" t="s">
        <v>199</v>
      </c>
      <c r="AD67" s="42" t="s">
        <v>209</v>
      </c>
      <c r="AE67" s="42" t="s">
        <v>199</v>
      </c>
      <c r="AF67" s="42" t="s">
        <v>199</v>
      </c>
      <c r="AG67" s="42" t="s">
        <v>199</v>
      </c>
      <c r="AH67" s="42" t="s">
        <v>199</v>
      </c>
      <c r="AI67" s="42" t="s">
        <v>199</v>
      </c>
      <c r="AJ67" s="42" t="s">
        <v>199</v>
      </c>
      <c r="AK67" s="42" t="s">
        <v>199</v>
      </c>
      <c r="AL67" s="42" t="s">
        <v>472</v>
      </c>
    </row>
    <row r="68" spans="2:38" s="212" customFormat="1" ht="128.25" hidden="1" x14ac:dyDescent="0.2">
      <c r="B68" s="42" t="s">
        <v>453</v>
      </c>
      <c r="C68" s="43" t="s">
        <v>454</v>
      </c>
      <c r="D68" s="42" t="s">
        <v>455</v>
      </c>
      <c r="E68" s="51" t="s">
        <v>456</v>
      </c>
      <c r="F68" s="42" t="s">
        <v>457</v>
      </c>
      <c r="G68" s="42"/>
      <c r="H68" s="42" t="s">
        <v>458</v>
      </c>
      <c r="I68" s="42" t="s">
        <v>199</v>
      </c>
      <c r="J68" s="42" t="s">
        <v>199</v>
      </c>
      <c r="K68" s="42" t="s">
        <v>199</v>
      </c>
      <c r="L68" s="42" t="s">
        <v>199</v>
      </c>
      <c r="M68" s="42" t="s">
        <v>483</v>
      </c>
      <c r="N68" s="42" t="s">
        <v>484</v>
      </c>
      <c r="O68" s="44" t="s">
        <v>485</v>
      </c>
      <c r="P68" s="42" t="s">
        <v>486</v>
      </c>
      <c r="Q68" s="42"/>
      <c r="R68" s="42" t="s">
        <v>99</v>
      </c>
      <c r="S68" s="45">
        <v>45352</v>
      </c>
      <c r="T68" s="45">
        <v>45427</v>
      </c>
      <c r="U68" s="45" t="s">
        <v>281</v>
      </c>
      <c r="V68" s="26"/>
      <c r="W68" s="42"/>
      <c r="X68" s="42"/>
      <c r="Y68" s="42" t="s">
        <v>207</v>
      </c>
      <c r="Z68" s="42" t="s">
        <v>208</v>
      </c>
      <c r="AA68" s="42" t="s">
        <v>423</v>
      </c>
      <c r="AB68" s="42" t="s">
        <v>199</v>
      </c>
      <c r="AC68" s="44" t="s">
        <v>199</v>
      </c>
      <c r="AD68" s="42" t="s">
        <v>487</v>
      </c>
      <c r="AE68" s="42" t="s">
        <v>199</v>
      </c>
      <c r="AF68" s="42" t="s">
        <v>199</v>
      </c>
      <c r="AG68" s="42" t="s">
        <v>199</v>
      </c>
      <c r="AH68" s="42" t="s">
        <v>199</v>
      </c>
      <c r="AI68" s="42" t="s">
        <v>199</v>
      </c>
      <c r="AJ68" s="42" t="s">
        <v>199</v>
      </c>
      <c r="AK68" s="42" t="s">
        <v>199</v>
      </c>
      <c r="AL68" s="42" t="s">
        <v>472</v>
      </c>
    </row>
    <row r="69" spans="2:38" s="212" customFormat="1" ht="128.25" hidden="1" x14ac:dyDescent="0.2">
      <c r="B69" s="42" t="s">
        <v>453</v>
      </c>
      <c r="C69" s="43" t="s">
        <v>454</v>
      </c>
      <c r="D69" s="42" t="s">
        <v>455</v>
      </c>
      <c r="E69" s="51" t="s">
        <v>456</v>
      </c>
      <c r="F69" s="42" t="s">
        <v>457</v>
      </c>
      <c r="G69" s="42"/>
      <c r="H69" s="42" t="s">
        <v>458</v>
      </c>
      <c r="I69" s="42" t="s">
        <v>199</v>
      </c>
      <c r="J69" s="42" t="s">
        <v>199</v>
      </c>
      <c r="K69" s="42" t="s">
        <v>199</v>
      </c>
      <c r="L69" s="42" t="s">
        <v>199</v>
      </c>
      <c r="M69" s="42" t="s">
        <v>488</v>
      </c>
      <c r="N69" s="42" t="s">
        <v>489</v>
      </c>
      <c r="O69" s="44" t="s">
        <v>490</v>
      </c>
      <c r="P69" s="58" t="s">
        <v>491</v>
      </c>
      <c r="Q69" s="42" t="s">
        <v>492</v>
      </c>
      <c r="R69" s="42" t="s">
        <v>99</v>
      </c>
      <c r="S69" s="45">
        <v>45428</v>
      </c>
      <c r="T69" s="45">
        <v>45107</v>
      </c>
      <c r="U69" s="45" t="s">
        <v>281</v>
      </c>
      <c r="V69" s="26"/>
      <c r="W69" s="42"/>
      <c r="X69" s="42"/>
      <c r="Y69" s="42" t="s">
        <v>207</v>
      </c>
      <c r="Z69" s="42" t="s">
        <v>208</v>
      </c>
      <c r="AA69" s="42" t="s">
        <v>423</v>
      </c>
      <c r="AB69" s="42" t="s">
        <v>199</v>
      </c>
      <c r="AC69" s="44" t="s">
        <v>199</v>
      </c>
      <c r="AD69" s="42" t="s">
        <v>487</v>
      </c>
      <c r="AE69" s="42" t="s">
        <v>199</v>
      </c>
      <c r="AF69" s="42" t="s">
        <v>199</v>
      </c>
      <c r="AG69" s="42" t="s">
        <v>199</v>
      </c>
      <c r="AH69" s="42" t="s">
        <v>199</v>
      </c>
      <c r="AI69" s="42" t="s">
        <v>199</v>
      </c>
      <c r="AJ69" s="42" t="s">
        <v>199</v>
      </c>
      <c r="AK69" s="42" t="s">
        <v>199</v>
      </c>
      <c r="AL69" s="42" t="s">
        <v>472</v>
      </c>
    </row>
    <row r="70" spans="2:38" s="212" customFormat="1" ht="128.25" hidden="1" x14ac:dyDescent="0.2">
      <c r="B70" s="42" t="s">
        <v>453</v>
      </c>
      <c r="C70" s="43" t="s">
        <v>454</v>
      </c>
      <c r="D70" s="42" t="s">
        <v>455</v>
      </c>
      <c r="E70" s="51" t="s">
        <v>456</v>
      </c>
      <c r="F70" s="42" t="s">
        <v>493</v>
      </c>
      <c r="G70" s="42"/>
      <c r="H70" s="42" t="s">
        <v>458</v>
      </c>
      <c r="I70" s="42" t="s">
        <v>199</v>
      </c>
      <c r="J70" s="42" t="s">
        <v>199</v>
      </c>
      <c r="K70" s="42" t="s">
        <v>199</v>
      </c>
      <c r="L70" s="42" t="s">
        <v>199</v>
      </c>
      <c r="M70" s="42" t="s">
        <v>494</v>
      </c>
      <c r="N70" s="42" t="s">
        <v>495</v>
      </c>
      <c r="O70" s="42" t="s">
        <v>496</v>
      </c>
      <c r="P70" s="42" t="s">
        <v>486</v>
      </c>
      <c r="Q70" s="42"/>
      <c r="R70" s="42" t="s">
        <v>99</v>
      </c>
      <c r="S70" s="50">
        <v>45293</v>
      </c>
      <c r="T70" s="50">
        <v>45322</v>
      </c>
      <c r="U70" s="45" t="s">
        <v>133</v>
      </c>
      <c r="V70" s="26"/>
      <c r="W70" s="42"/>
      <c r="X70" s="57">
        <v>0.5</v>
      </c>
      <c r="Y70" s="42" t="s">
        <v>400</v>
      </c>
      <c r="Z70" s="42" t="s">
        <v>199</v>
      </c>
      <c r="AA70" s="42" t="s">
        <v>199</v>
      </c>
      <c r="AB70" s="42" t="s">
        <v>199</v>
      </c>
      <c r="AC70" s="42" t="s">
        <v>199</v>
      </c>
      <c r="AD70" s="42" t="s">
        <v>364</v>
      </c>
      <c r="AE70" s="42" t="s">
        <v>248</v>
      </c>
      <c r="AF70" s="42" t="s">
        <v>199</v>
      </c>
      <c r="AG70" s="42" t="s">
        <v>199</v>
      </c>
      <c r="AH70" s="42" t="s">
        <v>199</v>
      </c>
      <c r="AI70" s="42" t="s">
        <v>199</v>
      </c>
      <c r="AJ70" s="42" t="s">
        <v>402</v>
      </c>
      <c r="AK70" s="42" t="s">
        <v>403</v>
      </c>
      <c r="AL70" s="42" t="s">
        <v>497</v>
      </c>
    </row>
    <row r="71" spans="2:38" s="212" customFormat="1" ht="128.25" hidden="1" x14ac:dyDescent="0.2">
      <c r="B71" s="42" t="s">
        <v>453</v>
      </c>
      <c r="C71" s="43" t="s">
        <v>454</v>
      </c>
      <c r="D71" s="42" t="s">
        <v>455</v>
      </c>
      <c r="E71" s="51" t="s">
        <v>456</v>
      </c>
      <c r="F71" s="42" t="s">
        <v>493</v>
      </c>
      <c r="G71" s="42"/>
      <c r="H71" s="42" t="s">
        <v>458</v>
      </c>
      <c r="I71" s="42" t="s">
        <v>199</v>
      </c>
      <c r="J71" s="42" t="s">
        <v>199</v>
      </c>
      <c r="K71" s="42" t="s">
        <v>199</v>
      </c>
      <c r="L71" s="42" t="s">
        <v>199</v>
      </c>
      <c r="M71" s="42" t="s">
        <v>498</v>
      </c>
      <c r="N71" s="42" t="s">
        <v>499</v>
      </c>
      <c r="O71" s="42" t="s">
        <v>500</v>
      </c>
      <c r="P71" s="42" t="s">
        <v>501</v>
      </c>
      <c r="Q71" s="42"/>
      <c r="R71" s="42" t="s">
        <v>99</v>
      </c>
      <c r="S71" s="52">
        <v>45422</v>
      </c>
      <c r="T71" s="52">
        <v>45656</v>
      </c>
      <c r="U71" s="45" t="s">
        <v>133</v>
      </c>
      <c r="V71" s="26"/>
      <c r="W71" s="42"/>
      <c r="X71" s="57">
        <v>0.5</v>
      </c>
      <c r="Y71" s="42" t="s">
        <v>400</v>
      </c>
      <c r="Z71" s="42" t="s">
        <v>199</v>
      </c>
      <c r="AA71" s="42" t="s">
        <v>199</v>
      </c>
      <c r="AB71" s="42" t="s">
        <v>199</v>
      </c>
      <c r="AC71" s="42" t="s">
        <v>199</v>
      </c>
      <c r="AD71" s="42" t="s">
        <v>364</v>
      </c>
      <c r="AE71" s="42" t="s">
        <v>248</v>
      </c>
      <c r="AF71" s="42" t="s">
        <v>199</v>
      </c>
      <c r="AG71" s="42" t="s">
        <v>199</v>
      </c>
      <c r="AH71" s="42" t="s">
        <v>199</v>
      </c>
      <c r="AI71" s="42" t="s">
        <v>199</v>
      </c>
      <c r="AJ71" s="42" t="s">
        <v>402</v>
      </c>
      <c r="AK71" s="42" t="s">
        <v>502</v>
      </c>
      <c r="AL71" s="42" t="s">
        <v>497</v>
      </c>
    </row>
    <row r="72" spans="2:38" s="212" customFormat="1" ht="128.25" hidden="1" x14ac:dyDescent="0.2">
      <c r="B72" s="42" t="s">
        <v>453</v>
      </c>
      <c r="C72" s="43" t="s">
        <v>454</v>
      </c>
      <c r="D72" s="42" t="s">
        <v>455</v>
      </c>
      <c r="E72" s="51" t="s">
        <v>456</v>
      </c>
      <c r="F72" s="42" t="s">
        <v>493</v>
      </c>
      <c r="G72" s="42"/>
      <c r="H72" s="42" t="s">
        <v>458</v>
      </c>
      <c r="I72" s="42" t="s">
        <v>199</v>
      </c>
      <c r="J72" s="42" t="s">
        <v>199</v>
      </c>
      <c r="K72" s="42" t="s">
        <v>199</v>
      </c>
      <c r="L72" s="42" t="s">
        <v>199</v>
      </c>
      <c r="M72" s="42" t="s">
        <v>503</v>
      </c>
      <c r="N72" s="42" t="s">
        <v>504</v>
      </c>
      <c r="O72" s="44" t="s">
        <v>505</v>
      </c>
      <c r="P72" s="42" t="s">
        <v>471</v>
      </c>
      <c r="Q72" s="42" t="s">
        <v>1660</v>
      </c>
      <c r="R72" s="42" t="s">
        <v>133</v>
      </c>
      <c r="S72" s="45">
        <v>45292</v>
      </c>
      <c r="T72" s="45">
        <v>45322</v>
      </c>
      <c r="U72" s="45" t="s">
        <v>133</v>
      </c>
      <c r="V72" s="26"/>
      <c r="W72" s="42"/>
      <c r="X72" s="57">
        <v>0.6</v>
      </c>
      <c r="Y72" s="42" t="s">
        <v>463</v>
      </c>
      <c r="Z72" s="42" t="s">
        <v>208</v>
      </c>
      <c r="AA72" s="42" t="s">
        <v>423</v>
      </c>
      <c r="AB72" s="42" t="s">
        <v>199</v>
      </c>
      <c r="AC72" s="42" t="s">
        <v>199</v>
      </c>
      <c r="AD72" s="42" t="s">
        <v>209</v>
      </c>
      <c r="AE72" s="42" t="s">
        <v>199</v>
      </c>
      <c r="AF72" s="42" t="s">
        <v>199</v>
      </c>
      <c r="AG72" s="42" t="s">
        <v>199</v>
      </c>
      <c r="AH72" s="42" t="s">
        <v>199</v>
      </c>
      <c r="AI72" s="42" t="s">
        <v>199</v>
      </c>
      <c r="AJ72" s="42" t="s">
        <v>199</v>
      </c>
      <c r="AK72" s="42" t="s">
        <v>199</v>
      </c>
      <c r="AL72" s="42" t="s">
        <v>472</v>
      </c>
    </row>
    <row r="73" spans="2:38" s="212" customFormat="1" ht="128.25" hidden="1" x14ac:dyDescent="0.2">
      <c r="B73" s="42" t="s">
        <v>453</v>
      </c>
      <c r="C73" s="43" t="s">
        <v>454</v>
      </c>
      <c r="D73" s="42" t="s">
        <v>455</v>
      </c>
      <c r="E73" s="51" t="s">
        <v>456</v>
      </c>
      <c r="F73" s="42" t="s">
        <v>493</v>
      </c>
      <c r="G73" s="42"/>
      <c r="H73" s="42" t="s">
        <v>458</v>
      </c>
      <c r="I73" s="42" t="s">
        <v>199</v>
      </c>
      <c r="J73" s="42" t="s">
        <v>199</v>
      </c>
      <c r="K73" s="42" t="s">
        <v>199</v>
      </c>
      <c r="L73" s="42" t="s">
        <v>199</v>
      </c>
      <c r="M73" s="42" t="s">
        <v>506</v>
      </c>
      <c r="N73" s="42" t="s">
        <v>481</v>
      </c>
      <c r="O73" s="44" t="s">
        <v>507</v>
      </c>
      <c r="P73" s="42" t="s">
        <v>471</v>
      </c>
      <c r="Q73" s="42" t="s">
        <v>1661</v>
      </c>
      <c r="R73" s="42" t="s">
        <v>133</v>
      </c>
      <c r="S73" s="45">
        <v>45323</v>
      </c>
      <c r="T73" s="45">
        <v>45350</v>
      </c>
      <c r="U73" s="45" t="s">
        <v>281</v>
      </c>
      <c r="V73" s="26"/>
      <c r="W73" s="42"/>
      <c r="X73" s="57">
        <v>0.4</v>
      </c>
      <c r="Y73" s="42" t="s">
        <v>463</v>
      </c>
      <c r="Z73" s="42" t="s">
        <v>208</v>
      </c>
      <c r="AA73" s="42" t="s">
        <v>423</v>
      </c>
      <c r="AB73" s="42" t="s">
        <v>199</v>
      </c>
      <c r="AC73" s="42" t="s">
        <v>199</v>
      </c>
      <c r="AD73" s="42" t="s">
        <v>209</v>
      </c>
      <c r="AE73" s="42" t="s">
        <v>199</v>
      </c>
      <c r="AF73" s="42" t="s">
        <v>199</v>
      </c>
      <c r="AG73" s="42" t="s">
        <v>199</v>
      </c>
      <c r="AH73" s="42" t="s">
        <v>199</v>
      </c>
      <c r="AI73" s="42" t="s">
        <v>199</v>
      </c>
      <c r="AJ73" s="42" t="s">
        <v>199</v>
      </c>
      <c r="AK73" s="42" t="s">
        <v>199</v>
      </c>
      <c r="AL73" s="42" t="s">
        <v>472</v>
      </c>
    </row>
    <row r="74" spans="2:38" s="212" customFormat="1" ht="128.25" hidden="1" x14ac:dyDescent="0.2">
      <c r="B74" s="42" t="s">
        <v>453</v>
      </c>
      <c r="C74" s="43" t="s">
        <v>454</v>
      </c>
      <c r="D74" s="42" t="s">
        <v>455</v>
      </c>
      <c r="E74" s="51" t="s">
        <v>456</v>
      </c>
      <c r="F74" s="42" t="s">
        <v>508</v>
      </c>
      <c r="G74" s="42"/>
      <c r="H74" s="42" t="s">
        <v>458</v>
      </c>
      <c r="I74" s="42" t="s">
        <v>199</v>
      </c>
      <c r="J74" s="42" t="s">
        <v>199</v>
      </c>
      <c r="K74" s="42" t="s">
        <v>199</v>
      </c>
      <c r="L74" s="42" t="s">
        <v>199</v>
      </c>
      <c r="M74" s="42" t="s">
        <v>509</v>
      </c>
      <c r="N74" s="42" t="s">
        <v>510</v>
      </c>
      <c r="O74" s="44" t="s">
        <v>511</v>
      </c>
      <c r="P74" s="42" t="s">
        <v>471</v>
      </c>
      <c r="Q74" s="42" t="s">
        <v>1661</v>
      </c>
      <c r="R74" s="42" t="s">
        <v>133</v>
      </c>
      <c r="S74" s="45">
        <v>45292</v>
      </c>
      <c r="T74" s="45">
        <v>45473</v>
      </c>
      <c r="U74" s="45" t="s">
        <v>512</v>
      </c>
      <c r="V74" s="26"/>
      <c r="W74" s="42"/>
      <c r="X74" s="57">
        <v>0.5</v>
      </c>
      <c r="Y74" s="42" t="s">
        <v>463</v>
      </c>
      <c r="Z74" s="42" t="s">
        <v>374</v>
      </c>
      <c r="AA74" s="42" t="s">
        <v>199</v>
      </c>
      <c r="AB74" s="42" t="s">
        <v>199</v>
      </c>
      <c r="AC74" s="42" t="s">
        <v>199</v>
      </c>
      <c r="AD74" s="42" t="s">
        <v>513</v>
      </c>
      <c r="AE74" s="42" t="s">
        <v>199</v>
      </c>
      <c r="AF74" s="42" t="s">
        <v>199</v>
      </c>
      <c r="AG74" s="42" t="s">
        <v>199</v>
      </c>
      <c r="AH74" s="42" t="s">
        <v>199</v>
      </c>
      <c r="AI74" s="42" t="s">
        <v>199</v>
      </c>
      <c r="AJ74" s="42" t="s">
        <v>199</v>
      </c>
      <c r="AK74" s="42" t="s">
        <v>199</v>
      </c>
      <c r="AL74" s="42" t="s">
        <v>472</v>
      </c>
    </row>
    <row r="75" spans="2:38" s="212" customFormat="1" ht="128.25" hidden="1" x14ac:dyDescent="0.2">
      <c r="B75" s="42" t="s">
        <v>453</v>
      </c>
      <c r="C75" s="43" t="s">
        <v>454</v>
      </c>
      <c r="D75" s="42" t="s">
        <v>455</v>
      </c>
      <c r="E75" s="51" t="s">
        <v>456</v>
      </c>
      <c r="F75" s="42" t="s">
        <v>508</v>
      </c>
      <c r="G75" s="42"/>
      <c r="H75" s="42" t="s">
        <v>458</v>
      </c>
      <c r="I75" s="42" t="s">
        <v>199</v>
      </c>
      <c r="J75" s="42" t="s">
        <v>199</v>
      </c>
      <c r="K75" s="42" t="s">
        <v>199</v>
      </c>
      <c r="L75" s="42" t="s">
        <v>199</v>
      </c>
      <c r="M75" s="42" t="s">
        <v>514</v>
      </c>
      <c r="N75" s="42" t="s">
        <v>515</v>
      </c>
      <c r="O75" s="44" t="s">
        <v>511</v>
      </c>
      <c r="P75" s="42" t="s">
        <v>471</v>
      </c>
      <c r="Q75" s="42" t="s">
        <v>1662</v>
      </c>
      <c r="R75" s="42" t="s">
        <v>133</v>
      </c>
      <c r="S75" s="45">
        <v>45474</v>
      </c>
      <c r="T75" s="45">
        <v>45641</v>
      </c>
      <c r="U75" s="45" t="s">
        <v>512</v>
      </c>
      <c r="V75" s="26"/>
      <c r="W75" s="42"/>
      <c r="X75" s="57">
        <v>0.5</v>
      </c>
      <c r="Y75" s="42" t="s">
        <v>463</v>
      </c>
      <c r="Z75" s="42" t="s">
        <v>374</v>
      </c>
      <c r="AA75" s="42" t="s">
        <v>199</v>
      </c>
      <c r="AB75" s="42" t="s">
        <v>199</v>
      </c>
      <c r="AC75" s="42" t="s">
        <v>199</v>
      </c>
      <c r="AD75" s="42" t="s">
        <v>513</v>
      </c>
      <c r="AE75" s="42" t="s">
        <v>199</v>
      </c>
      <c r="AF75" s="42" t="s">
        <v>199</v>
      </c>
      <c r="AG75" s="42" t="s">
        <v>199</v>
      </c>
      <c r="AH75" s="42" t="s">
        <v>199</v>
      </c>
      <c r="AI75" s="42" t="s">
        <v>199</v>
      </c>
      <c r="AJ75" s="42" t="s">
        <v>199</v>
      </c>
      <c r="AK75" s="42" t="s">
        <v>199</v>
      </c>
      <c r="AL75" s="42" t="s">
        <v>472</v>
      </c>
    </row>
    <row r="76" spans="2:38" s="212" customFormat="1" ht="199.5" hidden="1" x14ac:dyDescent="0.2">
      <c r="B76" s="42" t="s">
        <v>516</v>
      </c>
      <c r="C76" s="43" t="s">
        <v>517</v>
      </c>
      <c r="D76" s="42" t="s">
        <v>518</v>
      </c>
      <c r="E76" s="42" t="s">
        <v>519</v>
      </c>
      <c r="F76" s="42" t="s">
        <v>520</v>
      </c>
      <c r="G76" s="42"/>
      <c r="H76" s="42" t="s">
        <v>281</v>
      </c>
      <c r="I76" s="42" t="s">
        <v>199</v>
      </c>
      <c r="J76" s="42" t="s">
        <v>199</v>
      </c>
      <c r="K76" s="42" t="s">
        <v>199</v>
      </c>
      <c r="L76" s="42" t="s">
        <v>199</v>
      </c>
      <c r="M76" s="42" t="s">
        <v>521</v>
      </c>
      <c r="N76" s="42" t="s">
        <v>522</v>
      </c>
      <c r="O76" s="44" t="s">
        <v>523</v>
      </c>
      <c r="P76" s="42" t="s">
        <v>524</v>
      </c>
      <c r="Q76" s="42" t="s">
        <v>525</v>
      </c>
      <c r="R76" s="42" t="s">
        <v>0</v>
      </c>
      <c r="S76" s="45">
        <v>45292</v>
      </c>
      <c r="T76" s="45">
        <v>45382</v>
      </c>
      <c r="U76" s="45" t="s">
        <v>0</v>
      </c>
      <c r="V76" s="26"/>
      <c r="W76" s="42"/>
      <c r="X76" s="46">
        <v>0.5</v>
      </c>
      <c r="Y76" s="42" t="s">
        <v>400</v>
      </c>
      <c r="Z76" s="42" t="s">
        <v>526</v>
      </c>
      <c r="AA76" s="42" t="s">
        <v>199</v>
      </c>
      <c r="AB76" s="42" t="s">
        <v>199</v>
      </c>
      <c r="AC76" s="42" t="s">
        <v>199</v>
      </c>
      <c r="AD76" s="42" t="s">
        <v>364</v>
      </c>
      <c r="AE76" s="42" t="s">
        <v>199</v>
      </c>
      <c r="AF76" s="42" t="s">
        <v>199</v>
      </c>
      <c r="AG76" s="42" t="s">
        <v>199</v>
      </c>
      <c r="AH76" s="42" t="s">
        <v>199</v>
      </c>
      <c r="AI76" s="42" t="s">
        <v>199</v>
      </c>
      <c r="AJ76" s="42" t="s">
        <v>402</v>
      </c>
      <c r="AK76" s="42" t="s">
        <v>527</v>
      </c>
      <c r="AL76" s="42" t="s">
        <v>528</v>
      </c>
    </row>
    <row r="77" spans="2:38" s="212" customFormat="1" ht="199.5" hidden="1" x14ac:dyDescent="0.2">
      <c r="B77" s="42" t="s">
        <v>516</v>
      </c>
      <c r="C77" s="43" t="s">
        <v>517</v>
      </c>
      <c r="D77" s="42" t="s">
        <v>518</v>
      </c>
      <c r="E77" s="42" t="s">
        <v>519</v>
      </c>
      <c r="F77" s="42" t="s">
        <v>520</v>
      </c>
      <c r="G77" s="42"/>
      <c r="H77" s="42" t="s">
        <v>281</v>
      </c>
      <c r="I77" s="42" t="s">
        <v>199</v>
      </c>
      <c r="J77" s="42" t="s">
        <v>199</v>
      </c>
      <c r="K77" s="42" t="s">
        <v>199</v>
      </c>
      <c r="L77" s="42" t="s">
        <v>199</v>
      </c>
      <c r="M77" s="42" t="s">
        <v>529</v>
      </c>
      <c r="N77" s="42" t="s">
        <v>530</v>
      </c>
      <c r="O77" s="44" t="s">
        <v>531</v>
      </c>
      <c r="P77" s="42" t="s">
        <v>524</v>
      </c>
      <c r="Q77" s="42" t="s">
        <v>525</v>
      </c>
      <c r="R77" s="42" t="s">
        <v>0</v>
      </c>
      <c r="S77" s="45">
        <v>45383</v>
      </c>
      <c r="T77" s="45">
        <v>45473</v>
      </c>
      <c r="U77" s="45" t="s">
        <v>512</v>
      </c>
      <c r="V77" s="26"/>
      <c r="W77" s="42"/>
      <c r="X77" s="46">
        <v>0.5</v>
      </c>
      <c r="Y77" s="42" t="s">
        <v>400</v>
      </c>
      <c r="Z77" s="42" t="s">
        <v>526</v>
      </c>
      <c r="AA77" s="42" t="s">
        <v>199</v>
      </c>
      <c r="AB77" s="42" t="s">
        <v>199</v>
      </c>
      <c r="AC77" s="42" t="s">
        <v>199</v>
      </c>
      <c r="AD77" s="42" t="s">
        <v>364</v>
      </c>
      <c r="AE77" s="42" t="s">
        <v>199</v>
      </c>
      <c r="AF77" s="42" t="s">
        <v>199</v>
      </c>
      <c r="AG77" s="42" t="s">
        <v>199</v>
      </c>
      <c r="AH77" s="42" t="s">
        <v>199</v>
      </c>
      <c r="AI77" s="42" t="s">
        <v>199</v>
      </c>
      <c r="AJ77" s="42" t="s">
        <v>402</v>
      </c>
      <c r="AK77" s="42" t="s">
        <v>527</v>
      </c>
      <c r="AL77" s="42" t="s">
        <v>528</v>
      </c>
    </row>
    <row r="78" spans="2:38" s="212" customFormat="1" ht="199.5" hidden="1" x14ac:dyDescent="0.2">
      <c r="B78" s="42" t="s">
        <v>516</v>
      </c>
      <c r="C78" s="43" t="s">
        <v>517</v>
      </c>
      <c r="D78" s="42" t="s">
        <v>518</v>
      </c>
      <c r="E78" s="42" t="s">
        <v>519</v>
      </c>
      <c r="F78" s="42" t="s">
        <v>520</v>
      </c>
      <c r="G78" s="42"/>
      <c r="H78" s="42" t="s">
        <v>281</v>
      </c>
      <c r="I78" s="42" t="s">
        <v>199</v>
      </c>
      <c r="J78" s="42" t="s">
        <v>199</v>
      </c>
      <c r="K78" s="42" t="s">
        <v>199</v>
      </c>
      <c r="L78" s="42" t="s">
        <v>199</v>
      </c>
      <c r="M78" s="42" t="s">
        <v>532</v>
      </c>
      <c r="N78" s="42" t="s">
        <v>533</v>
      </c>
      <c r="O78" s="44" t="s">
        <v>534</v>
      </c>
      <c r="P78" s="42" t="s">
        <v>535</v>
      </c>
      <c r="Q78" s="42" t="s">
        <v>536</v>
      </c>
      <c r="R78" s="42" t="s">
        <v>537</v>
      </c>
      <c r="S78" s="45">
        <v>45323</v>
      </c>
      <c r="T78" s="45">
        <v>45641</v>
      </c>
      <c r="U78" s="45" t="s">
        <v>512</v>
      </c>
      <c r="V78" s="26"/>
      <c r="W78" s="42"/>
      <c r="X78" s="46">
        <v>1</v>
      </c>
      <c r="Y78" s="42" t="s">
        <v>207</v>
      </c>
      <c r="Z78" s="42" t="s">
        <v>400</v>
      </c>
      <c r="AA78" s="42" t="s">
        <v>199</v>
      </c>
      <c r="AB78" s="42" t="s">
        <v>199</v>
      </c>
      <c r="AC78" s="42" t="s">
        <v>199</v>
      </c>
      <c r="AD78" s="42" t="s">
        <v>364</v>
      </c>
      <c r="AE78" s="42" t="s">
        <v>199</v>
      </c>
      <c r="AF78" s="42" t="s">
        <v>199</v>
      </c>
      <c r="AG78" s="42" t="s">
        <v>199</v>
      </c>
      <c r="AH78" s="42" t="s">
        <v>199</v>
      </c>
      <c r="AI78" s="42" t="s">
        <v>199</v>
      </c>
      <c r="AJ78" s="42" t="s">
        <v>402</v>
      </c>
      <c r="AK78" s="42" t="s">
        <v>403</v>
      </c>
      <c r="AL78" s="42" t="s">
        <v>538</v>
      </c>
    </row>
    <row r="79" spans="2:38" s="212" customFormat="1" ht="199.5" hidden="1" x14ac:dyDescent="0.2">
      <c r="B79" s="42" t="s">
        <v>516</v>
      </c>
      <c r="C79" s="43" t="s">
        <v>517</v>
      </c>
      <c r="D79" s="42" t="s">
        <v>539</v>
      </c>
      <c r="E79" s="42" t="s">
        <v>540</v>
      </c>
      <c r="F79" s="42" t="s">
        <v>541</v>
      </c>
      <c r="G79" s="42" t="s">
        <v>542</v>
      </c>
      <c r="H79" s="42" t="s">
        <v>281</v>
      </c>
      <c r="I79" s="42" t="s">
        <v>199</v>
      </c>
      <c r="J79" s="42" t="s">
        <v>199</v>
      </c>
      <c r="K79" s="42" t="s">
        <v>199</v>
      </c>
      <c r="L79" s="42" t="s">
        <v>199</v>
      </c>
      <c r="M79" s="42" t="s">
        <v>543</v>
      </c>
      <c r="N79" s="42" t="s">
        <v>544</v>
      </c>
      <c r="O79" s="44" t="s">
        <v>545</v>
      </c>
      <c r="P79" s="42" t="s">
        <v>525</v>
      </c>
      <c r="Q79" s="42" t="s">
        <v>524</v>
      </c>
      <c r="R79" s="42" t="s">
        <v>0</v>
      </c>
      <c r="S79" s="45">
        <v>45383</v>
      </c>
      <c r="T79" s="45">
        <v>45397</v>
      </c>
      <c r="U79" s="45" t="s">
        <v>512</v>
      </c>
      <c r="V79" s="26"/>
      <c r="W79" s="42"/>
      <c r="X79" s="46">
        <v>0.15</v>
      </c>
      <c r="Y79" s="42" t="s">
        <v>526</v>
      </c>
      <c r="Z79" s="42" t="s">
        <v>208</v>
      </c>
      <c r="AA79" s="42" t="s">
        <v>199</v>
      </c>
      <c r="AB79" s="42" t="s">
        <v>199</v>
      </c>
      <c r="AC79" s="42" t="s">
        <v>199</v>
      </c>
      <c r="AD79" s="42" t="s">
        <v>364</v>
      </c>
      <c r="AE79" s="42" t="s">
        <v>199</v>
      </c>
      <c r="AF79" s="42"/>
      <c r="AG79" s="42"/>
      <c r="AH79" s="42"/>
      <c r="AI79" s="42" t="s">
        <v>199</v>
      </c>
      <c r="AJ79" s="42" t="s">
        <v>365</v>
      </c>
      <c r="AK79" s="42" t="s">
        <v>366</v>
      </c>
      <c r="AL79" s="42" t="s">
        <v>528</v>
      </c>
    </row>
    <row r="80" spans="2:38" s="212" customFormat="1" ht="199.5" hidden="1" x14ac:dyDescent="0.2">
      <c r="B80" s="42" t="s">
        <v>516</v>
      </c>
      <c r="C80" s="43" t="s">
        <v>517</v>
      </c>
      <c r="D80" s="42" t="s">
        <v>539</v>
      </c>
      <c r="E80" s="42" t="s">
        <v>540</v>
      </c>
      <c r="F80" s="42" t="s">
        <v>541</v>
      </c>
      <c r="G80" s="42" t="s">
        <v>542</v>
      </c>
      <c r="H80" s="42" t="s">
        <v>281</v>
      </c>
      <c r="I80" s="42" t="s">
        <v>199</v>
      </c>
      <c r="J80" s="42" t="s">
        <v>199</v>
      </c>
      <c r="K80" s="42" t="s">
        <v>199</v>
      </c>
      <c r="L80" s="42" t="s">
        <v>199</v>
      </c>
      <c r="M80" s="42" t="s">
        <v>546</v>
      </c>
      <c r="N80" s="42" t="s">
        <v>547</v>
      </c>
      <c r="O80" s="44" t="s">
        <v>548</v>
      </c>
      <c r="P80" s="42" t="s">
        <v>525</v>
      </c>
      <c r="Q80" s="42" t="s">
        <v>524</v>
      </c>
      <c r="R80" s="42" t="s">
        <v>0</v>
      </c>
      <c r="S80" s="45">
        <v>45474</v>
      </c>
      <c r="T80" s="45">
        <v>45488</v>
      </c>
      <c r="U80" s="45" t="s">
        <v>512</v>
      </c>
      <c r="V80" s="26"/>
      <c r="W80" s="42"/>
      <c r="X80" s="46">
        <v>0.15</v>
      </c>
      <c r="Y80" s="42" t="s">
        <v>526</v>
      </c>
      <c r="Z80" s="42" t="s">
        <v>208</v>
      </c>
      <c r="AA80" s="42" t="s">
        <v>199</v>
      </c>
      <c r="AB80" s="42" t="s">
        <v>199</v>
      </c>
      <c r="AC80" s="42" t="s">
        <v>199</v>
      </c>
      <c r="AD80" s="42" t="s">
        <v>364</v>
      </c>
      <c r="AE80" s="42" t="s">
        <v>199</v>
      </c>
      <c r="AF80" s="42" t="s">
        <v>199</v>
      </c>
      <c r="AG80" s="42" t="s">
        <v>199</v>
      </c>
      <c r="AH80" s="42" t="s">
        <v>199</v>
      </c>
      <c r="AI80" s="42" t="s">
        <v>199</v>
      </c>
      <c r="AJ80" s="42" t="s">
        <v>365</v>
      </c>
      <c r="AK80" s="42" t="s">
        <v>366</v>
      </c>
      <c r="AL80" s="42" t="s">
        <v>528</v>
      </c>
    </row>
    <row r="81" spans="2:38" s="212" customFormat="1" ht="199.5" hidden="1" x14ac:dyDescent="0.2">
      <c r="B81" s="42" t="s">
        <v>516</v>
      </c>
      <c r="C81" s="43" t="s">
        <v>517</v>
      </c>
      <c r="D81" s="42" t="s">
        <v>539</v>
      </c>
      <c r="E81" s="42" t="s">
        <v>540</v>
      </c>
      <c r="F81" s="42" t="s">
        <v>541</v>
      </c>
      <c r="G81" s="42" t="s">
        <v>542</v>
      </c>
      <c r="H81" s="42" t="s">
        <v>281</v>
      </c>
      <c r="I81" s="42" t="s">
        <v>199</v>
      </c>
      <c r="J81" s="42" t="s">
        <v>199</v>
      </c>
      <c r="K81" s="42" t="s">
        <v>199</v>
      </c>
      <c r="L81" s="42" t="s">
        <v>199</v>
      </c>
      <c r="M81" s="42" t="s">
        <v>549</v>
      </c>
      <c r="N81" s="42" t="s">
        <v>550</v>
      </c>
      <c r="O81" s="44" t="s">
        <v>551</v>
      </c>
      <c r="P81" s="42" t="s">
        <v>525</v>
      </c>
      <c r="Q81" s="42" t="s">
        <v>524</v>
      </c>
      <c r="R81" s="42" t="s">
        <v>0</v>
      </c>
      <c r="S81" s="45">
        <v>45566</v>
      </c>
      <c r="T81" s="45">
        <v>45580</v>
      </c>
      <c r="U81" s="45" t="s">
        <v>512</v>
      </c>
      <c r="V81" s="26"/>
      <c r="W81" s="42"/>
      <c r="X81" s="46">
        <v>0.2</v>
      </c>
      <c r="Y81" s="42" t="s">
        <v>526</v>
      </c>
      <c r="Z81" s="42" t="s">
        <v>208</v>
      </c>
      <c r="AA81" s="42" t="s">
        <v>199</v>
      </c>
      <c r="AB81" s="42" t="s">
        <v>199</v>
      </c>
      <c r="AC81" s="42" t="s">
        <v>199</v>
      </c>
      <c r="AD81" s="42" t="s">
        <v>364</v>
      </c>
      <c r="AE81" s="42" t="s">
        <v>199</v>
      </c>
      <c r="AF81" s="42" t="s">
        <v>199</v>
      </c>
      <c r="AG81" s="42" t="s">
        <v>199</v>
      </c>
      <c r="AH81" s="42" t="s">
        <v>199</v>
      </c>
      <c r="AI81" s="42" t="s">
        <v>199</v>
      </c>
      <c r="AJ81" s="42" t="s">
        <v>365</v>
      </c>
      <c r="AK81" s="42" t="s">
        <v>366</v>
      </c>
      <c r="AL81" s="42" t="s">
        <v>528</v>
      </c>
    </row>
    <row r="82" spans="2:38" s="212" customFormat="1" ht="199.5" hidden="1" x14ac:dyDescent="0.2">
      <c r="B82" s="42" t="s">
        <v>516</v>
      </c>
      <c r="C82" s="43" t="s">
        <v>517</v>
      </c>
      <c r="D82" s="42" t="s">
        <v>539</v>
      </c>
      <c r="E82" s="42" t="s">
        <v>540</v>
      </c>
      <c r="F82" s="42"/>
      <c r="G82" s="42"/>
      <c r="H82" s="42" t="s">
        <v>552</v>
      </c>
      <c r="I82" s="42" t="s">
        <v>199</v>
      </c>
      <c r="J82" s="42" t="s">
        <v>199</v>
      </c>
      <c r="K82" s="42" t="s">
        <v>199</v>
      </c>
      <c r="L82" s="42" t="s">
        <v>199</v>
      </c>
      <c r="M82" s="42" t="s">
        <v>553</v>
      </c>
      <c r="N82" s="42" t="s">
        <v>554</v>
      </c>
      <c r="O82" s="44" t="s">
        <v>555</v>
      </c>
      <c r="P82" s="42" t="s">
        <v>525</v>
      </c>
      <c r="Q82" s="42" t="s">
        <v>524</v>
      </c>
      <c r="R82" s="42" t="s">
        <v>0</v>
      </c>
      <c r="S82" s="45">
        <v>45383</v>
      </c>
      <c r="T82" s="45">
        <v>45397</v>
      </c>
      <c r="U82" s="45" t="s">
        <v>512</v>
      </c>
      <c r="V82" s="26"/>
      <c r="W82" s="42"/>
      <c r="X82" s="46">
        <v>0.15</v>
      </c>
      <c r="Y82" s="42" t="s">
        <v>526</v>
      </c>
      <c r="Z82" s="42" t="s">
        <v>208</v>
      </c>
      <c r="AA82" s="42" t="s">
        <v>199</v>
      </c>
      <c r="AB82" s="42" t="s">
        <v>199</v>
      </c>
      <c r="AC82" s="42" t="s">
        <v>199</v>
      </c>
      <c r="AD82" s="42" t="s">
        <v>364</v>
      </c>
      <c r="AE82" s="42" t="s">
        <v>199</v>
      </c>
      <c r="AF82" s="42" t="s">
        <v>199</v>
      </c>
      <c r="AG82" s="42" t="s">
        <v>199</v>
      </c>
      <c r="AH82" s="42" t="s">
        <v>199</v>
      </c>
      <c r="AI82" s="42" t="s">
        <v>199</v>
      </c>
      <c r="AJ82" s="42" t="s">
        <v>402</v>
      </c>
      <c r="AK82" s="42" t="s">
        <v>556</v>
      </c>
      <c r="AL82" s="42" t="s">
        <v>528</v>
      </c>
    </row>
    <row r="83" spans="2:38" s="212" customFormat="1" ht="199.5" hidden="1" x14ac:dyDescent="0.2">
      <c r="B83" s="42" t="s">
        <v>516</v>
      </c>
      <c r="C83" s="43" t="s">
        <v>517</v>
      </c>
      <c r="D83" s="42" t="s">
        <v>539</v>
      </c>
      <c r="E83" s="42" t="s">
        <v>540</v>
      </c>
      <c r="F83" s="42"/>
      <c r="G83" s="42"/>
      <c r="H83" s="42" t="s">
        <v>281</v>
      </c>
      <c r="I83" s="42" t="s">
        <v>199</v>
      </c>
      <c r="J83" s="42" t="s">
        <v>199</v>
      </c>
      <c r="K83" s="42" t="s">
        <v>199</v>
      </c>
      <c r="L83" s="42" t="s">
        <v>199</v>
      </c>
      <c r="M83" s="42" t="s">
        <v>557</v>
      </c>
      <c r="N83" s="42" t="s">
        <v>554</v>
      </c>
      <c r="O83" s="44" t="s">
        <v>558</v>
      </c>
      <c r="P83" s="42" t="s">
        <v>525</v>
      </c>
      <c r="Q83" s="42" t="s">
        <v>524</v>
      </c>
      <c r="R83" s="42" t="s">
        <v>0</v>
      </c>
      <c r="S83" s="45">
        <v>45474</v>
      </c>
      <c r="T83" s="45">
        <v>45488</v>
      </c>
      <c r="U83" s="45" t="s">
        <v>512</v>
      </c>
      <c r="V83" s="26"/>
      <c r="W83" s="42"/>
      <c r="X83" s="46">
        <v>0.15</v>
      </c>
      <c r="Y83" s="42" t="s">
        <v>526</v>
      </c>
      <c r="Z83" s="42" t="s">
        <v>208</v>
      </c>
      <c r="AA83" s="42" t="s">
        <v>199</v>
      </c>
      <c r="AB83" s="42" t="s">
        <v>199</v>
      </c>
      <c r="AC83" s="42" t="s">
        <v>199</v>
      </c>
      <c r="AD83" s="42" t="s">
        <v>364</v>
      </c>
      <c r="AE83" s="42" t="s">
        <v>199</v>
      </c>
      <c r="AF83" s="42" t="s">
        <v>199</v>
      </c>
      <c r="AG83" s="42" t="s">
        <v>199</v>
      </c>
      <c r="AH83" s="42" t="s">
        <v>199</v>
      </c>
      <c r="AI83" s="42" t="s">
        <v>199</v>
      </c>
      <c r="AJ83" s="42" t="s">
        <v>365</v>
      </c>
      <c r="AK83" s="42" t="s">
        <v>366</v>
      </c>
      <c r="AL83" s="42" t="s">
        <v>528</v>
      </c>
    </row>
    <row r="84" spans="2:38" s="212" customFormat="1" ht="199.5" hidden="1" x14ac:dyDescent="0.2">
      <c r="B84" s="42" t="s">
        <v>516</v>
      </c>
      <c r="C84" s="43" t="s">
        <v>517</v>
      </c>
      <c r="D84" s="42" t="s">
        <v>539</v>
      </c>
      <c r="E84" s="42" t="s">
        <v>540</v>
      </c>
      <c r="F84" s="42"/>
      <c r="G84" s="42"/>
      <c r="H84" s="42" t="s">
        <v>281</v>
      </c>
      <c r="I84" s="42" t="s">
        <v>199</v>
      </c>
      <c r="J84" s="42" t="s">
        <v>199</v>
      </c>
      <c r="K84" s="42" t="s">
        <v>199</v>
      </c>
      <c r="L84" s="42" t="s">
        <v>199</v>
      </c>
      <c r="M84" s="42" t="s">
        <v>559</v>
      </c>
      <c r="N84" s="42" t="s">
        <v>554</v>
      </c>
      <c r="O84" s="44" t="s">
        <v>558</v>
      </c>
      <c r="P84" s="42" t="s">
        <v>525</v>
      </c>
      <c r="Q84" s="42" t="s">
        <v>524</v>
      </c>
      <c r="R84" s="42" t="s">
        <v>0</v>
      </c>
      <c r="S84" s="45">
        <v>45566</v>
      </c>
      <c r="T84" s="45">
        <v>45580</v>
      </c>
      <c r="U84" s="45" t="s">
        <v>512</v>
      </c>
      <c r="V84" s="26"/>
      <c r="W84" s="42"/>
      <c r="X84" s="46">
        <v>0.2</v>
      </c>
      <c r="Y84" s="42" t="s">
        <v>526</v>
      </c>
      <c r="Z84" s="42" t="s">
        <v>208</v>
      </c>
      <c r="AA84" s="42" t="s">
        <v>199</v>
      </c>
      <c r="AB84" s="42" t="s">
        <v>199</v>
      </c>
      <c r="AC84" s="42" t="s">
        <v>199</v>
      </c>
      <c r="AD84" s="42" t="s">
        <v>364</v>
      </c>
      <c r="AE84" s="42" t="s">
        <v>199</v>
      </c>
      <c r="AF84" s="42" t="s">
        <v>199</v>
      </c>
      <c r="AG84" s="42" t="s">
        <v>199</v>
      </c>
      <c r="AH84" s="42" t="s">
        <v>199</v>
      </c>
      <c r="AI84" s="42" t="s">
        <v>199</v>
      </c>
      <c r="AJ84" s="42" t="s">
        <v>402</v>
      </c>
      <c r="AK84" s="42" t="s">
        <v>556</v>
      </c>
      <c r="AL84" s="42" t="s">
        <v>528</v>
      </c>
    </row>
    <row r="85" spans="2:38" s="212" customFormat="1" ht="199.5" hidden="1" x14ac:dyDescent="0.2">
      <c r="B85" s="42" t="s">
        <v>516</v>
      </c>
      <c r="C85" s="43" t="s">
        <v>517</v>
      </c>
      <c r="D85" s="42" t="s">
        <v>539</v>
      </c>
      <c r="E85" s="42" t="s">
        <v>540</v>
      </c>
      <c r="F85" s="42" t="s">
        <v>541</v>
      </c>
      <c r="G85" s="42"/>
      <c r="H85" s="42" t="s">
        <v>281</v>
      </c>
      <c r="I85" s="42" t="s">
        <v>199</v>
      </c>
      <c r="J85" s="42" t="s">
        <v>199</v>
      </c>
      <c r="K85" s="42" t="s">
        <v>199</v>
      </c>
      <c r="L85" s="42" t="s">
        <v>199</v>
      </c>
      <c r="M85" s="42" t="s">
        <v>591</v>
      </c>
      <c r="N85" s="42" t="s">
        <v>592</v>
      </c>
      <c r="O85" s="42" t="s">
        <v>593</v>
      </c>
      <c r="P85" s="42" t="s">
        <v>501</v>
      </c>
      <c r="Q85" s="42" t="s">
        <v>575</v>
      </c>
      <c r="R85" s="42" t="s">
        <v>99</v>
      </c>
      <c r="S85" s="52">
        <v>45352</v>
      </c>
      <c r="T85" s="52">
        <v>45275</v>
      </c>
      <c r="U85" s="45" t="s">
        <v>281</v>
      </c>
      <c r="V85" s="26"/>
      <c r="W85" s="42"/>
      <c r="X85" s="42"/>
      <c r="Y85" s="42" t="s">
        <v>400</v>
      </c>
      <c r="Z85" s="42" t="s">
        <v>199</v>
      </c>
      <c r="AA85" s="42" t="s">
        <v>199</v>
      </c>
      <c r="AB85" s="42" t="s">
        <v>199</v>
      </c>
      <c r="AC85" s="42" t="s">
        <v>199</v>
      </c>
      <c r="AD85" s="42" t="s">
        <v>364</v>
      </c>
      <c r="AE85" s="42" t="s">
        <v>248</v>
      </c>
      <c r="AF85" s="42" t="s">
        <v>199</v>
      </c>
      <c r="AG85" s="42" t="s">
        <v>199</v>
      </c>
      <c r="AH85" s="42" t="s">
        <v>199</v>
      </c>
      <c r="AI85" s="42" t="s">
        <v>199</v>
      </c>
      <c r="AJ85" s="42" t="s">
        <v>402</v>
      </c>
      <c r="AK85" s="42" t="s">
        <v>403</v>
      </c>
      <c r="AL85" s="42" t="s">
        <v>199</v>
      </c>
    </row>
    <row r="86" spans="2:38" s="212" customFormat="1" ht="199.5" hidden="1" x14ac:dyDescent="0.2">
      <c r="B86" s="42" t="s">
        <v>516</v>
      </c>
      <c r="C86" s="43" t="s">
        <v>517</v>
      </c>
      <c r="D86" s="42" t="s">
        <v>539</v>
      </c>
      <c r="E86" s="42" t="s">
        <v>540</v>
      </c>
      <c r="F86" s="42" t="s">
        <v>541</v>
      </c>
      <c r="G86" s="42"/>
      <c r="H86" s="42" t="s">
        <v>281</v>
      </c>
      <c r="I86" s="42" t="s">
        <v>199</v>
      </c>
      <c r="J86" s="42" t="s">
        <v>199</v>
      </c>
      <c r="K86" s="42" t="s">
        <v>199</v>
      </c>
      <c r="L86" s="42" t="s">
        <v>199</v>
      </c>
      <c r="M86" s="42" t="s">
        <v>560</v>
      </c>
      <c r="N86" s="42" t="s">
        <v>561</v>
      </c>
      <c r="O86" s="44" t="s">
        <v>562</v>
      </c>
      <c r="P86" s="42" t="s">
        <v>535</v>
      </c>
      <c r="Q86" s="42" t="s">
        <v>563</v>
      </c>
      <c r="R86" s="42" t="s">
        <v>537</v>
      </c>
      <c r="S86" s="50">
        <v>45323</v>
      </c>
      <c r="T86" s="45">
        <v>45381</v>
      </c>
      <c r="U86" s="45" t="s">
        <v>281</v>
      </c>
      <c r="V86" s="26"/>
      <c r="W86" s="42"/>
      <c r="X86" s="46">
        <v>0.25</v>
      </c>
      <c r="Y86" s="42" t="s">
        <v>207</v>
      </c>
      <c r="Z86" s="42" t="s">
        <v>199</v>
      </c>
      <c r="AA86" s="42" t="s">
        <v>199</v>
      </c>
      <c r="AB86" s="42" t="s">
        <v>199</v>
      </c>
      <c r="AC86" s="42" t="s">
        <v>199</v>
      </c>
      <c r="AD86" s="42" t="s">
        <v>364</v>
      </c>
      <c r="AE86" s="42" t="s">
        <v>199</v>
      </c>
      <c r="AF86" s="42" t="s">
        <v>199</v>
      </c>
      <c r="AG86" s="42" t="s">
        <v>199</v>
      </c>
      <c r="AH86" s="42" t="s">
        <v>199</v>
      </c>
      <c r="AI86" s="42" t="s">
        <v>199</v>
      </c>
      <c r="AJ86" s="42" t="s">
        <v>365</v>
      </c>
      <c r="AK86" s="42" t="s">
        <v>366</v>
      </c>
      <c r="AL86" s="42" t="s">
        <v>538</v>
      </c>
    </row>
    <row r="87" spans="2:38" s="212" customFormat="1" ht="199.5" hidden="1" x14ac:dyDescent="0.2">
      <c r="B87" s="42" t="s">
        <v>516</v>
      </c>
      <c r="C87" s="43" t="s">
        <v>517</v>
      </c>
      <c r="D87" s="42" t="s">
        <v>539</v>
      </c>
      <c r="E87" s="42" t="s">
        <v>540</v>
      </c>
      <c r="F87" s="42" t="s">
        <v>541</v>
      </c>
      <c r="G87" s="42"/>
      <c r="H87" s="42" t="s">
        <v>281</v>
      </c>
      <c r="I87" s="42" t="s">
        <v>199</v>
      </c>
      <c r="J87" s="42" t="s">
        <v>199</v>
      </c>
      <c r="K87" s="42" t="s">
        <v>199</v>
      </c>
      <c r="L87" s="42" t="s">
        <v>199</v>
      </c>
      <c r="M87" s="42" t="s">
        <v>564</v>
      </c>
      <c r="N87" s="42" t="s">
        <v>565</v>
      </c>
      <c r="O87" s="44" t="s">
        <v>566</v>
      </c>
      <c r="P87" s="42" t="s">
        <v>535</v>
      </c>
      <c r="Q87" s="42" t="s">
        <v>536</v>
      </c>
      <c r="R87" s="42" t="s">
        <v>537</v>
      </c>
      <c r="S87" s="45">
        <v>45383</v>
      </c>
      <c r="T87" s="45">
        <v>45641</v>
      </c>
      <c r="U87" s="45" t="s">
        <v>281</v>
      </c>
      <c r="V87" s="26"/>
      <c r="W87" s="42"/>
      <c r="X87" s="46">
        <v>0.25</v>
      </c>
      <c r="Y87" s="42" t="s">
        <v>401</v>
      </c>
      <c r="Z87" s="42" t="s">
        <v>199</v>
      </c>
      <c r="AA87" s="42" t="s">
        <v>199</v>
      </c>
      <c r="AB87" s="42" t="s">
        <v>199</v>
      </c>
      <c r="AC87" s="42" t="s">
        <v>199</v>
      </c>
      <c r="AD87" s="42" t="s">
        <v>364</v>
      </c>
      <c r="AE87" s="42" t="s">
        <v>199</v>
      </c>
      <c r="AF87" s="42" t="s">
        <v>199</v>
      </c>
      <c r="AG87" s="42" t="s">
        <v>199</v>
      </c>
      <c r="AH87" s="42" t="s">
        <v>199</v>
      </c>
      <c r="AI87" s="42" t="s">
        <v>199</v>
      </c>
      <c r="AJ87" s="42" t="s">
        <v>365</v>
      </c>
      <c r="AK87" s="42" t="s">
        <v>366</v>
      </c>
      <c r="AL87" s="42" t="s">
        <v>538</v>
      </c>
    </row>
    <row r="88" spans="2:38" s="212" customFormat="1" ht="199.5" hidden="1" x14ac:dyDescent="0.2">
      <c r="B88" s="42" t="s">
        <v>516</v>
      </c>
      <c r="C88" s="43" t="s">
        <v>517</v>
      </c>
      <c r="D88" s="42" t="s">
        <v>539</v>
      </c>
      <c r="E88" s="42" t="s">
        <v>540</v>
      </c>
      <c r="F88" s="42" t="s">
        <v>541</v>
      </c>
      <c r="G88" s="42"/>
      <c r="H88" s="42" t="s">
        <v>281</v>
      </c>
      <c r="I88" s="42" t="s">
        <v>199</v>
      </c>
      <c r="J88" s="42" t="s">
        <v>199</v>
      </c>
      <c r="K88" s="42" t="s">
        <v>199</v>
      </c>
      <c r="L88" s="42" t="s">
        <v>199</v>
      </c>
      <c r="M88" s="42" t="s">
        <v>567</v>
      </c>
      <c r="N88" s="42" t="s">
        <v>568</v>
      </c>
      <c r="O88" s="44" t="s">
        <v>569</v>
      </c>
      <c r="P88" s="42" t="s">
        <v>535</v>
      </c>
      <c r="Q88" s="42" t="s">
        <v>536</v>
      </c>
      <c r="R88" s="42" t="s">
        <v>537</v>
      </c>
      <c r="S88" s="45">
        <v>45383</v>
      </c>
      <c r="T88" s="45">
        <v>45641</v>
      </c>
      <c r="U88" s="45" t="s">
        <v>281</v>
      </c>
      <c r="V88" s="26"/>
      <c r="W88" s="42"/>
      <c r="X88" s="46">
        <v>0.5</v>
      </c>
      <c r="Y88" s="42" t="s">
        <v>401</v>
      </c>
      <c r="Z88" s="42" t="s">
        <v>199</v>
      </c>
      <c r="AA88" s="42" t="s">
        <v>199</v>
      </c>
      <c r="AB88" s="42" t="s">
        <v>199</v>
      </c>
      <c r="AC88" s="42" t="s">
        <v>199</v>
      </c>
      <c r="AD88" s="42" t="s">
        <v>364</v>
      </c>
      <c r="AE88" s="42" t="s">
        <v>199</v>
      </c>
      <c r="AF88" s="42" t="s">
        <v>199</v>
      </c>
      <c r="AG88" s="42" t="s">
        <v>199</v>
      </c>
      <c r="AH88" s="42" t="s">
        <v>199</v>
      </c>
      <c r="AI88" s="42" t="s">
        <v>199</v>
      </c>
      <c r="AJ88" s="42" t="s">
        <v>365</v>
      </c>
      <c r="AK88" s="42" t="s">
        <v>366</v>
      </c>
      <c r="AL88" s="42" t="s">
        <v>570</v>
      </c>
    </row>
    <row r="89" spans="2:38" s="212" customFormat="1" ht="199.5" hidden="1" x14ac:dyDescent="0.2">
      <c r="B89" s="42" t="s">
        <v>516</v>
      </c>
      <c r="C89" s="43" t="s">
        <v>517</v>
      </c>
      <c r="D89" s="42" t="s">
        <v>539</v>
      </c>
      <c r="E89" s="42" t="s">
        <v>540</v>
      </c>
      <c r="F89" s="42" t="s">
        <v>571</v>
      </c>
      <c r="G89" s="42"/>
      <c r="H89" s="42" t="s">
        <v>281</v>
      </c>
      <c r="I89" s="42" t="s">
        <v>199</v>
      </c>
      <c r="J89" s="42" t="s">
        <v>199</v>
      </c>
      <c r="K89" s="42" t="s">
        <v>199</v>
      </c>
      <c r="L89" s="42" t="s">
        <v>199</v>
      </c>
      <c r="M89" s="42" t="s">
        <v>572</v>
      </c>
      <c r="N89" s="42" t="s">
        <v>573</v>
      </c>
      <c r="O89" s="42" t="s">
        <v>574</v>
      </c>
      <c r="P89" s="42" t="s">
        <v>501</v>
      </c>
      <c r="Q89" s="42" t="s">
        <v>575</v>
      </c>
      <c r="R89" s="42" t="s">
        <v>99</v>
      </c>
      <c r="S89" s="50">
        <v>45323</v>
      </c>
      <c r="T89" s="50" t="s">
        <v>576</v>
      </c>
      <c r="U89" s="45" t="s">
        <v>281</v>
      </c>
      <c r="V89" s="26"/>
      <c r="W89" s="42"/>
      <c r="X89" s="57">
        <v>0.3</v>
      </c>
      <c r="Y89" s="42" t="s">
        <v>401</v>
      </c>
      <c r="Z89" s="42" t="s">
        <v>199</v>
      </c>
      <c r="AA89" s="42" t="s">
        <v>199</v>
      </c>
      <c r="AB89" s="42" t="s">
        <v>199</v>
      </c>
      <c r="AC89" s="42" t="s">
        <v>199</v>
      </c>
      <c r="AD89" s="42" t="s">
        <v>364</v>
      </c>
      <c r="AE89" s="42" t="s">
        <v>248</v>
      </c>
      <c r="AF89" s="42" t="s">
        <v>199</v>
      </c>
      <c r="AG89" s="42" t="s">
        <v>199</v>
      </c>
      <c r="AH89" s="42" t="s">
        <v>199</v>
      </c>
      <c r="AI89" s="42" t="s">
        <v>199</v>
      </c>
      <c r="AJ89" s="42" t="s">
        <v>577</v>
      </c>
      <c r="AK89" s="42" t="s">
        <v>578</v>
      </c>
      <c r="AL89" s="42" t="s">
        <v>497</v>
      </c>
    </row>
    <row r="90" spans="2:38" s="212" customFormat="1" ht="199.5" hidden="1" x14ac:dyDescent="0.2">
      <c r="B90" s="42" t="s">
        <v>516</v>
      </c>
      <c r="C90" s="43" t="s">
        <v>517</v>
      </c>
      <c r="D90" s="42" t="s">
        <v>539</v>
      </c>
      <c r="E90" s="42" t="s">
        <v>540</v>
      </c>
      <c r="F90" s="42" t="s">
        <v>571</v>
      </c>
      <c r="G90" s="42"/>
      <c r="H90" s="42" t="s">
        <v>281</v>
      </c>
      <c r="I90" s="42" t="s">
        <v>199</v>
      </c>
      <c r="J90" s="42" t="s">
        <v>199</v>
      </c>
      <c r="K90" s="42" t="s">
        <v>199</v>
      </c>
      <c r="L90" s="42" t="s">
        <v>199</v>
      </c>
      <c r="M90" s="42" t="s">
        <v>579</v>
      </c>
      <c r="N90" s="42" t="s">
        <v>580</v>
      </c>
      <c r="O90" s="42" t="s">
        <v>581</v>
      </c>
      <c r="P90" s="42" t="s">
        <v>501</v>
      </c>
      <c r="Q90" s="42" t="s">
        <v>575</v>
      </c>
      <c r="R90" s="42" t="s">
        <v>99</v>
      </c>
      <c r="S90" s="50">
        <v>45383</v>
      </c>
      <c r="T90" s="50">
        <v>45412</v>
      </c>
      <c r="U90" s="45" t="s">
        <v>281</v>
      </c>
      <c r="V90" s="26"/>
      <c r="W90" s="42"/>
      <c r="X90" s="57">
        <v>0.3</v>
      </c>
      <c r="Y90" s="42" t="s">
        <v>401</v>
      </c>
      <c r="Z90" s="42" t="s">
        <v>199</v>
      </c>
      <c r="AA90" s="42" t="s">
        <v>199</v>
      </c>
      <c r="AB90" s="42" t="s">
        <v>199</v>
      </c>
      <c r="AC90" s="42" t="s">
        <v>199</v>
      </c>
      <c r="AD90" s="42" t="s">
        <v>364</v>
      </c>
      <c r="AE90" s="42" t="s">
        <v>248</v>
      </c>
      <c r="AF90" s="42" t="s">
        <v>199</v>
      </c>
      <c r="AG90" s="42" t="s">
        <v>199</v>
      </c>
      <c r="AH90" s="42" t="s">
        <v>199</v>
      </c>
      <c r="AI90" s="42" t="s">
        <v>199</v>
      </c>
      <c r="AJ90" s="42" t="s">
        <v>577</v>
      </c>
      <c r="AK90" s="42" t="s">
        <v>578</v>
      </c>
      <c r="AL90" s="42" t="s">
        <v>497</v>
      </c>
    </row>
    <row r="91" spans="2:38" s="212" customFormat="1" ht="199.5" hidden="1" x14ac:dyDescent="0.2">
      <c r="B91" s="42" t="s">
        <v>516</v>
      </c>
      <c r="C91" s="43" t="s">
        <v>517</v>
      </c>
      <c r="D91" s="42" t="s">
        <v>539</v>
      </c>
      <c r="E91" s="42" t="s">
        <v>540</v>
      </c>
      <c r="F91" s="42" t="s">
        <v>571</v>
      </c>
      <c r="G91" s="42"/>
      <c r="H91" s="42" t="s">
        <v>281</v>
      </c>
      <c r="I91" s="42" t="s">
        <v>199</v>
      </c>
      <c r="J91" s="42" t="s">
        <v>199</v>
      </c>
      <c r="K91" s="42" t="s">
        <v>199</v>
      </c>
      <c r="L91" s="42" t="s">
        <v>199</v>
      </c>
      <c r="M91" s="42" t="s">
        <v>582</v>
      </c>
      <c r="N91" s="42" t="s">
        <v>583</v>
      </c>
      <c r="O91" s="42" t="s">
        <v>584</v>
      </c>
      <c r="P91" s="42" t="s">
        <v>501</v>
      </c>
      <c r="Q91" s="42" t="s">
        <v>575</v>
      </c>
      <c r="R91" s="42" t="s">
        <v>99</v>
      </c>
      <c r="S91" s="50">
        <v>45536</v>
      </c>
      <c r="T91" s="50">
        <v>45596</v>
      </c>
      <c r="U91" s="45" t="s">
        <v>281</v>
      </c>
      <c r="V91" s="26"/>
      <c r="W91" s="42"/>
      <c r="X91" s="57">
        <v>0.4</v>
      </c>
      <c r="Y91" s="42" t="s">
        <v>401</v>
      </c>
      <c r="Z91" s="42" t="s">
        <v>199</v>
      </c>
      <c r="AA91" s="42" t="s">
        <v>199</v>
      </c>
      <c r="AB91" s="42" t="s">
        <v>199</v>
      </c>
      <c r="AC91" s="42" t="s">
        <v>199</v>
      </c>
      <c r="AD91" s="42" t="s">
        <v>364</v>
      </c>
      <c r="AE91" s="42" t="s">
        <v>248</v>
      </c>
      <c r="AF91" s="42" t="s">
        <v>199</v>
      </c>
      <c r="AG91" s="42" t="s">
        <v>199</v>
      </c>
      <c r="AH91" s="42" t="s">
        <v>199</v>
      </c>
      <c r="AI91" s="42" t="s">
        <v>199</v>
      </c>
      <c r="AJ91" s="42" t="s">
        <v>577</v>
      </c>
      <c r="AK91" s="42" t="s">
        <v>578</v>
      </c>
      <c r="AL91" s="42" t="s">
        <v>497</v>
      </c>
    </row>
    <row r="92" spans="2:38" s="212" customFormat="1" ht="199.5" hidden="1" x14ac:dyDescent="0.2">
      <c r="B92" s="42" t="s">
        <v>516</v>
      </c>
      <c r="C92" s="43" t="s">
        <v>517</v>
      </c>
      <c r="D92" s="42" t="s">
        <v>539</v>
      </c>
      <c r="E92" s="42" t="s">
        <v>540</v>
      </c>
      <c r="F92" s="42" t="s">
        <v>571</v>
      </c>
      <c r="G92" s="42"/>
      <c r="H92" s="42" t="s">
        <v>281</v>
      </c>
      <c r="I92" s="42" t="s">
        <v>199</v>
      </c>
      <c r="J92" s="42" t="s">
        <v>199</v>
      </c>
      <c r="K92" s="42" t="s">
        <v>199</v>
      </c>
      <c r="L92" s="42" t="s">
        <v>199</v>
      </c>
      <c r="M92" s="42" t="s">
        <v>585</v>
      </c>
      <c r="N92" s="42" t="s">
        <v>586</v>
      </c>
      <c r="O92" s="44" t="s">
        <v>587</v>
      </c>
      <c r="P92" s="42" t="s">
        <v>535</v>
      </c>
      <c r="Q92" s="42" t="s">
        <v>536</v>
      </c>
      <c r="R92" s="42" t="s">
        <v>537</v>
      </c>
      <c r="S92" s="45">
        <v>45323</v>
      </c>
      <c r="T92" s="45">
        <v>45473</v>
      </c>
      <c r="U92" s="45" t="s">
        <v>281</v>
      </c>
      <c r="V92" s="26"/>
      <c r="W92" s="42"/>
      <c r="X92" s="46">
        <v>0.3</v>
      </c>
      <c r="Y92" s="42" t="s">
        <v>400</v>
      </c>
      <c r="Z92" s="42" t="s">
        <v>207</v>
      </c>
      <c r="AA92" s="42" t="s">
        <v>199</v>
      </c>
      <c r="AB92" s="42" t="s">
        <v>199</v>
      </c>
      <c r="AC92" s="42" t="s">
        <v>199</v>
      </c>
      <c r="AD92" s="42" t="s">
        <v>364</v>
      </c>
      <c r="AE92" s="42" t="s">
        <v>199</v>
      </c>
      <c r="AF92" s="42" t="s">
        <v>199</v>
      </c>
      <c r="AG92" s="42" t="s">
        <v>199</v>
      </c>
      <c r="AH92" s="42" t="s">
        <v>199</v>
      </c>
      <c r="AI92" s="42" t="s">
        <v>199</v>
      </c>
      <c r="AJ92" s="42" t="s">
        <v>402</v>
      </c>
      <c r="AK92" s="42" t="s">
        <v>403</v>
      </c>
      <c r="AL92" s="42" t="s">
        <v>570</v>
      </c>
    </row>
    <row r="93" spans="2:38" s="212" customFormat="1" ht="199.5" hidden="1" x14ac:dyDescent="0.2">
      <c r="B93" s="42" t="s">
        <v>516</v>
      </c>
      <c r="C93" s="43" t="s">
        <v>517</v>
      </c>
      <c r="D93" s="42" t="s">
        <v>539</v>
      </c>
      <c r="E93" s="42" t="s">
        <v>540</v>
      </c>
      <c r="F93" s="42" t="s">
        <v>571</v>
      </c>
      <c r="G93" s="42"/>
      <c r="H93" s="42" t="s">
        <v>281</v>
      </c>
      <c r="I93" s="42" t="s">
        <v>199</v>
      </c>
      <c r="J93" s="42" t="s">
        <v>199</v>
      </c>
      <c r="K93" s="42" t="s">
        <v>199</v>
      </c>
      <c r="L93" s="42" t="s">
        <v>199</v>
      </c>
      <c r="M93" s="42" t="s">
        <v>588</v>
      </c>
      <c r="N93" s="42" t="s">
        <v>589</v>
      </c>
      <c r="O93" s="44" t="s">
        <v>590</v>
      </c>
      <c r="P93" s="42" t="s">
        <v>535</v>
      </c>
      <c r="Q93" s="42" t="s">
        <v>536</v>
      </c>
      <c r="R93" s="42" t="s">
        <v>537</v>
      </c>
      <c r="S93" s="45">
        <v>45383</v>
      </c>
      <c r="T93" s="45">
        <v>45641</v>
      </c>
      <c r="U93" s="45" t="s">
        <v>512</v>
      </c>
      <c r="V93" s="26"/>
      <c r="W93" s="42"/>
      <c r="X93" s="46">
        <v>0.7</v>
      </c>
      <c r="Y93" s="42" t="s">
        <v>400</v>
      </c>
      <c r="Z93" s="42" t="s">
        <v>199</v>
      </c>
      <c r="AA93" s="42" t="s">
        <v>199</v>
      </c>
      <c r="AB93" s="42" t="s">
        <v>199</v>
      </c>
      <c r="AC93" s="42" t="s">
        <v>199</v>
      </c>
      <c r="AD93" s="42" t="s">
        <v>364</v>
      </c>
      <c r="AE93" s="42" t="s">
        <v>199</v>
      </c>
      <c r="AF93" s="42" t="s">
        <v>199</v>
      </c>
      <c r="AG93" s="42" t="s">
        <v>199</v>
      </c>
      <c r="AH93" s="42" t="s">
        <v>199</v>
      </c>
      <c r="AI93" s="42" t="s">
        <v>199</v>
      </c>
      <c r="AJ93" s="42" t="s">
        <v>402</v>
      </c>
      <c r="AK93" s="42" t="s">
        <v>403</v>
      </c>
      <c r="AL93" s="42" t="s">
        <v>538</v>
      </c>
    </row>
    <row r="94" spans="2:38" s="212" customFormat="1" ht="128.25" hidden="1" x14ac:dyDescent="0.2">
      <c r="B94" s="42" t="s">
        <v>453</v>
      </c>
      <c r="C94" s="43" t="s">
        <v>454</v>
      </c>
      <c r="D94" s="42" t="s">
        <v>594</v>
      </c>
      <c r="E94" s="42" t="s">
        <v>595</v>
      </c>
      <c r="F94" s="42" t="s">
        <v>596</v>
      </c>
      <c r="G94" s="42"/>
      <c r="H94" s="42" t="s">
        <v>552</v>
      </c>
      <c r="I94" s="42" t="s">
        <v>199</v>
      </c>
      <c r="J94" s="42" t="s">
        <v>199</v>
      </c>
      <c r="K94" s="42" t="s">
        <v>199</v>
      </c>
      <c r="L94" s="42" t="s">
        <v>199</v>
      </c>
      <c r="M94" s="42" t="s">
        <v>597</v>
      </c>
      <c r="N94" s="42" t="s">
        <v>598</v>
      </c>
      <c r="O94" s="44" t="s">
        <v>599</v>
      </c>
      <c r="P94" s="42" t="s">
        <v>525</v>
      </c>
      <c r="Q94" s="42" t="s">
        <v>524</v>
      </c>
      <c r="R94" s="42" t="s">
        <v>0</v>
      </c>
      <c r="S94" s="45">
        <v>45292</v>
      </c>
      <c r="T94" s="45">
        <v>45473</v>
      </c>
      <c r="U94" s="45" t="s">
        <v>512</v>
      </c>
      <c r="V94" s="26"/>
      <c r="W94" s="42"/>
      <c r="X94" s="46">
        <v>0.5</v>
      </c>
      <c r="Y94" s="42" t="s">
        <v>526</v>
      </c>
      <c r="Z94" s="42" t="s">
        <v>208</v>
      </c>
      <c r="AA94" s="42" t="s">
        <v>199</v>
      </c>
      <c r="AB94" s="42" t="s">
        <v>199</v>
      </c>
      <c r="AC94" s="42" t="s">
        <v>199</v>
      </c>
      <c r="AD94" s="42" t="s">
        <v>364</v>
      </c>
      <c r="AE94" s="42" t="s">
        <v>199</v>
      </c>
      <c r="AF94" s="42" t="s">
        <v>199</v>
      </c>
      <c r="AG94" s="42" t="s">
        <v>199</v>
      </c>
      <c r="AH94" s="42" t="s">
        <v>199</v>
      </c>
      <c r="AI94" s="42" t="s">
        <v>199</v>
      </c>
      <c r="AJ94" s="42" t="s">
        <v>402</v>
      </c>
      <c r="AK94" s="42" t="s">
        <v>600</v>
      </c>
      <c r="AL94" s="42" t="s">
        <v>528</v>
      </c>
    </row>
    <row r="95" spans="2:38" s="212" customFormat="1" ht="128.25" hidden="1" x14ac:dyDescent="0.2">
      <c r="B95" s="42" t="s">
        <v>453</v>
      </c>
      <c r="C95" s="43" t="s">
        <v>454</v>
      </c>
      <c r="D95" s="42" t="s">
        <v>594</v>
      </c>
      <c r="E95" s="42" t="s">
        <v>595</v>
      </c>
      <c r="F95" s="42" t="s">
        <v>596</v>
      </c>
      <c r="G95" s="42"/>
      <c r="H95" s="42" t="s">
        <v>552</v>
      </c>
      <c r="I95" s="42" t="s">
        <v>199</v>
      </c>
      <c r="J95" s="42" t="s">
        <v>199</v>
      </c>
      <c r="K95" s="42" t="s">
        <v>199</v>
      </c>
      <c r="L95" s="42" t="s">
        <v>199</v>
      </c>
      <c r="M95" s="42" t="s">
        <v>601</v>
      </c>
      <c r="N95" s="42" t="s">
        <v>602</v>
      </c>
      <c r="O95" s="44" t="s">
        <v>603</v>
      </c>
      <c r="P95" s="42" t="s">
        <v>525</v>
      </c>
      <c r="Q95" s="42" t="s">
        <v>524</v>
      </c>
      <c r="R95" s="42" t="s">
        <v>0</v>
      </c>
      <c r="S95" s="45">
        <v>45474</v>
      </c>
      <c r="T95" s="45">
        <v>45641</v>
      </c>
      <c r="U95" s="45" t="s">
        <v>512</v>
      </c>
      <c r="V95" s="26"/>
      <c r="W95" s="42"/>
      <c r="X95" s="46">
        <v>0.5</v>
      </c>
      <c r="Y95" s="42" t="s">
        <v>526</v>
      </c>
      <c r="Z95" s="42" t="s">
        <v>208</v>
      </c>
      <c r="AA95" s="42" t="s">
        <v>199</v>
      </c>
      <c r="AB95" s="42" t="s">
        <v>199</v>
      </c>
      <c r="AC95" s="42" t="s">
        <v>199</v>
      </c>
      <c r="AD95" s="42" t="s">
        <v>364</v>
      </c>
      <c r="AE95" s="42" t="s">
        <v>199</v>
      </c>
      <c r="AF95" s="42" t="s">
        <v>199</v>
      </c>
      <c r="AG95" s="42" t="s">
        <v>199</v>
      </c>
      <c r="AH95" s="42" t="s">
        <v>199</v>
      </c>
      <c r="AI95" s="42" t="s">
        <v>199</v>
      </c>
      <c r="AJ95" s="42" t="s">
        <v>402</v>
      </c>
      <c r="AK95" s="42" t="s">
        <v>600</v>
      </c>
      <c r="AL95" s="42" t="s">
        <v>528</v>
      </c>
    </row>
    <row r="96" spans="2:38" s="212" customFormat="1" ht="128.25" hidden="1" x14ac:dyDescent="0.2">
      <c r="B96" s="42" t="s">
        <v>453</v>
      </c>
      <c r="C96" s="43" t="s">
        <v>454</v>
      </c>
      <c r="D96" s="42" t="s">
        <v>604</v>
      </c>
      <c r="E96" s="42" t="s">
        <v>595</v>
      </c>
      <c r="F96" s="42" t="s">
        <v>596</v>
      </c>
      <c r="G96" s="42"/>
      <c r="H96" s="42" t="s">
        <v>552</v>
      </c>
      <c r="I96" s="42" t="s">
        <v>199</v>
      </c>
      <c r="J96" s="42" t="s">
        <v>199</v>
      </c>
      <c r="K96" s="42" t="s">
        <v>199</v>
      </c>
      <c r="L96" s="42" t="s">
        <v>199</v>
      </c>
      <c r="M96" s="42" t="s">
        <v>605</v>
      </c>
      <c r="N96" s="42" t="s">
        <v>606</v>
      </c>
      <c r="O96" s="44" t="s">
        <v>607</v>
      </c>
      <c r="P96" s="42" t="s">
        <v>608</v>
      </c>
      <c r="Q96" s="42" t="s">
        <v>609</v>
      </c>
      <c r="R96" s="42" t="s">
        <v>0</v>
      </c>
      <c r="S96" s="50">
        <v>45474</v>
      </c>
      <c r="T96" s="50">
        <v>45641</v>
      </c>
      <c r="U96" s="50" t="s">
        <v>512</v>
      </c>
      <c r="V96" s="26"/>
      <c r="W96" s="42"/>
      <c r="X96" s="44">
        <v>20</v>
      </c>
      <c r="Y96" s="42" t="s">
        <v>207</v>
      </c>
      <c r="Z96" s="42" t="s">
        <v>476</v>
      </c>
      <c r="AA96" s="42" t="s">
        <v>208</v>
      </c>
      <c r="AB96" s="42" t="s">
        <v>199</v>
      </c>
      <c r="AC96" s="42" t="s">
        <v>199</v>
      </c>
      <c r="AD96" s="42" t="s">
        <v>209</v>
      </c>
      <c r="AE96" s="42" t="s">
        <v>199</v>
      </c>
      <c r="AF96" s="42" t="s">
        <v>199</v>
      </c>
      <c r="AG96" s="42" t="s">
        <v>199</v>
      </c>
      <c r="AH96" s="42" t="s">
        <v>199</v>
      </c>
      <c r="AI96" s="42" t="s">
        <v>199</v>
      </c>
      <c r="AJ96" s="42" t="s">
        <v>199</v>
      </c>
      <c r="AK96" s="42" t="s">
        <v>199</v>
      </c>
      <c r="AL96" s="42" t="s">
        <v>610</v>
      </c>
    </row>
    <row r="97" spans="2:38" s="212" customFormat="1" ht="128.25" hidden="1" x14ac:dyDescent="0.2">
      <c r="B97" s="42" t="s">
        <v>453</v>
      </c>
      <c r="C97" s="43" t="s">
        <v>454</v>
      </c>
      <c r="D97" s="42" t="s">
        <v>604</v>
      </c>
      <c r="E97" s="42" t="s">
        <v>595</v>
      </c>
      <c r="F97" s="42" t="s">
        <v>596</v>
      </c>
      <c r="G97" s="42"/>
      <c r="H97" s="42" t="s">
        <v>552</v>
      </c>
      <c r="I97" s="42" t="s">
        <v>199</v>
      </c>
      <c r="J97" s="42" t="s">
        <v>199</v>
      </c>
      <c r="K97" s="42" t="s">
        <v>199</v>
      </c>
      <c r="L97" s="42" t="s">
        <v>199</v>
      </c>
      <c r="M97" s="42" t="s">
        <v>611</v>
      </c>
      <c r="N97" s="42" t="s">
        <v>612</v>
      </c>
      <c r="O97" s="44" t="s">
        <v>613</v>
      </c>
      <c r="P97" s="42" t="s">
        <v>608</v>
      </c>
      <c r="Q97" s="42" t="s">
        <v>609</v>
      </c>
      <c r="R97" s="42" t="s">
        <v>0</v>
      </c>
      <c r="S97" s="50">
        <v>45474</v>
      </c>
      <c r="T97" s="50">
        <v>45641</v>
      </c>
      <c r="U97" s="50" t="s">
        <v>512</v>
      </c>
      <c r="V97" s="26"/>
      <c r="W97" s="42"/>
      <c r="X97" s="44">
        <v>20</v>
      </c>
      <c r="Y97" s="42" t="s">
        <v>207</v>
      </c>
      <c r="Z97" s="42" t="s">
        <v>476</v>
      </c>
      <c r="AA97" s="42" t="s">
        <v>208</v>
      </c>
      <c r="AB97" s="42" t="s">
        <v>199</v>
      </c>
      <c r="AC97" s="42" t="s">
        <v>199</v>
      </c>
      <c r="AD97" s="42" t="s">
        <v>209</v>
      </c>
      <c r="AE97" s="42" t="s">
        <v>199</v>
      </c>
      <c r="AF97" s="42" t="s">
        <v>199</v>
      </c>
      <c r="AG97" s="42" t="s">
        <v>199</v>
      </c>
      <c r="AH97" s="42" t="s">
        <v>199</v>
      </c>
      <c r="AI97" s="42" t="s">
        <v>199</v>
      </c>
      <c r="AJ97" s="42" t="s">
        <v>199</v>
      </c>
      <c r="AK97" s="42" t="s">
        <v>199</v>
      </c>
      <c r="AL97" s="42" t="s">
        <v>610</v>
      </c>
    </row>
    <row r="98" spans="2:38" s="212" customFormat="1" ht="128.25" hidden="1" x14ac:dyDescent="0.2">
      <c r="B98" s="42" t="s">
        <v>453</v>
      </c>
      <c r="C98" s="43" t="s">
        <v>454</v>
      </c>
      <c r="D98" s="42" t="s">
        <v>604</v>
      </c>
      <c r="E98" s="42" t="s">
        <v>595</v>
      </c>
      <c r="F98" s="42" t="s">
        <v>596</v>
      </c>
      <c r="G98" s="42"/>
      <c r="H98" s="42" t="s">
        <v>552</v>
      </c>
      <c r="I98" s="42" t="s">
        <v>199</v>
      </c>
      <c r="J98" s="42" t="s">
        <v>199</v>
      </c>
      <c r="K98" s="42" t="s">
        <v>199</v>
      </c>
      <c r="L98" s="42" t="s">
        <v>199</v>
      </c>
      <c r="M98" s="42" t="s">
        <v>614</v>
      </c>
      <c r="N98" s="42" t="s">
        <v>615</v>
      </c>
      <c r="O98" s="44" t="s">
        <v>616</v>
      </c>
      <c r="P98" s="42" t="s">
        <v>608</v>
      </c>
      <c r="Q98" s="42" t="s">
        <v>609</v>
      </c>
      <c r="R98" s="42" t="s">
        <v>0</v>
      </c>
      <c r="S98" s="50">
        <v>45474</v>
      </c>
      <c r="T98" s="50">
        <v>45641</v>
      </c>
      <c r="U98" s="50" t="s">
        <v>512</v>
      </c>
      <c r="V98" s="26"/>
      <c r="W98" s="42"/>
      <c r="X98" s="44">
        <v>10</v>
      </c>
      <c r="Y98" s="42" t="s">
        <v>207</v>
      </c>
      <c r="Z98" s="42" t="s">
        <v>476</v>
      </c>
      <c r="AA98" s="42" t="s">
        <v>208</v>
      </c>
      <c r="AB98" s="42" t="s">
        <v>199</v>
      </c>
      <c r="AC98" s="42" t="s">
        <v>199</v>
      </c>
      <c r="AD98" s="42" t="s">
        <v>209</v>
      </c>
      <c r="AE98" s="42" t="s">
        <v>199</v>
      </c>
      <c r="AF98" s="42" t="s">
        <v>199</v>
      </c>
      <c r="AG98" s="42" t="s">
        <v>199</v>
      </c>
      <c r="AH98" s="42" t="s">
        <v>199</v>
      </c>
      <c r="AI98" s="42" t="s">
        <v>199</v>
      </c>
      <c r="AJ98" s="42" t="s">
        <v>199</v>
      </c>
      <c r="AK98" s="42" t="s">
        <v>199</v>
      </c>
      <c r="AL98" s="42" t="s">
        <v>610</v>
      </c>
    </row>
    <row r="99" spans="2:38" s="212" customFormat="1" ht="128.25" hidden="1" x14ac:dyDescent="0.2">
      <c r="B99" s="42" t="s">
        <v>453</v>
      </c>
      <c r="C99" s="43" t="s">
        <v>454</v>
      </c>
      <c r="D99" s="42" t="s">
        <v>604</v>
      </c>
      <c r="E99" s="42" t="s">
        <v>595</v>
      </c>
      <c r="F99" s="42" t="s">
        <v>596</v>
      </c>
      <c r="G99" s="42"/>
      <c r="H99" s="42" t="s">
        <v>552</v>
      </c>
      <c r="I99" s="42" t="s">
        <v>199</v>
      </c>
      <c r="J99" s="42" t="s">
        <v>199</v>
      </c>
      <c r="K99" s="42" t="s">
        <v>199</v>
      </c>
      <c r="L99" s="42" t="s">
        <v>199</v>
      </c>
      <c r="M99" s="42" t="s">
        <v>617</v>
      </c>
      <c r="N99" s="42" t="s">
        <v>618</v>
      </c>
      <c r="O99" s="44" t="s">
        <v>619</v>
      </c>
      <c r="P99" s="42" t="s">
        <v>608</v>
      </c>
      <c r="Q99" s="42" t="s">
        <v>609</v>
      </c>
      <c r="R99" s="42" t="s">
        <v>0</v>
      </c>
      <c r="S99" s="50">
        <v>45292</v>
      </c>
      <c r="T99" s="50">
        <v>45396</v>
      </c>
      <c r="U99" s="50" t="s">
        <v>512</v>
      </c>
      <c r="V99" s="26"/>
      <c r="W99" s="42"/>
      <c r="X99" s="44">
        <v>5</v>
      </c>
      <c r="Y99" s="42" t="s">
        <v>476</v>
      </c>
      <c r="Z99" s="42" t="s">
        <v>374</v>
      </c>
      <c r="AA99" s="42" t="s">
        <v>423</v>
      </c>
      <c r="AB99" s="42" t="s">
        <v>246</v>
      </c>
      <c r="AC99" s="42" t="s">
        <v>199</v>
      </c>
      <c r="AD99" s="42" t="s">
        <v>620</v>
      </c>
      <c r="AE99" s="42" t="s">
        <v>621</v>
      </c>
      <c r="AF99" s="42" t="s">
        <v>513</v>
      </c>
      <c r="AG99" s="42" t="s">
        <v>622</v>
      </c>
      <c r="AH99" s="42" t="s">
        <v>623</v>
      </c>
      <c r="AI99" s="42" t="s">
        <v>624</v>
      </c>
      <c r="AJ99" s="42" t="s">
        <v>199</v>
      </c>
      <c r="AK99" s="42" t="s">
        <v>199</v>
      </c>
      <c r="AL99" s="42" t="s">
        <v>610</v>
      </c>
    </row>
    <row r="100" spans="2:38" s="212" customFormat="1" ht="128.25" hidden="1" x14ac:dyDescent="0.2">
      <c r="B100" s="42" t="s">
        <v>453</v>
      </c>
      <c r="C100" s="43" t="s">
        <v>454</v>
      </c>
      <c r="D100" s="42" t="s">
        <v>604</v>
      </c>
      <c r="E100" s="42" t="s">
        <v>595</v>
      </c>
      <c r="F100" s="42" t="s">
        <v>596</v>
      </c>
      <c r="G100" s="42"/>
      <c r="H100" s="42" t="s">
        <v>552</v>
      </c>
      <c r="I100" s="42" t="s">
        <v>199</v>
      </c>
      <c r="J100" s="42" t="s">
        <v>199</v>
      </c>
      <c r="K100" s="42" t="s">
        <v>199</v>
      </c>
      <c r="L100" s="42" t="s">
        <v>199</v>
      </c>
      <c r="M100" s="42" t="s">
        <v>625</v>
      </c>
      <c r="N100" s="42" t="s">
        <v>618</v>
      </c>
      <c r="O100" s="44" t="s">
        <v>619</v>
      </c>
      <c r="P100" s="42" t="s">
        <v>608</v>
      </c>
      <c r="Q100" s="42" t="s">
        <v>609</v>
      </c>
      <c r="R100" s="42" t="s">
        <v>0</v>
      </c>
      <c r="S100" s="50">
        <v>45383</v>
      </c>
      <c r="T100" s="50">
        <v>45487</v>
      </c>
      <c r="U100" s="50" t="s">
        <v>512</v>
      </c>
      <c r="V100" s="26"/>
      <c r="W100" s="42"/>
      <c r="X100" s="44">
        <v>5</v>
      </c>
      <c r="Y100" s="42" t="s">
        <v>476</v>
      </c>
      <c r="Z100" s="42" t="s">
        <v>374</v>
      </c>
      <c r="AA100" s="42" t="s">
        <v>246</v>
      </c>
      <c r="AB100" s="42" t="s">
        <v>199</v>
      </c>
      <c r="AC100" s="42" t="s">
        <v>199</v>
      </c>
      <c r="AD100" s="42" t="s">
        <v>620</v>
      </c>
      <c r="AE100" s="42" t="s">
        <v>621</v>
      </c>
      <c r="AF100" s="42" t="s">
        <v>513</v>
      </c>
      <c r="AG100" s="42" t="s">
        <v>622</v>
      </c>
      <c r="AH100" s="42" t="s">
        <v>623</v>
      </c>
      <c r="AI100" s="42" t="s">
        <v>624</v>
      </c>
      <c r="AJ100" s="42" t="s">
        <v>199</v>
      </c>
      <c r="AK100" s="42" t="s">
        <v>199</v>
      </c>
      <c r="AL100" s="42" t="s">
        <v>610</v>
      </c>
    </row>
    <row r="101" spans="2:38" s="212" customFormat="1" ht="128.25" hidden="1" x14ac:dyDescent="0.2">
      <c r="B101" s="42" t="s">
        <v>453</v>
      </c>
      <c r="C101" s="43" t="s">
        <v>454</v>
      </c>
      <c r="D101" s="42" t="s">
        <v>604</v>
      </c>
      <c r="E101" s="42" t="s">
        <v>595</v>
      </c>
      <c r="F101" s="42" t="s">
        <v>596</v>
      </c>
      <c r="G101" s="42"/>
      <c r="H101" s="42" t="s">
        <v>552</v>
      </c>
      <c r="I101" s="42" t="s">
        <v>199</v>
      </c>
      <c r="J101" s="42" t="s">
        <v>199</v>
      </c>
      <c r="K101" s="42" t="s">
        <v>199</v>
      </c>
      <c r="L101" s="42" t="s">
        <v>199</v>
      </c>
      <c r="M101" s="42" t="s">
        <v>626</v>
      </c>
      <c r="N101" s="42" t="s">
        <v>618</v>
      </c>
      <c r="O101" s="44" t="s">
        <v>619</v>
      </c>
      <c r="P101" s="42" t="s">
        <v>608</v>
      </c>
      <c r="Q101" s="42" t="s">
        <v>609</v>
      </c>
      <c r="R101" s="42" t="s">
        <v>0</v>
      </c>
      <c r="S101" s="50">
        <v>45477</v>
      </c>
      <c r="T101" s="50">
        <v>45582</v>
      </c>
      <c r="U101" s="50" t="s">
        <v>512</v>
      </c>
      <c r="V101" s="26"/>
      <c r="W101" s="42"/>
      <c r="X101" s="44">
        <v>5</v>
      </c>
      <c r="Y101" s="42" t="s">
        <v>476</v>
      </c>
      <c r="Z101" s="42" t="s">
        <v>374</v>
      </c>
      <c r="AA101" s="42" t="s">
        <v>246</v>
      </c>
      <c r="AB101" s="42" t="s">
        <v>199</v>
      </c>
      <c r="AC101" s="42" t="s">
        <v>199</v>
      </c>
      <c r="AD101" s="42" t="s">
        <v>620</v>
      </c>
      <c r="AE101" s="42" t="s">
        <v>621</v>
      </c>
      <c r="AF101" s="42" t="s">
        <v>513</v>
      </c>
      <c r="AG101" s="42" t="s">
        <v>622</v>
      </c>
      <c r="AH101" s="42" t="s">
        <v>623</v>
      </c>
      <c r="AI101" s="42" t="s">
        <v>624</v>
      </c>
      <c r="AJ101" s="42" t="s">
        <v>199</v>
      </c>
      <c r="AK101" s="42" t="s">
        <v>199</v>
      </c>
      <c r="AL101" s="42" t="s">
        <v>610</v>
      </c>
    </row>
    <row r="102" spans="2:38" s="212" customFormat="1" ht="128.25" hidden="1" x14ac:dyDescent="0.2">
      <c r="B102" s="42" t="s">
        <v>453</v>
      </c>
      <c r="C102" s="43" t="s">
        <v>454</v>
      </c>
      <c r="D102" s="42" t="s">
        <v>604</v>
      </c>
      <c r="E102" s="42" t="s">
        <v>595</v>
      </c>
      <c r="F102" s="42" t="s">
        <v>596</v>
      </c>
      <c r="G102" s="42"/>
      <c r="H102" s="42" t="s">
        <v>552</v>
      </c>
      <c r="I102" s="42" t="s">
        <v>199</v>
      </c>
      <c r="J102" s="42" t="s">
        <v>199</v>
      </c>
      <c r="K102" s="42" t="s">
        <v>199</v>
      </c>
      <c r="L102" s="42" t="s">
        <v>199</v>
      </c>
      <c r="M102" s="42" t="s">
        <v>627</v>
      </c>
      <c r="N102" s="42" t="s">
        <v>618</v>
      </c>
      <c r="O102" s="44" t="s">
        <v>619</v>
      </c>
      <c r="P102" s="42" t="s">
        <v>608</v>
      </c>
      <c r="Q102" s="42" t="s">
        <v>609</v>
      </c>
      <c r="R102" s="42" t="s">
        <v>0</v>
      </c>
      <c r="S102" s="50">
        <v>45567</v>
      </c>
      <c r="T102" s="50">
        <v>45641</v>
      </c>
      <c r="U102" s="50" t="s">
        <v>512</v>
      </c>
      <c r="V102" s="26"/>
      <c r="W102" s="42"/>
      <c r="X102" s="44">
        <v>5</v>
      </c>
      <c r="Y102" s="42" t="s">
        <v>476</v>
      </c>
      <c r="Z102" s="42" t="s">
        <v>374</v>
      </c>
      <c r="AA102" s="42" t="s">
        <v>246</v>
      </c>
      <c r="AB102" s="42" t="s">
        <v>199</v>
      </c>
      <c r="AC102" s="42" t="s">
        <v>199</v>
      </c>
      <c r="AD102" s="42" t="s">
        <v>620</v>
      </c>
      <c r="AE102" s="42" t="s">
        <v>621</v>
      </c>
      <c r="AF102" s="42" t="s">
        <v>513</v>
      </c>
      <c r="AG102" s="42" t="s">
        <v>622</v>
      </c>
      <c r="AH102" s="42" t="s">
        <v>623</v>
      </c>
      <c r="AI102" s="42" t="s">
        <v>624</v>
      </c>
      <c r="AJ102" s="42" t="s">
        <v>199</v>
      </c>
      <c r="AK102" s="42" t="s">
        <v>199</v>
      </c>
      <c r="AL102" s="42" t="s">
        <v>610</v>
      </c>
    </row>
    <row r="103" spans="2:38" s="212" customFormat="1" ht="128.25" hidden="1" x14ac:dyDescent="0.2">
      <c r="B103" s="42" t="s">
        <v>453</v>
      </c>
      <c r="C103" s="43" t="s">
        <v>454</v>
      </c>
      <c r="D103" s="42" t="s">
        <v>604</v>
      </c>
      <c r="E103" s="42" t="s">
        <v>595</v>
      </c>
      <c r="F103" s="42" t="s">
        <v>596</v>
      </c>
      <c r="G103" s="42"/>
      <c r="H103" s="42" t="s">
        <v>552</v>
      </c>
      <c r="I103" s="42" t="s">
        <v>199</v>
      </c>
      <c r="J103" s="42" t="s">
        <v>199</v>
      </c>
      <c r="K103" s="42" t="s">
        <v>199</v>
      </c>
      <c r="L103" s="42" t="s">
        <v>199</v>
      </c>
      <c r="M103" s="42" t="s">
        <v>628</v>
      </c>
      <c r="N103" s="42" t="s">
        <v>629</v>
      </c>
      <c r="O103" s="44" t="s">
        <v>630</v>
      </c>
      <c r="P103" s="42" t="s">
        <v>608</v>
      </c>
      <c r="Q103" s="42" t="s">
        <v>609</v>
      </c>
      <c r="R103" s="42" t="s">
        <v>0</v>
      </c>
      <c r="S103" s="50">
        <v>45566</v>
      </c>
      <c r="T103" s="50">
        <v>45641</v>
      </c>
      <c r="U103" s="50" t="s">
        <v>199</v>
      </c>
      <c r="V103" s="26"/>
      <c r="W103" s="42"/>
      <c r="X103" s="44">
        <v>5</v>
      </c>
      <c r="Y103" s="42" t="s">
        <v>476</v>
      </c>
      <c r="Z103" s="42" t="s">
        <v>246</v>
      </c>
      <c r="AA103" s="42" t="s">
        <v>199</v>
      </c>
      <c r="AB103" s="42" t="s">
        <v>199</v>
      </c>
      <c r="AC103" s="42" t="s">
        <v>199</v>
      </c>
      <c r="AD103" s="42" t="s">
        <v>620</v>
      </c>
      <c r="AE103" s="42" t="s">
        <v>621</v>
      </c>
      <c r="AF103" s="42" t="s">
        <v>199</v>
      </c>
      <c r="AG103" s="42" t="s">
        <v>199</v>
      </c>
      <c r="AH103" s="42" t="s">
        <v>199</v>
      </c>
      <c r="AI103" s="42" t="s">
        <v>199</v>
      </c>
      <c r="AJ103" s="42" t="s">
        <v>199</v>
      </c>
      <c r="AK103" s="42" t="s">
        <v>199</v>
      </c>
      <c r="AL103" s="42" t="s">
        <v>610</v>
      </c>
    </row>
    <row r="104" spans="2:38" s="212" customFormat="1" ht="128.25" hidden="1" x14ac:dyDescent="0.2">
      <c r="B104" s="42" t="s">
        <v>453</v>
      </c>
      <c r="C104" s="43" t="s">
        <v>454</v>
      </c>
      <c r="D104" s="42" t="s">
        <v>604</v>
      </c>
      <c r="E104" s="42" t="s">
        <v>595</v>
      </c>
      <c r="F104" s="42" t="s">
        <v>596</v>
      </c>
      <c r="G104" s="42"/>
      <c r="H104" s="42" t="s">
        <v>552</v>
      </c>
      <c r="I104" s="42" t="s">
        <v>199</v>
      </c>
      <c r="J104" s="42" t="s">
        <v>199</v>
      </c>
      <c r="K104" s="42" t="s">
        <v>199</v>
      </c>
      <c r="L104" s="42" t="s">
        <v>199</v>
      </c>
      <c r="M104" s="42" t="s">
        <v>631</v>
      </c>
      <c r="N104" s="42" t="s">
        <v>632</v>
      </c>
      <c r="O104" s="44" t="s">
        <v>633</v>
      </c>
      <c r="P104" s="42" t="s">
        <v>608</v>
      </c>
      <c r="Q104" s="42" t="s">
        <v>609</v>
      </c>
      <c r="R104" s="42" t="s">
        <v>0</v>
      </c>
      <c r="S104" s="50">
        <v>45566</v>
      </c>
      <c r="T104" s="50">
        <v>45641</v>
      </c>
      <c r="U104" s="50" t="s">
        <v>199</v>
      </c>
      <c r="V104" s="26"/>
      <c r="W104" s="42"/>
      <c r="X104" s="44">
        <v>5</v>
      </c>
      <c r="Y104" s="42" t="s">
        <v>476</v>
      </c>
      <c r="Z104" s="42" t="s">
        <v>374</v>
      </c>
      <c r="AA104" s="42" t="s">
        <v>246</v>
      </c>
      <c r="AB104" s="42" t="s">
        <v>199</v>
      </c>
      <c r="AC104" s="42" t="s">
        <v>199</v>
      </c>
      <c r="AD104" s="42" t="s">
        <v>620</v>
      </c>
      <c r="AE104" s="42" t="s">
        <v>621</v>
      </c>
      <c r="AF104" s="42" t="s">
        <v>199</v>
      </c>
      <c r="AG104" s="42" t="s">
        <v>199</v>
      </c>
      <c r="AH104" s="42" t="s">
        <v>199</v>
      </c>
      <c r="AI104" s="42" t="s">
        <v>199</v>
      </c>
      <c r="AJ104" s="42" t="s">
        <v>199</v>
      </c>
      <c r="AK104" s="42" t="s">
        <v>199</v>
      </c>
      <c r="AL104" s="42" t="s">
        <v>610</v>
      </c>
    </row>
    <row r="105" spans="2:38" s="212" customFormat="1" ht="128.25" hidden="1" x14ac:dyDescent="0.2">
      <c r="B105" s="42" t="s">
        <v>453</v>
      </c>
      <c r="C105" s="43" t="s">
        <v>454</v>
      </c>
      <c r="D105" s="42" t="s">
        <v>604</v>
      </c>
      <c r="E105" s="42" t="s">
        <v>595</v>
      </c>
      <c r="F105" s="42" t="s">
        <v>596</v>
      </c>
      <c r="G105" s="42"/>
      <c r="H105" s="42" t="s">
        <v>552</v>
      </c>
      <c r="I105" s="42" t="s">
        <v>199</v>
      </c>
      <c r="J105" s="42" t="s">
        <v>199</v>
      </c>
      <c r="K105" s="42" t="s">
        <v>199</v>
      </c>
      <c r="L105" s="42" t="s">
        <v>199</v>
      </c>
      <c r="M105" s="42" t="s">
        <v>634</v>
      </c>
      <c r="N105" s="42" t="s">
        <v>635</v>
      </c>
      <c r="O105" s="44" t="s">
        <v>636</v>
      </c>
      <c r="P105" s="42" t="s">
        <v>608</v>
      </c>
      <c r="Q105" s="42" t="s">
        <v>637</v>
      </c>
      <c r="R105" s="42" t="s">
        <v>0</v>
      </c>
      <c r="S105" s="50">
        <v>45292</v>
      </c>
      <c r="T105" s="50">
        <v>45641</v>
      </c>
      <c r="U105" s="50" t="s">
        <v>512</v>
      </c>
      <c r="V105" s="26"/>
      <c r="W105" s="42"/>
      <c r="X105" s="44">
        <v>10</v>
      </c>
      <c r="Y105" s="42" t="s">
        <v>246</v>
      </c>
      <c r="Z105" s="42" t="s">
        <v>400</v>
      </c>
      <c r="AA105" s="42" t="s">
        <v>199</v>
      </c>
      <c r="AB105" s="42" t="s">
        <v>199</v>
      </c>
      <c r="AC105" s="42" t="s">
        <v>199</v>
      </c>
      <c r="AD105" s="42" t="s">
        <v>364</v>
      </c>
      <c r="AE105" s="42" t="s">
        <v>199</v>
      </c>
      <c r="AF105" s="42" t="s">
        <v>199</v>
      </c>
      <c r="AG105" s="42" t="s">
        <v>199</v>
      </c>
      <c r="AH105" s="42" t="s">
        <v>199</v>
      </c>
      <c r="AI105" s="42" t="s">
        <v>199</v>
      </c>
      <c r="AJ105" s="42" t="s">
        <v>402</v>
      </c>
      <c r="AK105" s="42" t="s">
        <v>638</v>
      </c>
      <c r="AL105" s="42" t="s">
        <v>610</v>
      </c>
    </row>
    <row r="106" spans="2:38" s="212" customFormat="1" ht="128.25" hidden="1" x14ac:dyDescent="0.2">
      <c r="B106" s="42" t="s">
        <v>453</v>
      </c>
      <c r="C106" s="43" t="s">
        <v>454</v>
      </c>
      <c r="D106" s="42" t="s">
        <v>604</v>
      </c>
      <c r="E106" s="42" t="s">
        <v>595</v>
      </c>
      <c r="F106" s="42" t="s">
        <v>596</v>
      </c>
      <c r="G106" s="42"/>
      <c r="H106" s="42" t="s">
        <v>552</v>
      </c>
      <c r="I106" s="42" t="s">
        <v>199</v>
      </c>
      <c r="J106" s="42" t="s">
        <v>199</v>
      </c>
      <c r="K106" s="42" t="s">
        <v>199</v>
      </c>
      <c r="L106" s="42" t="s">
        <v>199</v>
      </c>
      <c r="M106" s="42" t="s">
        <v>639</v>
      </c>
      <c r="N106" s="42" t="s">
        <v>640</v>
      </c>
      <c r="O106" s="44" t="s">
        <v>641</v>
      </c>
      <c r="P106" s="42" t="s">
        <v>608</v>
      </c>
      <c r="Q106" s="42" t="s">
        <v>609</v>
      </c>
      <c r="R106" s="42" t="s">
        <v>0</v>
      </c>
      <c r="S106" s="50">
        <v>45292</v>
      </c>
      <c r="T106" s="50">
        <v>45473</v>
      </c>
      <c r="U106" s="50" t="s">
        <v>512</v>
      </c>
      <c r="V106" s="26"/>
      <c r="W106" s="42"/>
      <c r="X106" s="44">
        <v>5</v>
      </c>
      <c r="Y106" s="42" t="s">
        <v>246</v>
      </c>
      <c r="Z106" s="42" t="s">
        <v>400</v>
      </c>
      <c r="AA106" s="42" t="s">
        <v>199</v>
      </c>
      <c r="AB106" s="42" t="s">
        <v>199</v>
      </c>
      <c r="AC106" s="42" t="s">
        <v>199</v>
      </c>
      <c r="AD106" s="42" t="s">
        <v>364</v>
      </c>
      <c r="AE106" s="42" t="s">
        <v>199</v>
      </c>
      <c r="AF106" s="42" t="s">
        <v>199</v>
      </c>
      <c r="AG106" s="42" t="s">
        <v>199</v>
      </c>
      <c r="AH106" s="42" t="s">
        <v>199</v>
      </c>
      <c r="AI106" s="42" t="s">
        <v>199</v>
      </c>
      <c r="AJ106" s="42" t="s">
        <v>402</v>
      </c>
      <c r="AK106" s="42" t="s">
        <v>638</v>
      </c>
      <c r="AL106" s="42" t="s">
        <v>610</v>
      </c>
    </row>
    <row r="107" spans="2:38" s="212" customFormat="1" ht="128.25" hidden="1" x14ac:dyDescent="0.2">
      <c r="B107" s="42" t="s">
        <v>453</v>
      </c>
      <c r="C107" s="43" t="s">
        <v>454</v>
      </c>
      <c r="D107" s="42" t="s">
        <v>604</v>
      </c>
      <c r="E107" s="42" t="s">
        <v>595</v>
      </c>
      <c r="F107" s="42" t="s">
        <v>596</v>
      </c>
      <c r="G107" s="42"/>
      <c r="H107" s="42" t="s">
        <v>552</v>
      </c>
      <c r="I107" s="42" t="s">
        <v>199</v>
      </c>
      <c r="J107" s="42" t="s">
        <v>199</v>
      </c>
      <c r="K107" s="42" t="s">
        <v>199</v>
      </c>
      <c r="L107" s="42" t="s">
        <v>199</v>
      </c>
      <c r="M107" s="42" t="s">
        <v>642</v>
      </c>
      <c r="N107" s="42" t="s">
        <v>643</v>
      </c>
      <c r="O107" s="44" t="s">
        <v>641</v>
      </c>
      <c r="P107" s="42" t="s">
        <v>608</v>
      </c>
      <c r="Q107" s="42" t="s">
        <v>609</v>
      </c>
      <c r="R107" s="42" t="s">
        <v>0</v>
      </c>
      <c r="S107" s="50">
        <v>45474</v>
      </c>
      <c r="T107" s="50">
        <v>45641</v>
      </c>
      <c r="U107" s="50" t="s">
        <v>512</v>
      </c>
      <c r="V107" s="26"/>
      <c r="W107" s="42"/>
      <c r="X107" s="44">
        <v>5</v>
      </c>
      <c r="Y107" s="42" t="s">
        <v>246</v>
      </c>
      <c r="Z107" s="42" t="s">
        <v>400</v>
      </c>
      <c r="AA107" s="42" t="s">
        <v>199</v>
      </c>
      <c r="AB107" s="42" t="s">
        <v>199</v>
      </c>
      <c r="AC107" s="42" t="s">
        <v>199</v>
      </c>
      <c r="AD107" s="42" t="s">
        <v>364</v>
      </c>
      <c r="AE107" s="42" t="s">
        <v>199</v>
      </c>
      <c r="AF107" s="42" t="s">
        <v>199</v>
      </c>
      <c r="AG107" s="42" t="s">
        <v>199</v>
      </c>
      <c r="AH107" s="42" t="s">
        <v>199</v>
      </c>
      <c r="AI107" s="42" t="s">
        <v>199</v>
      </c>
      <c r="AJ107" s="42" t="s">
        <v>402</v>
      </c>
      <c r="AK107" s="42" t="s">
        <v>638</v>
      </c>
      <c r="AL107" s="42" t="s">
        <v>610</v>
      </c>
    </row>
    <row r="108" spans="2:38" s="212" customFormat="1" ht="128.25" x14ac:dyDescent="0.2">
      <c r="B108" s="42" t="s">
        <v>453</v>
      </c>
      <c r="C108" s="43" t="s">
        <v>454</v>
      </c>
      <c r="D108" s="42" t="s">
        <v>594</v>
      </c>
      <c r="E108" s="42" t="s">
        <v>595</v>
      </c>
      <c r="F108" s="42" t="s">
        <v>596</v>
      </c>
      <c r="G108" s="42"/>
      <c r="H108" s="42" t="s">
        <v>552</v>
      </c>
      <c r="I108" s="42" t="s">
        <v>199</v>
      </c>
      <c r="J108" s="42" t="s">
        <v>199</v>
      </c>
      <c r="K108" s="42" t="s">
        <v>199</v>
      </c>
      <c r="L108" s="42" t="s">
        <v>199</v>
      </c>
      <c r="M108" s="59" t="s">
        <v>644</v>
      </c>
      <c r="N108" s="60" t="s">
        <v>645</v>
      </c>
      <c r="O108" s="44" t="s">
        <v>646</v>
      </c>
      <c r="P108" s="42" t="s">
        <v>647</v>
      </c>
      <c r="Q108" s="42" t="s">
        <v>648</v>
      </c>
      <c r="R108" s="42" t="s">
        <v>0</v>
      </c>
      <c r="S108" s="45">
        <v>45292</v>
      </c>
      <c r="T108" s="45">
        <v>45657</v>
      </c>
      <c r="U108" s="45" t="s">
        <v>512</v>
      </c>
      <c r="V108" s="26">
        <v>0</v>
      </c>
      <c r="W108" s="223" t="s">
        <v>1663</v>
      </c>
      <c r="X108" s="42">
        <v>50</v>
      </c>
      <c r="Y108" s="42" t="s">
        <v>245</v>
      </c>
      <c r="Z108" s="42" t="s">
        <v>476</v>
      </c>
      <c r="AA108" s="42" t="s">
        <v>199</v>
      </c>
      <c r="AB108" s="42" t="s">
        <v>199</v>
      </c>
      <c r="AC108" s="42" t="s">
        <v>199</v>
      </c>
      <c r="AD108" s="42" t="s">
        <v>209</v>
      </c>
      <c r="AE108" s="42" t="s">
        <v>199</v>
      </c>
      <c r="AF108" s="42" t="s">
        <v>199</v>
      </c>
      <c r="AG108" s="42" t="s">
        <v>199</v>
      </c>
      <c r="AH108" s="42" t="s">
        <v>199</v>
      </c>
      <c r="AI108" s="42" t="s">
        <v>199</v>
      </c>
      <c r="AJ108" s="42" t="s">
        <v>199</v>
      </c>
      <c r="AK108" s="42" t="s">
        <v>199</v>
      </c>
      <c r="AL108" s="42" t="s">
        <v>649</v>
      </c>
    </row>
    <row r="109" spans="2:38" s="212" customFormat="1" ht="128.25" hidden="1" x14ac:dyDescent="0.2">
      <c r="B109" s="42" t="s">
        <v>453</v>
      </c>
      <c r="C109" s="43" t="s">
        <v>454</v>
      </c>
      <c r="D109" s="42" t="s">
        <v>594</v>
      </c>
      <c r="E109" s="42" t="s">
        <v>595</v>
      </c>
      <c r="F109" s="42" t="s">
        <v>596</v>
      </c>
      <c r="G109" s="42"/>
      <c r="H109" s="42" t="s">
        <v>552</v>
      </c>
      <c r="I109" s="42" t="s">
        <v>199</v>
      </c>
      <c r="J109" s="42" t="s">
        <v>199</v>
      </c>
      <c r="K109" s="42" t="s">
        <v>199</v>
      </c>
      <c r="L109" s="42" t="s">
        <v>199</v>
      </c>
      <c r="M109" s="42" t="s">
        <v>650</v>
      </c>
      <c r="N109" s="42" t="s">
        <v>651</v>
      </c>
      <c r="O109" s="44" t="s">
        <v>652</v>
      </c>
      <c r="P109" s="42" t="s">
        <v>486</v>
      </c>
      <c r="Q109" s="42" t="s">
        <v>653</v>
      </c>
      <c r="R109" s="42" t="s">
        <v>99</v>
      </c>
      <c r="S109" s="45">
        <v>45323</v>
      </c>
      <c r="T109" s="45">
        <v>45596</v>
      </c>
      <c r="U109" s="45" t="s">
        <v>512</v>
      </c>
      <c r="V109" s="26"/>
      <c r="W109" s="42"/>
      <c r="X109" s="42"/>
      <c r="Y109" s="42" t="s">
        <v>476</v>
      </c>
      <c r="Z109" s="42" t="s">
        <v>199</v>
      </c>
      <c r="AA109" s="42" t="s">
        <v>199</v>
      </c>
      <c r="AB109" s="42" t="s">
        <v>199</v>
      </c>
      <c r="AC109" s="42" t="s">
        <v>199</v>
      </c>
      <c r="AD109" s="42" t="s">
        <v>487</v>
      </c>
      <c r="AE109" s="42" t="s">
        <v>199</v>
      </c>
      <c r="AF109" s="42" t="s">
        <v>199</v>
      </c>
      <c r="AG109" s="42" t="s">
        <v>199</v>
      </c>
      <c r="AH109" s="42" t="s">
        <v>199</v>
      </c>
      <c r="AI109" s="42" t="s">
        <v>199</v>
      </c>
      <c r="AJ109" s="42" t="s">
        <v>199</v>
      </c>
      <c r="AK109" s="42" t="s">
        <v>199</v>
      </c>
      <c r="AL109" s="42" t="s">
        <v>654</v>
      </c>
    </row>
    <row r="110" spans="2:38" s="212" customFormat="1" ht="128.25" hidden="1" x14ac:dyDescent="0.2">
      <c r="B110" s="42" t="s">
        <v>453</v>
      </c>
      <c r="C110" s="43" t="s">
        <v>454</v>
      </c>
      <c r="D110" s="42" t="s">
        <v>594</v>
      </c>
      <c r="E110" s="42" t="s">
        <v>595</v>
      </c>
      <c r="F110" s="42" t="s">
        <v>596</v>
      </c>
      <c r="G110" s="42"/>
      <c r="H110" s="42" t="s">
        <v>552</v>
      </c>
      <c r="I110" s="42" t="s">
        <v>199</v>
      </c>
      <c r="J110" s="42" t="s">
        <v>199</v>
      </c>
      <c r="K110" s="42" t="s">
        <v>199</v>
      </c>
      <c r="L110" s="42" t="s">
        <v>199</v>
      </c>
      <c r="M110" s="42" t="s">
        <v>655</v>
      </c>
      <c r="N110" s="42" t="s">
        <v>656</v>
      </c>
      <c r="O110" s="44" t="s">
        <v>652</v>
      </c>
      <c r="P110" s="42" t="s">
        <v>486</v>
      </c>
      <c r="Q110" s="42" t="s">
        <v>653</v>
      </c>
      <c r="R110" s="42" t="s">
        <v>99</v>
      </c>
      <c r="S110" s="45">
        <v>45352</v>
      </c>
      <c r="T110" s="45">
        <v>45657</v>
      </c>
      <c r="U110" s="45" t="s">
        <v>512</v>
      </c>
      <c r="V110" s="26"/>
      <c r="W110" s="42"/>
      <c r="X110" s="42"/>
      <c r="Y110" s="42" t="s">
        <v>476</v>
      </c>
      <c r="Z110" s="42" t="s">
        <v>199</v>
      </c>
      <c r="AA110" s="42" t="s">
        <v>199</v>
      </c>
      <c r="AB110" s="42" t="s">
        <v>199</v>
      </c>
      <c r="AC110" s="42" t="s">
        <v>199</v>
      </c>
      <c r="AD110" s="42" t="s">
        <v>487</v>
      </c>
      <c r="AE110" s="42" t="s">
        <v>199</v>
      </c>
      <c r="AF110" s="42" t="s">
        <v>199</v>
      </c>
      <c r="AG110" s="42" t="s">
        <v>199</v>
      </c>
      <c r="AH110" s="42" t="s">
        <v>199</v>
      </c>
      <c r="AI110" s="42" t="s">
        <v>199</v>
      </c>
      <c r="AJ110" s="42" t="s">
        <v>199</v>
      </c>
      <c r="AK110" s="42" t="s">
        <v>199</v>
      </c>
      <c r="AL110" s="42" t="s">
        <v>654</v>
      </c>
    </row>
    <row r="111" spans="2:38" s="212" customFormat="1" ht="128.25" hidden="1" x14ac:dyDescent="0.2">
      <c r="B111" s="42" t="s">
        <v>453</v>
      </c>
      <c r="C111" s="43" t="s">
        <v>454</v>
      </c>
      <c r="D111" s="42" t="s">
        <v>594</v>
      </c>
      <c r="E111" s="42" t="s">
        <v>595</v>
      </c>
      <c r="F111" s="42" t="s">
        <v>596</v>
      </c>
      <c r="G111" s="42"/>
      <c r="H111" s="42" t="s">
        <v>552</v>
      </c>
      <c r="I111" s="42" t="s">
        <v>199</v>
      </c>
      <c r="J111" s="42" t="s">
        <v>199</v>
      </c>
      <c r="K111" s="42" t="s">
        <v>199</v>
      </c>
      <c r="L111" s="42" t="s">
        <v>199</v>
      </c>
      <c r="M111" s="42" t="s">
        <v>657</v>
      </c>
      <c r="N111" s="42" t="s">
        <v>658</v>
      </c>
      <c r="O111" s="44" t="s">
        <v>652</v>
      </c>
      <c r="P111" s="42" t="s">
        <v>486</v>
      </c>
      <c r="Q111" s="42" t="s">
        <v>653</v>
      </c>
      <c r="R111" s="42" t="s">
        <v>99</v>
      </c>
      <c r="S111" s="45">
        <v>45323</v>
      </c>
      <c r="T111" s="45">
        <v>45626</v>
      </c>
      <c r="U111" s="45" t="s">
        <v>512</v>
      </c>
      <c r="V111" s="26"/>
      <c r="W111" s="42"/>
      <c r="X111" s="42"/>
      <c r="Y111" s="42" t="s">
        <v>476</v>
      </c>
      <c r="Z111" s="42" t="s">
        <v>199</v>
      </c>
      <c r="AA111" s="42" t="s">
        <v>199</v>
      </c>
      <c r="AB111" s="42" t="s">
        <v>199</v>
      </c>
      <c r="AC111" s="42" t="s">
        <v>199</v>
      </c>
      <c r="AD111" s="42" t="s">
        <v>487</v>
      </c>
      <c r="AE111" s="42" t="s">
        <v>199</v>
      </c>
      <c r="AF111" s="42" t="s">
        <v>199</v>
      </c>
      <c r="AG111" s="42" t="s">
        <v>199</v>
      </c>
      <c r="AH111" s="42" t="s">
        <v>199</v>
      </c>
      <c r="AI111" s="42" t="s">
        <v>199</v>
      </c>
      <c r="AJ111" s="42" t="s">
        <v>199</v>
      </c>
      <c r="AK111" s="42" t="s">
        <v>199</v>
      </c>
      <c r="AL111" s="42" t="s">
        <v>654</v>
      </c>
    </row>
    <row r="112" spans="2:38" s="212" customFormat="1" ht="128.25" x14ac:dyDescent="0.2">
      <c r="B112" s="42" t="s">
        <v>453</v>
      </c>
      <c r="C112" s="43" t="s">
        <v>454</v>
      </c>
      <c r="D112" s="42" t="s">
        <v>594</v>
      </c>
      <c r="E112" s="42" t="s">
        <v>595</v>
      </c>
      <c r="F112" s="42" t="s">
        <v>596</v>
      </c>
      <c r="G112" s="42"/>
      <c r="H112" s="42" t="s">
        <v>552</v>
      </c>
      <c r="I112" s="42" t="s">
        <v>199</v>
      </c>
      <c r="J112" s="42" t="s">
        <v>199</v>
      </c>
      <c r="K112" s="42" t="s">
        <v>199</v>
      </c>
      <c r="L112" s="42" t="s">
        <v>199</v>
      </c>
      <c r="M112" s="42" t="s">
        <v>659</v>
      </c>
      <c r="N112" s="42" t="s">
        <v>659</v>
      </c>
      <c r="O112" s="44" t="s">
        <v>660</v>
      </c>
      <c r="P112" s="42" t="s">
        <v>661</v>
      </c>
      <c r="Q112" s="42" t="s">
        <v>662</v>
      </c>
      <c r="R112" s="42" t="s">
        <v>0</v>
      </c>
      <c r="S112" s="45">
        <v>45413</v>
      </c>
      <c r="T112" s="45">
        <v>45534</v>
      </c>
      <c r="U112" s="45" t="s">
        <v>512</v>
      </c>
      <c r="V112" s="224">
        <v>3722000</v>
      </c>
      <c r="W112" s="223">
        <v>247</v>
      </c>
      <c r="X112" s="52"/>
      <c r="Y112" s="42" t="s">
        <v>476</v>
      </c>
      <c r="Z112" s="42" t="s">
        <v>199</v>
      </c>
      <c r="AA112" s="42" t="s">
        <v>199</v>
      </c>
      <c r="AB112" s="42" t="s">
        <v>199</v>
      </c>
      <c r="AC112" s="42" t="s">
        <v>199</v>
      </c>
      <c r="AD112" s="42" t="s">
        <v>487</v>
      </c>
      <c r="AE112" s="42" t="s">
        <v>199</v>
      </c>
      <c r="AF112" s="42" t="s">
        <v>199</v>
      </c>
      <c r="AG112" s="42" t="s">
        <v>199</v>
      </c>
      <c r="AH112" s="42" t="s">
        <v>199</v>
      </c>
      <c r="AI112" s="42" t="s">
        <v>199</v>
      </c>
      <c r="AJ112" s="42" t="s">
        <v>199</v>
      </c>
      <c r="AK112" s="42" t="s">
        <v>199</v>
      </c>
      <c r="AL112" s="42" t="s">
        <v>663</v>
      </c>
    </row>
    <row r="113" spans="2:38" s="212" customFormat="1" ht="128.25" hidden="1" x14ac:dyDescent="0.2">
      <c r="B113" s="42" t="s">
        <v>453</v>
      </c>
      <c r="C113" s="43" t="s">
        <v>454</v>
      </c>
      <c r="D113" s="42" t="s">
        <v>594</v>
      </c>
      <c r="E113" s="42" t="s">
        <v>595</v>
      </c>
      <c r="F113" s="42" t="s">
        <v>596</v>
      </c>
      <c r="G113" s="42"/>
      <c r="H113" s="42" t="s">
        <v>552</v>
      </c>
      <c r="I113" s="42" t="s">
        <v>199</v>
      </c>
      <c r="J113" s="42" t="s">
        <v>199</v>
      </c>
      <c r="K113" s="42" t="s">
        <v>199</v>
      </c>
      <c r="L113" s="42" t="s">
        <v>199</v>
      </c>
      <c r="M113" s="42" t="s">
        <v>664</v>
      </c>
      <c r="N113" s="42" t="s">
        <v>665</v>
      </c>
      <c r="O113" s="44" t="s">
        <v>666</v>
      </c>
      <c r="P113" s="42" t="s">
        <v>667</v>
      </c>
      <c r="Q113" s="42" t="s">
        <v>668</v>
      </c>
      <c r="R113" s="42" t="s">
        <v>99</v>
      </c>
      <c r="S113" s="45">
        <v>45292</v>
      </c>
      <c r="T113" s="45">
        <v>45503</v>
      </c>
      <c r="U113" s="45" t="s">
        <v>512</v>
      </c>
      <c r="V113" s="26"/>
      <c r="W113" s="42"/>
      <c r="X113" s="42">
        <v>50</v>
      </c>
      <c r="Y113" s="42" t="s">
        <v>374</v>
      </c>
      <c r="Z113" s="42" t="s">
        <v>199</v>
      </c>
      <c r="AA113" s="42" t="s">
        <v>199</v>
      </c>
      <c r="AB113" s="42" t="s">
        <v>199</v>
      </c>
      <c r="AC113" s="42" t="s">
        <v>199</v>
      </c>
      <c r="AD113" s="42" t="s">
        <v>487</v>
      </c>
      <c r="AE113" s="42" t="s">
        <v>199</v>
      </c>
      <c r="AF113" s="42" t="s">
        <v>199</v>
      </c>
      <c r="AG113" s="42" t="s">
        <v>199</v>
      </c>
      <c r="AH113" s="42" t="s">
        <v>199</v>
      </c>
      <c r="AI113" s="42" t="s">
        <v>199</v>
      </c>
      <c r="AJ113" s="42" t="s">
        <v>199</v>
      </c>
      <c r="AK113" s="42" t="s">
        <v>199</v>
      </c>
      <c r="AL113" s="42" t="s">
        <v>654</v>
      </c>
    </row>
    <row r="114" spans="2:38" s="212" customFormat="1" ht="128.25" hidden="1" x14ac:dyDescent="0.2">
      <c r="B114" s="42" t="s">
        <v>453</v>
      </c>
      <c r="C114" s="43" t="s">
        <v>454</v>
      </c>
      <c r="D114" s="42" t="s">
        <v>594</v>
      </c>
      <c r="E114" s="42" t="s">
        <v>595</v>
      </c>
      <c r="F114" s="42" t="s">
        <v>596</v>
      </c>
      <c r="G114" s="42"/>
      <c r="H114" s="42" t="s">
        <v>552</v>
      </c>
      <c r="I114" s="42" t="s">
        <v>199</v>
      </c>
      <c r="J114" s="42" t="s">
        <v>199</v>
      </c>
      <c r="K114" s="42" t="s">
        <v>199</v>
      </c>
      <c r="L114" s="42" t="s">
        <v>199</v>
      </c>
      <c r="M114" s="42" t="s">
        <v>669</v>
      </c>
      <c r="N114" s="42" t="s">
        <v>670</v>
      </c>
      <c r="O114" s="44" t="s">
        <v>671</v>
      </c>
      <c r="P114" s="42" t="s">
        <v>667</v>
      </c>
      <c r="Q114" s="42" t="s">
        <v>672</v>
      </c>
      <c r="R114" s="42" t="s">
        <v>99</v>
      </c>
      <c r="S114" s="45">
        <v>45292</v>
      </c>
      <c r="T114" s="45">
        <v>45641</v>
      </c>
      <c r="U114" s="45" t="s">
        <v>512</v>
      </c>
      <c r="V114" s="26"/>
      <c r="W114" s="42"/>
      <c r="X114" s="42">
        <v>50</v>
      </c>
      <c r="Y114" s="42" t="s">
        <v>374</v>
      </c>
      <c r="Z114" s="42" t="s">
        <v>199</v>
      </c>
      <c r="AA114" s="42" t="s">
        <v>199</v>
      </c>
      <c r="AB114" s="42" t="s">
        <v>199</v>
      </c>
      <c r="AC114" s="42" t="s">
        <v>199</v>
      </c>
      <c r="AD114" s="42" t="s">
        <v>487</v>
      </c>
      <c r="AE114" s="42" t="s">
        <v>199</v>
      </c>
      <c r="AF114" s="42" t="s">
        <v>199</v>
      </c>
      <c r="AG114" s="42" t="s">
        <v>199</v>
      </c>
      <c r="AH114" s="42" t="s">
        <v>199</v>
      </c>
      <c r="AI114" s="42" t="s">
        <v>199</v>
      </c>
      <c r="AJ114" s="42" t="s">
        <v>199</v>
      </c>
      <c r="AK114" s="42" t="s">
        <v>199</v>
      </c>
      <c r="AL114" s="42" t="s">
        <v>654</v>
      </c>
    </row>
    <row r="115" spans="2:38" s="212" customFormat="1" ht="199.5" hidden="1" x14ac:dyDescent="0.2">
      <c r="B115" s="42" t="s">
        <v>516</v>
      </c>
      <c r="C115" s="43" t="s">
        <v>517</v>
      </c>
      <c r="D115" s="42" t="s">
        <v>673</v>
      </c>
      <c r="E115" s="42" t="s">
        <v>674</v>
      </c>
      <c r="F115" s="42" t="s">
        <v>675</v>
      </c>
      <c r="G115" s="42"/>
      <c r="H115" s="42" t="s">
        <v>281</v>
      </c>
      <c r="I115" s="42" t="s">
        <v>199</v>
      </c>
      <c r="J115" s="42" t="s">
        <v>199</v>
      </c>
      <c r="K115" s="42" t="s">
        <v>199</v>
      </c>
      <c r="L115" s="42" t="s">
        <v>199</v>
      </c>
      <c r="M115" s="42" t="s">
        <v>676</v>
      </c>
      <c r="N115" s="42" t="s">
        <v>677</v>
      </c>
      <c r="O115" s="44" t="s">
        <v>678</v>
      </c>
      <c r="P115" s="42" t="s">
        <v>524</v>
      </c>
      <c r="Q115" s="42" t="s">
        <v>525</v>
      </c>
      <c r="R115" s="42" t="s">
        <v>0</v>
      </c>
      <c r="S115" s="45">
        <v>45292</v>
      </c>
      <c r="T115" s="45">
        <v>45473</v>
      </c>
      <c r="U115" s="45" t="s">
        <v>199</v>
      </c>
      <c r="V115" s="26"/>
      <c r="W115" s="42"/>
      <c r="X115" s="46">
        <v>0.5</v>
      </c>
      <c r="Y115" s="42" t="s">
        <v>526</v>
      </c>
      <c r="Z115" s="42" t="s">
        <v>401</v>
      </c>
      <c r="AA115" s="42" t="s">
        <v>199</v>
      </c>
      <c r="AB115" s="42" t="s">
        <v>199</v>
      </c>
      <c r="AC115" s="42" t="s">
        <v>199</v>
      </c>
      <c r="AD115" s="42" t="s">
        <v>364</v>
      </c>
      <c r="AE115" s="42" t="s">
        <v>199</v>
      </c>
      <c r="AF115" s="42" t="s">
        <v>199</v>
      </c>
      <c r="AG115" s="42" t="s">
        <v>199</v>
      </c>
      <c r="AH115" s="42" t="s">
        <v>199</v>
      </c>
      <c r="AI115" s="42" t="s">
        <v>199</v>
      </c>
      <c r="AJ115" s="42" t="s">
        <v>365</v>
      </c>
      <c r="AK115" s="42" t="s">
        <v>366</v>
      </c>
      <c r="AL115" s="42" t="s">
        <v>528</v>
      </c>
    </row>
    <row r="116" spans="2:38" s="212" customFormat="1" ht="199.5" hidden="1" x14ac:dyDescent="0.2">
      <c r="B116" s="42" t="s">
        <v>516</v>
      </c>
      <c r="C116" s="43" t="s">
        <v>517</v>
      </c>
      <c r="D116" s="42" t="s">
        <v>673</v>
      </c>
      <c r="E116" s="42" t="s">
        <v>674</v>
      </c>
      <c r="F116" s="42" t="s">
        <v>675</v>
      </c>
      <c r="G116" s="42"/>
      <c r="H116" s="42" t="s">
        <v>281</v>
      </c>
      <c r="I116" s="42" t="s">
        <v>199</v>
      </c>
      <c r="J116" s="42" t="s">
        <v>199</v>
      </c>
      <c r="K116" s="42" t="s">
        <v>199</v>
      </c>
      <c r="L116" s="42" t="s">
        <v>199</v>
      </c>
      <c r="M116" s="42" t="s">
        <v>679</v>
      </c>
      <c r="N116" s="42" t="s">
        <v>680</v>
      </c>
      <c r="O116" s="44" t="s">
        <v>678</v>
      </c>
      <c r="P116" s="42" t="s">
        <v>524</v>
      </c>
      <c r="Q116" s="42" t="s">
        <v>525</v>
      </c>
      <c r="R116" s="42" t="s">
        <v>0</v>
      </c>
      <c r="S116" s="45">
        <v>45474</v>
      </c>
      <c r="T116" s="45">
        <v>45641</v>
      </c>
      <c r="U116" s="45" t="s">
        <v>199</v>
      </c>
      <c r="V116" s="26"/>
      <c r="W116" s="42"/>
      <c r="X116" s="46">
        <v>0.5</v>
      </c>
      <c r="Y116" s="42" t="s">
        <v>526</v>
      </c>
      <c r="Z116" s="42" t="s">
        <v>401</v>
      </c>
      <c r="AA116" s="42" t="s">
        <v>199</v>
      </c>
      <c r="AB116" s="42" t="s">
        <v>199</v>
      </c>
      <c r="AC116" s="42" t="s">
        <v>199</v>
      </c>
      <c r="AD116" s="42" t="s">
        <v>364</v>
      </c>
      <c r="AE116" s="42" t="s">
        <v>199</v>
      </c>
      <c r="AF116" s="42" t="s">
        <v>199</v>
      </c>
      <c r="AG116" s="42" t="s">
        <v>199</v>
      </c>
      <c r="AH116" s="42" t="s">
        <v>199</v>
      </c>
      <c r="AI116" s="42" t="s">
        <v>199</v>
      </c>
      <c r="AJ116" s="42" t="s">
        <v>365</v>
      </c>
      <c r="AK116" s="42" t="s">
        <v>366</v>
      </c>
      <c r="AL116" s="42" t="s">
        <v>528</v>
      </c>
    </row>
    <row r="117" spans="2:38" s="212" customFormat="1" ht="199.5" hidden="1" x14ac:dyDescent="0.2">
      <c r="B117" s="42" t="s">
        <v>516</v>
      </c>
      <c r="C117" s="43" t="s">
        <v>517</v>
      </c>
      <c r="D117" s="42" t="s">
        <v>673</v>
      </c>
      <c r="E117" s="42" t="s">
        <v>674</v>
      </c>
      <c r="F117" s="42" t="s">
        <v>675</v>
      </c>
      <c r="G117" s="42"/>
      <c r="H117" s="42" t="s">
        <v>281</v>
      </c>
      <c r="I117" s="42" t="s">
        <v>199</v>
      </c>
      <c r="J117" s="42" t="s">
        <v>199</v>
      </c>
      <c r="K117" s="42" t="s">
        <v>199</v>
      </c>
      <c r="L117" s="42" t="s">
        <v>199</v>
      </c>
      <c r="M117" s="42" t="s">
        <v>681</v>
      </c>
      <c r="N117" s="42" t="s">
        <v>682</v>
      </c>
      <c r="O117" s="44" t="s">
        <v>683</v>
      </c>
      <c r="P117" s="42" t="s">
        <v>535</v>
      </c>
      <c r="Q117" s="42" t="s">
        <v>536</v>
      </c>
      <c r="R117" s="42" t="s">
        <v>537</v>
      </c>
      <c r="S117" s="45">
        <v>45352</v>
      </c>
      <c r="T117" s="45">
        <v>45641</v>
      </c>
      <c r="U117" s="45" t="s">
        <v>512</v>
      </c>
      <c r="V117" s="26"/>
      <c r="W117" s="42"/>
      <c r="X117" s="46">
        <v>1</v>
      </c>
      <c r="Y117" s="42" t="s">
        <v>400</v>
      </c>
      <c r="Z117" s="42" t="s">
        <v>207</v>
      </c>
      <c r="AA117" s="42" t="s">
        <v>199</v>
      </c>
      <c r="AB117" s="42" t="s">
        <v>199</v>
      </c>
      <c r="AC117" s="42" t="s">
        <v>199</v>
      </c>
      <c r="AD117" s="42" t="s">
        <v>364</v>
      </c>
      <c r="AE117" s="42" t="s">
        <v>199</v>
      </c>
      <c r="AF117" s="42" t="s">
        <v>199</v>
      </c>
      <c r="AG117" s="42" t="s">
        <v>199</v>
      </c>
      <c r="AH117" s="42" t="s">
        <v>199</v>
      </c>
      <c r="AI117" s="42" t="s">
        <v>199</v>
      </c>
      <c r="AJ117" s="42" t="s">
        <v>402</v>
      </c>
      <c r="AK117" s="42" t="s">
        <v>403</v>
      </c>
      <c r="AL117" s="42" t="s">
        <v>684</v>
      </c>
    </row>
    <row r="118" spans="2:38" s="212" customFormat="1" ht="199.5" hidden="1" x14ac:dyDescent="0.2">
      <c r="B118" s="42" t="s">
        <v>516</v>
      </c>
      <c r="C118" s="43" t="s">
        <v>517</v>
      </c>
      <c r="D118" s="42" t="s">
        <v>673</v>
      </c>
      <c r="E118" s="42" t="s">
        <v>674</v>
      </c>
      <c r="F118" s="42" t="s">
        <v>675</v>
      </c>
      <c r="G118" s="42"/>
      <c r="H118" s="42" t="s">
        <v>281</v>
      </c>
      <c r="I118" s="42" t="s">
        <v>199</v>
      </c>
      <c r="J118" s="42" t="s">
        <v>199</v>
      </c>
      <c r="K118" s="42" t="s">
        <v>199</v>
      </c>
      <c r="L118" s="42" t="s">
        <v>199</v>
      </c>
      <c r="M118" s="42" t="s">
        <v>685</v>
      </c>
      <c r="N118" s="42" t="s">
        <v>686</v>
      </c>
      <c r="O118" s="44" t="s">
        <v>687</v>
      </c>
      <c r="P118" s="42" t="s">
        <v>535</v>
      </c>
      <c r="Q118" s="42" t="s">
        <v>536</v>
      </c>
      <c r="R118" s="42" t="s">
        <v>537</v>
      </c>
      <c r="S118" s="45">
        <v>45473</v>
      </c>
      <c r="T118" s="45">
        <v>45641</v>
      </c>
      <c r="U118" s="45" t="s">
        <v>512</v>
      </c>
      <c r="V118" s="26"/>
      <c r="W118" s="42"/>
      <c r="X118" s="46">
        <v>1</v>
      </c>
      <c r="Y118" s="42" t="s">
        <v>401</v>
      </c>
      <c r="Z118" s="42" t="s">
        <v>400</v>
      </c>
      <c r="AA118" s="42" t="s">
        <v>199</v>
      </c>
      <c r="AB118" s="42" t="s">
        <v>199</v>
      </c>
      <c r="AC118" s="42" t="s">
        <v>199</v>
      </c>
      <c r="AD118" s="42" t="s">
        <v>364</v>
      </c>
      <c r="AE118" s="42" t="s">
        <v>199</v>
      </c>
      <c r="AF118" s="42" t="s">
        <v>199</v>
      </c>
      <c r="AG118" s="42" t="s">
        <v>199</v>
      </c>
      <c r="AH118" s="42" t="s">
        <v>199</v>
      </c>
      <c r="AI118" s="42" t="s">
        <v>199</v>
      </c>
      <c r="AJ118" s="42" t="s">
        <v>577</v>
      </c>
      <c r="AK118" s="42" t="s">
        <v>688</v>
      </c>
      <c r="AL118" s="42" t="s">
        <v>684</v>
      </c>
    </row>
    <row r="119" spans="2:38" s="212" customFormat="1" ht="199.5" hidden="1" x14ac:dyDescent="0.2">
      <c r="B119" s="42" t="s">
        <v>516</v>
      </c>
      <c r="C119" s="43" t="s">
        <v>517</v>
      </c>
      <c r="D119" s="42" t="s">
        <v>673</v>
      </c>
      <c r="E119" s="42" t="s">
        <v>674</v>
      </c>
      <c r="F119" s="42" t="s">
        <v>675</v>
      </c>
      <c r="G119" s="42"/>
      <c r="H119" s="42" t="s">
        <v>281</v>
      </c>
      <c r="I119" s="42" t="s">
        <v>199</v>
      </c>
      <c r="J119" s="42" t="s">
        <v>199</v>
      </c>
      <c r="K119" s="42" t="s">
        <v>199</v>
      </c>
      <c r="L119" s="42" t="s">
        <v>199</v>
      </c>
      <c r="M119" s="42" t="s">
        <v>689</v>
      </c>
      <c r="N119" s="42" t="s">
        <v>690</v>
      </c>
      <c r="O119" s="44" t="s">
        <v>691</v>
      </c>
      <c r="P119" s="44" t="s">
        <v>692</v>
      </c>
      <c r="Q119" s="42" t="s">
        <v>693</v>
      </c>
      <c r="R119" s="42" t="s">
        <v>119</v>
      </c>
      <c r="S119" s="45">
        <v>45323</v>
      </c>
      <c r="T119" s="45">
        <v>45412</v>
      </c>
      <c r="U119" s="45" t="s">
        <v>512</v>
      </c>
      <c r="V119" s="26"/>
      <c r="W119" s="42"/>
      <c r="X119" s="57"/>
      <c r="Y119" s="42" t="s">
        <v>400</v>
      </c>
      <c r="Z119" s="42" t="s">
        <v>374</v>
      </c>
      <c r="AA119" s="42" t="s">
        <v>199</v>
      </c>
      <c r="AB119" s="42" t="s">
        <v>199</v>
      </c>
      <c r="AC119" s="42" t="s">
        <v>199</v>
      </c>
      <c r="AD119" s="42" t="s">
        <v>364</v>
      </c>
      <c r="AE119" s="42" t="s">
        <v>487</v>
      </c>
      <c r="AF119" s="42" t="s">
        <v>199</v>
      </c>
      <c r="AG119" s="42" t="s">
        <v>199</v>
      </c>
      <c r="AH119" s="42" t="s">
        <v>199</v>
      </c>
      <c r="AI119" s="42" t="s">
        <v>199</v>
      </c>
      <c r="AJ119" s="42" t="s">
        <v>402</v>
      </c>
      <c r="AK119" s="42" t="s">
        <v>694</v>
      </c>
      <c r="AL119" s="42" t="s">
        <v>654</v>
      </c>
    </row>
    <row r="120" spans="2:38" s="212" customFormat="1" ht="199.5" hidden="1" x14ac:dyDescent="0.2">
      <c r="B120" s="42" t="s">
        <v>516</v>
      </c>
      <c r="C120" s="43" t="s">
        <v>517</v>
      </c>
      <c r="D120" s="42" t="s">
        <v>673</v>
      </c>
      <c r="E120" s="42" t="s">
        <v>674</v>
      </c>
      <c r="F120" s="42" t="s">
        <v>675</v>
      </c>
      <c r="G120" s="42"/>
      <c r="H120" s="42" t="s">
        <v>281</v>
      </c>
      <c r="I120" s="42" t="s">
        <v>199</v>
      </c>
      <c r="J120" s="42" t="s">
        <v>199</v>
      </c>
      <c r="K120" s="42" t="s">
        <v>199</v>
      </c>
      <c r="L120" s="42" t="s">
        <v>199</v>
      </c>
      <c r="M120" s="42" t="s">
        <v>695</v>
      </c>
      <c r="N120" s="42" t="s">
        <v>695</v>
      </c>
      <c r="O120" s="44" t="s">
        <v>696</v>
      </c>
      <c r="P120" s="42" t="s">
        <v>697</v>
      </c>
      <c r="Q120" s="44" t="s">
        <v>692</v>
      </c>
      <c r="R120" s="42" t="s">
        <v>119</v>
      </c>
      <c r="S120" s="45">
        <v>45413</v>
      </c>
      <c r="T120" s="45">
        <v>45443</v>
      </c>
      <c r="U120" s="45" t="s">
        <v>512</v>
      </c>
      <c r="V120" s="26"/>
      <c r="W120" s="42"/>
      <c r="X120" s="57"/>
      <c r="Y120" s="42" t="s">
        <v>400</v>
      </c>
      <c r="Z120" s="42" t="s">
        <v>374</v>
      </c>
      <c r="AA120" s="42" t="s">
        <v>199</v>
      </c>
      <c r="AB120" s="42" t="s">
        <v>199</v>
      </c>
      <c r="AC120" s="42" t="s">
        <v>199</v>
      </c>
      <c r="AD120" s="42" t="s">
        <v>364</v>
      </c>
      <c r="AE120" s="42" t="s">
        <v>487</v>
      </c>
      <c r="AF120" s="42" t="s">
        <v>199</v>
      </c>
      <c r="AG120" s="42" t="s">
        <v>199</v>
      </c>
      <c r="AH120" s="42" t="s">
        <v>199</v>
      </c>
      <c r="AI120" s="42" t="s">
        <v>199</v>
      </c>
      <c r="AJ120" s="42" t="s">
        <v>402</v>
      </c>
      <c r="AK120" s="42" t="s">
        <v>694</v>
      </c>
      <c r="AL120" s="42" t="s">
        <v>654</v>
      </c>
    </row>
    <row r="121" spans="2:38" s="212" customFormat="1" ht="199.5" hidden="1" x14ac:dyDescent="0.2">
      <c r="B121" s="42" t="s">
        <v>516</v>
      </c>
      <c r="C121" s="43" t="s">
        <v>517</v>
      </c>
      <c r="D121" s="42" t="s">
        <v>673</v>
      </c>
      <c r="E121" s="42" t="s">
        <v>674</v>
      </c>
      <c r="F121" s="42" t="s">
        <v>675</v>
      </c>
      <c r="G121" s="42"/>
      <c r="H121" s="42" t="s">
        <v>281</v>
      </c>
      <c r="I121" s="42" t="s">
        <v>199</v>
      </c>
      <c r="J121" s="42" t="s">
        <v>199</v>
      </c>
      <c r="K121" s="42" t="s">
        <v>199</v>
      </c>
      <c r="L121" s="42" t="s">
        <v>199</v>
      </c>
      <c r="M121" s="42" t="s">
        <v>698</v>
      </c>
      <c r="N121" s="42" t="s">
        <v>698</v>
      </c>
      <c r="O121" s="44" t="s">
        <v>699</v>
      </c>
      <c r="P121" s="44" t="s">
        <v>692</v>
      </c>
      <c r="Q121" s="42" t="s">
        <v>700</v>
      </c>
      <c r="R121" s="42" t="s">
        <v>119</v>
      </c>
      <c r="S121" s="45">
        <v>45413</v>
      </c>
      <c r="T121" s="45">
        <v>45443</v>
      </c>
      <c r="U121" s="45" t="s">
        <v>512</v>
      </c>
      <c r="V121" s="26"/>
      <c r="W121" s="42"/>
      <c r="X121" s="57"/>
      <c r="Y121" s="42" t="s">
        <v>400</v>
      </c>
      <c r="Z121" s="42" t="s">
        <v>374</v>
      </c>
      <c r="AA121" s="42" t="s">
        <v>199</v>
      </c>
      <c r="AB121" s="42" t="s">
        <v>199</v>
      </c>
      <c r="AC121" s="42" t="s">
        <v>199</v>
      </c>
      <c r="AD121" s="42" t="s">
        <v>364</v>
      </c>
      <c r="AE121" s="42" t="s">
        <v>487</v>
      </c>
      <c r="AF121" s="42" t="s">
        <v>199</v>
      </c>
      <c r="AG121" s="42" t="s">
        <v>199</v>
      </c>
      <c r="AH121" s="42" t="s">
        <v>199</v>
      </c>
      <c r="AI121" s="42" t="s">
        <v>199</v>
      </c>
      <c r="AJ121" s="42" t="s">
        <v>402</v>
      </c>
      <c r="AK121" s="42" t="s">
        <v>694</v>
      </c>
      <c r="AL121" s="42" t="s">
        <v>654</v>
      </c>
    </row>
    <row r="122" spans="2:38" s="212" customFormat="1" ht="199.5" hidden="1" x14ac:dyDescent="0.2">
      <c r="B122" s="42" t="s">
        <v>516</v>
      </c>
      <c r="C122" s="43" t="s">
        <v>517</v>
      </c>
      <c r="D122" s="42" t="s">
        <v>673</v>
      </c>
      <c r="E122" s="42" t="s">
        <v>674</v>
      </c>
      <c r="F122" s="42" t="s">
        <v>675</v>
      </c>
      <c r="G122" s="42"/>
      <c r="H122" s="42" t="s">
        <v>281</v>
      </c>
      <c r="I122" s="42" t="s">
        <v>199</v>
      </c>
      <c r="J122" s="42" t="s">
        <v>199</v>
      </c>
      <c r="K122" s="42" t="s">
        <v>199</v>
      </c>
      <c r="L122" s="42" t="s">
        <v>199</v>
      </c>
      <c r="M122" s="42" t="s">
        <v>701</v>
      </c>
      <c r="N122" s="42" t="s">
        <v>701</v>
      </c>
      <c r="O122" s="44" t="s">
        <v>702</v>
      </c>
      <c r="P122" s="42" t="s">
        <v>703</v>
      </c>
      <c r="Q122" s="42"/>
      <c r="R122" s="42" t="s">
        <v>99</v>
      </c>
      <c r="S122" s="45">
        <v>45444</v>
      </c>
      <c r="T122" s="45">
        <v>45504</v>
      </c>
      <c r="U122" s="45" t="s">
        <v>512</v>
      </c>
      <c r="V122" s="26"/>
      <c r="W122" s="42"/>
      <c r="X122" s="45"/>
      <c r="Y122" s="42" t="s">
        <v>400</v>
      </c>
      <c r="Z122" s="42" t="s">
        <v>374</v>
      </c>
      <c r="AA122" s="42" t="s">
        <v>199</v>
      </c>
      <c r="AB122" s="42" t="s">
        <v>199</v>
      </c>
      <c r="AC122" s="42" t="s">
        <v>199</v>
      </c>
      <c r="AD122" s="42" t="s">
        <v>364</v>
      </c>
      <c r="AE122" s="42" t="s">
        <v>487</v>
      </c>
      <c r="AF122" s="42" t="s">
        <v>199</v>
      </c>
      <c r="AG122" s="42" t="s">
        <v>199</v>
      </c>
      <c r="AH122" s="42" t="s">
        <v>199</v>
      </c>
      <c r="AI122" s="42" t="s">
        <v>199</v>
      </c>
      <c r="AJ122" s="42" t="s">
        <v>402</v>
      </c>
      <c r="AK122" s="42" t="s">
        <v>694</v>
      </c>
      <c r="AL122" s="42" t="s">
        <v>654</v>
      </c>
    </row>
    <row r="123" spans="2:38" s="212" customFormat="1" ht="128.25" hidden="1" x14ac:dyDescent="0.2">
      <c r="B123" s="42" t="s">
        <v>453</v>
      </c>
      <c r="C123" s="43" t="s">
        <v>454</v>
      </c>
      <c r="D123" s="42" t="s">
        <v>704</v>
      </c>
      <c r="E123" s="42" t="s">
        <v>705</v>
      </c>
      <c r="F123" s="42" t="s">
        <v>705</v>
      </c>
      <c r="G123" s="42"/>
      <c r="H123" s="42" t="s">
        <v>552</v>
      </c>
      <c r="I123" s="42" t="s">
        <v>199</v>
      </c>
      <c r="J123" s="42" t="s">
        <v>199</v>
      </c>
      <c r="K123" s="42" t="s">
        <v>199</v>
      </c>
      <c r="L123" s="42" t="s">
        <v>199</v>
      </c>
      <c r="M123" s="42" t="s">
        <v>706</v>
      </c>
      <c r="N123" s="42" t="s">
        <v>707</v>
      </c>
      <c r="O123" s="44" t="s">
        <v>708</v>
      </c>
      <c r="P123" s="42" t="s">
        <v>524</v>
      </c>
      <c r="Q123" s="42" t="s">
        <v>525</v>
      </c>
      <c r="R123" s="42" t="s">
        <v>0</v>
      </c>
      <c r="S123" s="45">
        <v>45292</v>
      </c>
      <c r="T123" s="63">
        <v>45473</v>
      </c>
      <c r="U123" s="45" t="s">
        <v>512</v>
      </c>
      <c r="V123" s="45"/>
      <c r="W123" s="42"/>
      <c r="X123" s="46">
        <v>0.1</v>
      </c>
      <c r="Y123" s="42" t="s">
        <v>526</v>
      </c>
      <c r="Z123" s="42" t="s">
        <v>374</v>
      </c>
      <c r="AA123" s="42" t="s">
        <v>199</v>
      </c>
      <c r="AB123" s="42" t="s">
        <v>199</v>
      </c>
      <c r="AC123" s="42" t="s">
        <v>199</v>
      </c>
      <c r="AD123" s="42" t="s">
        <v>364</v>
      </c>
      <c r="AE123" s="42" t="s">
        <v>199</v>
      </c>
      <c r="AF123" s="42" t="s">
        <v>199</v>
      </c>
      <c r="AG123" s="42" t="s">
        <v>199</v>
      </c>
      <c r="AH123" s="42" t="s">
        <v>199</v>
      </c>
      <c r="AI123" s="42" t="s">
        <v>199</v>
      </c>
      <c r="AJ123" s="42" t="s">
        <v>365</v>
      </c>
      <c r="AK123" s="42" t="s">
        <v>709</v>
      </c>
      <c r="AL123" s="42" t="s">
        <v>528</v>
      </c>
    </row>
    <row r="124" spans="2:38" s="212" customFormat="1" ht="128.25" hidden="1" x14ac:dyDescent="0.2">
      <c r="B124" s="42" t="s">
        <v>453</v>
      </c>
      <c r="C124" s="43" t="s">
        <v>454</v>
      </c>
      <c r="D124" s="42" t="s">
        <v>704</v>
      </c>
      <c r="E124" s="42" t="s">
        <v>705</v>
      </c>
      <c r="F124" s="42" t="s">
        <v>705</v>
      </c>
      <c r="G124" s="42"/>
      <c r="H124" s="42" t="s">
        <v>552</v>
      </c>
      <c r="I124" s="42" t="s">
        <v>199</v>
      </c>
      <c r="J124" s="42" t="s">
        <v>199</v>
      </c>
      <c r="K124" s="42" t="s">
        <v>199</v>
      </c>
      <c r="L124" s="42" t="s">
        <v>199</v>
      </c>
      <c r="M124" s="42" t="s">
        <v>710</v>
      </c>
      <c r="N124" s="42" t="s">
        <v>711</v>
      </c>
      <c r="O124" s="44" t="s">
        <v>708</v>
      </c>
      <c r="P124" s="42" t="s">
        <v>524</v>
      </c>
      <c r="Q124" s="42" t="s">
        <v>525</v>
      </c>
      <c r="R124" s="42" t="s">
        <v>0</v>
      </c>
      <c r="S124" s="45">
        <v>45474</v>
      </c>
      <c r="T124" s="63">
        <v>45641</v>
      </c>
      <c r="U124" s="45" t="s">
        <v>512</v>
      </c>
      <c r="V124" s="26"/>
      <c r="W124" s="42"/>
      <c r="X124" s="46">
        <v>0.1</v>
      </c>
      <c r="Y124" s="42" t="s">
        <v>526</v>
      </c>
      <c r="Z124" s="42" t="s">
        <v>374</v>
      </c>
      <c r="AA124" s="42" t="s">
        <v>199</v>
      </c>
      <c r="AB124" s="42" t="s">
        <v>199</v>
      </c>
      <c r="AC124" s="42" t="s">
        <v>199</v>
      </c>
      <c r="AD124" s="42" t="s">
        <v>364</v>
      </c>
      <c r="AE124" s="42" t="s">
        <v>199</v>
      </c>
      <c r="AF124" s="42" t="s">
        <v>199</v>
      </c>
      <c r="AG124" s="42" t="s">
        <v>199</v>
      </c>
      <c r="AH124" s="42" t="s">
        <v>199</v>
      </c>
      <c r="AI124" s="42" t="s">
        <v>199</v>
      </c>
      <c r="AJ124" s="42" t="s">
        <v>365</v>
      </c>
      <c r="AK124" s="42" t="s">
        <v>709</v>
      </c>
      <c r="AL124" s="42" t="s">
        <v>528</v>
      </c>
    </row>
    <row r="125" spans="2:38" s="212" customFormat="1" ht="128.25" hidden="1" x14ac:dyDescent="0.2">
      <c r="B125" s="42" t="s">
        <v>453</v>
      </c>
      <c r="C125" s="43" t="s">
        <v>454</v>
      </c>
      <c r="D125" s="42" t="s">
        <v>704</v>
      </c>
      <c r="E125" s="42" t="s">
        <v>705</v>
      </c>
      <c r="F125" s="42" t="s">
        <v>705</v>
      </c>
      <c r="G125" s="42"/>
      <c r="H125" s="42" t="s">
        <v>552</v>
      </c>
      <c r="I125" s="42" t="s">
        <v>199</v>
      </c>
      <c r="J125" s="42" t="s">
        <v>199</v>
      </c>
      <c r="K125" s="42" t="s">
        <v>199</v>
      </c>
      <c r="L125" s="42" t="s">
        <v>199</v>
      </c>
      <c r="M125" s="42" t="s">
        <v>712</v>
      </c>
      <c r="N125" s="44" t="s">
        <v>713</v>
      </c>
      <c r="O125" s="42" t="s">
        <v>714</v>
      </c>
      <c r="P125" s="42" t="s">
        <v>524</v>
      </c>
      <c r="Q125" s="42" t="s">
        <v>525</v>
      </c>
      <c r="R125" s="42" t="s">
        <v>0</v>
      </c>
      <c r="S125" s="45">
        <v>45292</v>
      </c>
      <c r="T125" s="63">
        <v>45473</v>
      </c>
      <c r="U125" s="45" t="s">
        <v>512</v>
      </c>
      <c r="V125" s="26"/>
      <c r="W125" s="42"/>
      <c r="X125" s="46">
        <v>0.1</v>
      </c>
      <c r="Y125" s="42" t="s">
        <v>526</v>
      </c>
      <c r="Z125" s="42" t="s">
        <v>374</v>
      </c>
      <c r="AA125" s="42" t="s">
        <v>199</v>
      </c>
      <c r="AB125" s="42" t="s">
        <v>199</v>
      </c>
      <c r="AC125" s="42" t="s">
        <v>199</v>
      </c>
      <c r="AD125" s="42" t="s">
        <v>364</v>
      </c>
      <c r="AE125" s="42" t="s">
        <v>199</v>
      </c>
      <c r="AF125" s="42" t="s">
        <v>199</v>
      </c>
      <c r="AG125" s="42" t="s">
        <v>199</v>
      </c>
      <c r="AH125" s="42" t="s">
        <v>199</v>
      </c>
      <c r="AI125" s="42" t="s">
        <v>199</v>
      </c>
      <c r="AJ125" s="42" t="s">
        <v>365</v>
      </c>
      <c r="AK125" s="42" t="s">
        <v>409</v>
      </c>
      <c r="AL125" s="42" t="s">
        <v>528</v>
      </c>
    </row>
    <row r="126" spans="2:38" s="212" customFormat="1" ht="128.25" hidden="1" x14ac:dyDescent="0.2">
      <c r="B126" s="42" t="s">
        <v>453</v>
      </c>
      <c r="C126" s="43" t="s">
        <v>454</v>
      </c>
      <c r="D126" s="42" t="s">
        <v>704</v>
      </c>
      <c r="E126" s="42" t="s">
        <v>705</v>
      </c>
      <c r="F126" s="42" t="s">
        <v>705</v>
      </c>
      <c r="G126" s="42"/>
      <c r="H126" s="42" t="s">
        <v>552</v>
      </c>
      <c r="I126" s="42" t="s">
        <v>199</v>
      </c>
      <c r="J126" s="42" t="s">
        <v>199</v>
      </c>
      <c r="K126" s="42" t="s">
        <v>199</v>
      </c>
      <c r="L126" s="42" t="s">
        <v>199</v>
      </c>
      <c r="M126" s="42" t="s">
        <v>715</v>
      </c>
      <c r="N126" s="44" t="s">
        <v>713</v>
      </c>
      <c r="O126" s="42" t="s">
        <v>714</v>
      </c>
      <c r="P126" s="42" t="s">
        <v>525</v>
      </c>
      <c r="Q126" s="42" t="s">
        <v>524</v>
      </c>
      <c r="R126" s="42" t="s">
        <v>0</v>
      </c>
      <c r="S126" s="45">
        <v>45474</v>
      </c>
      <c r="T126" s="63">
        <v>45641</v>
      </c>
      <c r="U126" s="45" t="s">
        <v>512</v>
      </c>
      <c r="V126" s="26"/>
      <c r="W126" s="42"/>
      <c r="X126" s="46">
        <v>0.3</v>
      </c>
      <c r="Y126" s="42" t="s">
        <v>526</v>
      </c>
      <c r="Z126" s="42" t="s">
        <v>374</v>
      </c>
      <c r="AA126" s="42" t="s">
        <v>199</v>
      </c>
      <c r="AB126" s="42" t="s">
        <v>199</v>
      </c>
      <c r="AC126" s="42" t="s">
        <v>199</v>
      </c>
      <c r="AD126" s="42" t="s">
        <v>364</v>
      </c>
      <c r="AE126" s="42" t="s">
        <v>199</v>
      </c>
      <c r="AF126" s="42" t="s">
        <v>199</v>
      </c>
      <c r="AG126" s="42" t="s">
        <v>199</v>
      </c>
      <c r="AH126" s="42" t="s">
        <v>199</v>
      </c>
      <c r="AI126" s="42" t="s">
        <v>199</v>
      </c>
      <c r="AJ126" s="42" t="s">
        <v>365</v>
      </c>
      <c r="AK126" s="42" t="s">
        <v>409</v>
      </c>
      <c r="AL126" s="42" t="s">
        <v>528</v>
      </c>
    </row>
    <row r="127" spans="2:38" s="212" customFormat="1" ht="128.25" hidden="1" x14ac:dyDescent="0.2">
      <c r="B127" s="42" t="s">
        <v>453</v>
      </c>
      <c r="C127" s="43" t="s">
        <v>454</v>
      </c>
      <c r="D127" s="42" t="s">
        <v>704</v>
      </c>
      <c r="E127" s="42" t="s">
        <v>705</v>
      </c>
      <c r="F127" s="42" t="s">
        <v>705</v>
      </c>
      <c r="G127" s="42"/>
      <c r="H127" s="42" t="s">
        <v>552</v>
      </c>
      <c r="I127" s="42" t="s">
        <v>199</v>
      </c>
      <c r="J127" s="42" t="s">
        <v>199</v>
      </c>
      <c r="K127" s="42" t="s">
        <v>199</v>
      </c>
      <c r="L127" s="42" t="s">
        <v>199</v>
      </c>
      <c r="M127" s="42" t="s">
        <v>716</v>
      </c>
      <c r="N127" s="42" t="s">
        <v>717</v>
      </c>
      <c r="O127" s="44" t="s">
        <v>718</v>
      </c>
      <c r="P127" s="42" t="s">
        <v>524</v>
      </c>
      <c r="Q127" s="42" t="s">
        <v>525</v>
      </c>
      <c r="R127" s="42" t="s">
        <v>0</v>
      </c>
      <c r="S127" s="45">
        <v>45474</v>
      </c>
      <c r="T127" s="45">
        <v>45641</v>
      </c>
      <c r="U127" s="45" t="s">
        <v>512</v>
      </c>
      <c r="V127" s="26"/>
      <c r="W127" s="42"/>
      <c r="X127" s="46">
        <v>0.2</v>
      </c>
      <c r="Y127" s="42" t="s">
        <v>526</v>
      </c>
      <c r="Z127" s="42" t="s">
        <v>374</v>
      </c>
      <c r="AA127" s="42" t="s">
        <v>199</v>
      </c>
      <c r="AB127" s="42" t="s">
        <v>199</v>
      </c>
      <c r="AC127" s="42" t="s">
        <v>199</v>
      </c>
      <c r="AD127" s="42" t="s">
        <v>364</v>
      </c>
      <c r="AE127" s="42" t="s">
        <v>199</v>
      </c>
      <c r="AF127" s="42" t="s">
        <v>199</v>
      </c>
      <c r="AG127" s="42" t="s">
        <v>199</v>
      </c>
      <c r="AH127" s="42" t="s">
        <v>199</v>
      </c>
      <c r="AI127" s="42" t="s">
        <v>199</v>
      </c>
      <c r="AJ127" s="42" t="s">
        <v>402</v>
      </c>
      <c r="AK127" s="42" t="s">
        <v>600</v>
      </c>
      <c r="AL127" s="42" t="s">
        <v>528</v>
      </c>
    </row>
    <row r="128" spans="2:38" s="212" customFormat="1" ht="128.25" hidden="1" x14ac:dyDescent="0.2">
      <c r="B128" s="42" t="s">
        <v>453</v>
      </c>
      <c r="C128" s="43" t="s">
        <v>454</v>
      </c>
      <c r="D128" s="42" t="s">
        <v>704</v>
      </c>
      <c r="E128" s="42" t="s">
        <v>705</v>
      </c>
      <c r="F128" s="42" t="s">
        <v>705</v>
      </c>
      <c r="G128" s="42"/>
      <c r="H128" s="42" t="s">
        <v>552</v>
      </c>
      <c r="I128" s="42" t="s">
        <v>199</v>
      </c>
      <c r="J128" s="42" t="s">
        <v>199</v>
      </c>
      <c r="K128" s="42" t="s">
        <v>199</v>
      </c>
      <c r="L128" s="42" t="s">
        <v>199</v>
      </c>
      <c r="M128" s="42" t="s">
        <v>719</v>
      </c>
      <c r="N128" s="42" t="s">
        <v>720</v>
      </c>
      <c r="O128" s="44" t="s">
        <v>721</v>
      </c>
      <c r="P128" s="42" t="s">
        <v>524</v>
      </c>
      <c r="Q128" s="42" t="s">
        <v>525</v>
      </c>
      <c r="R128" s="42" t="s">
        <v>0</v>
      </c>
      <c r="S128" s="45">
        <v>45505</v>
      </c>
      <c r="T128" s="45">
        <v>45595</v>
      </c>
      <c r="U128" s="45" t="s">
        <v>512</v>
      </c>
      <c r="V128" s="26"/>
      <c r="W128" s="42"/>
      <c r="X128" s="46">
        <v>0.1</v>
      </c>
      <c r="Y128" s="42" t="s">
        <v>526</v>
      </c>
      <c r="Z128" s="42" t="s">
        <v>374</v>
      </c>
      <c r="AA128" s="42" t="s">
        <v>199</v>
      </c>
      <c r="AB128" s="42" t="s">
        <v>199</v>
      </c>
      <c r="AC128" s="42" t="s">
        <v>199</v>
      </c>
      <c r="AD128" s="42" t="s">
        <v>364</v>
      </c>
      <c r="AE128" s="42" t="s">
        <v>487</v>
      </c>
      <c r="AF128" s="42" t="s">
        <v>199</v>
      </c>
      <c r="AG128" s="42" t="s">
        <v>199</v>
      </c>
      <c r="AH128" s="42" t="s">
        <v>199</v>
      </c>
      <c r="AI128" s="42" t="s">
        <v>199</v>
      </c>
      <c r="AJ128" s="42" t="s">
        <v>402</v>
      </c>
      <c r="AK128" s="42" t="s">
        <v>600</v>
      </c>
      <c r="AL128" s="42" t="s">
        <v>528</v>
      </c>
    </row>
    <row r="129" spans="2:38" s="212" customFormat="1" ht="128.25" hidden="1" x14ac:dyDescent="0.2">
      <c r="B129" s="42" t="s">
        <v>453</v>
      </c>
      <c r="C129" s="43" t="s">
        <v>454</v>
      </c>
      <c r="D129" s="42" t="s">
        <v>704</v>
      </c>
      <c r="E129" s="42" t="s">
        <v>705</v>
      </c>
      <c r="F129" s="42" t="s">
        <v>705</v>
      </c>
      <c r="G129" s="42"/>
      <c r="H129" s="42" t="s">
        <v>552</v>
      </c>
      <c r="I129" s="42" t="s">
        <v>199</v>
      </c>
      <c r="J129" s="42" t="s">
        <v>199</v>
      </c>
      <c r="K129" s="42" t="s">
        <v>199</v>
      </c>
      <c r="L129" s="42" t="s">
        <v>199</v>
      </c>
      <c r="M129" s="42" t="s">
        <v>722</v>
      </c>
      <c r="N129" s="42" t="s">
        <v>723</v>
      </c>
      <c r="O129" s="44" t="s">
        <v>724</v>
      </c>
      <c r="P129" s="42" t="s">
        <v>525</v>
      </c>
      <c r="Q129" s="42" t="s">
        <v>524</v>
      </c>
      <c r="R129" s="42" t="s">
        <v>0</v>
      </c>
      <c r="S129" s="45">
        <v>45292</v>
      </c>
      <c r="T129" s="45">
        <v>45473</v>
      </c>
      <c r="U129" s="45" t="s">
        <v>512</v>
      </c>
      <c r="V129" s="26"/>
      <c r="W129" s="42"/>
      <c r="X129" s="46">
        <v>0.1</v>
      </c>
      <c r="Y129" s="42" t="s">
        <v>526</v>
      </c>
      <c r="Z129" s="42" t="s">
        <v>374</v>
      </c>
      <c r="AA129" s="42" t="s">
        <v>199</v>
      </c>
      <c r="AB129" s="42" t="s">
        <v>199</v>
      </c>
      <c r="AC129" s="42" t="s">
        <v>199</v>
      </c>
      <c r="AD129" s="42" t="s">
        <v>364</v>
      </c>
      <c r="AE129" s="42" t="s">
        <v>513</v>
      </c>
      <c r="AF129" s="42" t="s">
        <v>199</v>
      </c>
      <c r="AG129" s="42" t="s">
        <v>199</v>
      </c>
      <c r="AH129" s="42" t="s">
        <v>199</v>
      </c>
      <c r="AI129" s="42" t="s">
        <v>199</v>
      </c>
      <c r="AJ129" s="42" t="s">
        <v>365</v>
      </c>
      <c r="AK129" s="42" t="s">
        <v>638</v>
      </c>
      <c r="AL129" s="42" t="s">
        <v>528</v>
      </c>
    </row>
    <row r="130" spans="2:38" s="212" customFormat="1" ht="128.25" hidden="1" x14ac:dyDescent="0.2">
      <c r="B130" s="42" t="s">
        <v>453</v>
      </c>
      <c r="C130" s="43" t="s">
        <v>454</v>
      </c>
      <c r="D130" s="42" t="s">
        <v>704</v>
      </c>
      <c r="E130" s="42" t="s">
        <v>705</v>
      </c>
      <c r="F130" s="42" t="s">
        <v>705</v>
      </c>
      <c r="G130" s="42"/>
      <c r="H130" s="42" t="s">
        <v>552</v>
      </c>
      <c r="I130" s="42" t="s">
        <v>199</v>
      </c>
      <c r="J130" s="42" t="s">
        <v>199</v>
      </c>
      <c r="K130" s="42" t="s">
        <v>199</v>
      </c>
      <c r="L130" s="42" t="s">
        <v>199</v>
      </c>
      <c r="M130" s="42" t="s">
        <v>725</v>
      </c>
      <c r="N130" s="42" t="s">
        <v>726</v>
      </c>
      <c r="O130" s="44" t="s">
        <v>727</v>
      </c>
      <c r="P130" s="42" t="s">
        <v>258</v>
      </c>
      <c r="Q130" s="42" t="s">
        <v>728</v>
      </c>
      <c r="R130" s="44" t="s">
        <v>72</v>
      </c>
      <c r="S130" s="45">
        <v>45292</v>
      </c>
      <c r="T130" s="45">
        <v>45641</v>
      </c>
      <c r="U130" s="50" t="s">
        <v>199</v>
      </c>
      <c r="V130" s="26"/>
      <c r="W130" s="42"/>
      <c r="X130" s="46">
        <v>1</v>
      </c>
      <c r="Y130" s="42" t="s">
        <v>374</v>
      </c>
      <c r="Z130" s="42" t="s">
        <v>199</v>
      </c>
      <c r="AA130" s="42" t="s">
        <v>199</v>
      </c>
      <c r="AB130" s="42" t="s">
        <v>199</v>
      </c>
      <c r="AC130" s="42" t="s">
        <v>199</v>
      </c>
      <c r="AD130" s="42" t="s">
        <v>209</v>
      </c>
      <c r="AE130" s="42" t="s">
        <v>199</v>
      </c>
      <c r="AF130" s="42" t="s">
        <v>199</v>
      </c>
      <c r="AG130" s="42" t="s">
        <v>199</v>
      </c>
      <c r="AH130" s="42" t="s">
        <v>199</v>
      </c>
      <c r="AI130" s="42" t="s">
        <v>199</v>
      </c>
      <c r="AJ130" s="42" t="s">
        <v>199</v>
      </c>
      <c r="AK130" s="42" t="s">
        <v>199</v>
      </c>
      <c r="AL130" s="44" t="s">
        <v>261</v>
      </c>
    </row>
    <row r="131" spans="2:38" s="212" customFormat="1" ht="128.25" hidden="1" x14ac:dyDescent="0.2">
      <c r="B131" s="54" t="s">
        <v>453</v>
      </c>
      <c r="C131" s="55" t="s">
        <v>454</v>
      </c>
      <c r="D131" s="51" t="s">
        <v>704</v>
      </c>
      <c r="E131" s="42" t="s">
        <v>705</v>
      </c>
      <c r="F131" s="51" t="s">
        <v>705</v>
      </c>
      <c r="G131" s="51"/>
      <c r="H131" s="51" t="s">
        <v>552</v>
      </c>
      <c r="I131" s="51" t="s">
        <v>199</v>
      </c>
      <c r="J131" s="42" t="s">
        <v>199</v>
      </c>
      <c r="K131" s="42" t="s">
        <v>199</v>
      </c>
      <c r="L131" s="42" t="s">
        <v>199</v>
      </c>
      <c r="M131" s="42" t="s">
        <v>729</v>
      </c>
      <c r="N131" s="42" t="s">
        <v>730</v>
      </c>
      <c r="O131" s="44" t="s">
        <v>731</v>
      </c>
      <c r="P131" s="42" t="s">
        <v>347</v>
      </c>
      <c r="Q131" s="51" t="s">
        <v>396</v>
      </c>
      <c r="R131" s="42" t="s">
        <v>84</v>
      </c>
      <c r="S131" s="45">
        <v>45324</v>
      </c>
      <c r="T131" s="45">
        <v>45626</v>
      </c>
      <c r="U131" s="45" t="s">
        <v>281</v>
      </c>
      <c r="V131" s="25" t="s">
        <v>206</v>
      </c>
      <c r="W131" s="44" t="s">
        <v>206</v>
      </c>
      <c r="X131" s="46">
        <v>1</v>
      </c>
      <c r="Y131" s="42" t="s">
        <v>400</v>
      </c>
      <c r="Z131" s="42" t="s">
        <v>401</v>
      </c>
      <c r="AA131" s="42" t="s">
        <v>374</v>
      </c>
      <c r="AB131" s="42" t="s">
        <v>199</v>
      </c>
      <c r="AC131" s="44" t="s">
        <v>199</v>
      </c>
      <c r="AD131" s="42" t="s">
        <v>364</v>
      </c>
      <c r="AE131" s="42" t="s">
        <v>199</v>
      </c>
      <c r="AF131" s="42" t="s">
        <v>199</v>
      </c>
      <c r="AG131" s="42" t="s">
        <v>199</v>
      </c>
      <c r="AH131" s="42" t="s">
        <v>199</v>
      </c>
      <c r="AI131" s="42" t="s">
        <v>199</v>
      </c>
      <c r="AJ131" s="42" t="s">
        <v>365</v>
      </c>
      <c r="AK131" s="42" t="s">
        <v>366</v>
      </c>
      <c r="AL131" s="42" t="s">
        <v>418</v>
      </c>
    </row>
    <row r="132" spans="2:38" s="212" customFormat="1" ht="128.25" hidden="1" x14ac:dyDescent="0.2">
      <c r="B132" s="42" t="s">
        <v>453</v>
      </c>
      <c r="C132" s="43" t="s">
        <v>454</v>
      </c>
      <c r="D132" s="42" t="s">
        <v>704</v>
      </c>
      <c r="E132" s="42" t="s">
        <v>705</v>
      </c>
      <c r="F132" s="42" t="s">
        <v>705</v>
      </c>
      <c r="G132" s="42"/>
      <c r="H132" s="42" t="s">
        <v>552</v>
      </c>
      <c r="I132" s="42" t="s">
        <v>199</v>
      </c>
      <c r="J132" s="42" t="s">
        <v>199</v>
      </c>
      <c r="K132" s="42" t="s">
        <v>199</v>
      </c>
      <c r="L132" s="42" t="s">
        <v>199</v>
      </c>
      <c r="M132" s="42" t="s">
        <v>732</v>
      </c>
      <c r="N132" s="42" t="s">
        <v>733</v>
      </c>
      <c r="O132" s="44" t="s">
        <v>734</v>
      </c>
      <c r="P132" s="42" t="s">
        <v>608</v>
      </c>
      <c r="Q132" s="42" t="s">
        <v>609</v>
      </c>
      <c r="R132" s="42" t="s">
        <v>0</v>
      </c>
      <c r="S132" s="50">
        <v>45292</v>
      </c>
      <c r="T132" s="50">
        <v>45641</v>
      </c>
      <c r="U132" s="50" t="s">
        <v>512</v>
      </c>
      <c r="V132" s="26"/>
      <c r="W132" s="42"/>
      <c r="X132" s="44">
        <v>60</v>
      </c>
      <c r="Y132" s="42" t="s">
        <v>476</v>
      </c>
      <c r="Z132" s="42" t="s">
        <v>374</v>
      </c>
      <c r="AA132" s="42" t="s">
        <v>199</v>
      </c>
      <c r="AB132" s="42" t="s">
        <v>199</v>
      </c>
      <c r="AC132" s="42" t="s">
        <v>199</v>
      </c>
      <c r="AD132" s="42" t="s">
        <v>620</v>
      </c>
      <c r="AE132" s="42" t="s">
        <v>513</v>
      </c>
      <c r="AF132" s="42" t="s">
        <v>487</v>
      </c>
      <c r="AG132" s="42" t="s">
        <v>199</v>
      </c>
      <c r="AH132" s="42" t="s">
        <v>199</v>
      </c>
      <c r="AI132" s="42" t="s">
        <v>199</v>
      </c>
      <c r="AJ132" s="42" t="s">
        <v>199</v>
      </c>
      <c r="AK132" s="42" t="s">
        <v>199</v>
      </c>
      <c r="AL132" s="42" t="s">
        <v>610</v>
      </c>
    </row>
    <row r="133" spans="2:38" s="212" customFormat="1" ht="128.25" hidden="1" x14ac:dyDescent="0.2">
      <c r="B133" s="42" t="s">
        <v>453</v>
      </c>
      <c r="C133" s="43" t="s">
        <v>454</v>
      </c>
      <c r="D133" s="42" t="s">
        <v>704</v>
      </c>
      <c r="E133" s="42" t="s">
        <v>705</v>
      </c>
      <c r="F133" s="42" t="s">
        <v>705</v>
      </c>
      <c r="G133" s="42"/>
      <c r="H133" s="42" t="s">
        <v>552</v>
      </c>
      <c r="I133" s="42" t="s">
        <v>199</v>
      </c>
      <c r="J133" s="42" t="s">
        <v>199</v>
      </c>
      <c r="K133" s="42" t="s">
        <v>199</v>
      </c>
      <c r="L133" s="42" t="s">
        <v>199</v>
      </c>
      <c r="M133" s="42" t="s">
        <v>735</v>
      </c>
      <c r="N133" s="42" t="s">
        <v>736</v>
      </c>
      <c r="O133" s="44" t="s">
        <v>737</v>
      </c>
      <c r="P133" s="42" t="s">
        <v>608</v>
      </c>
      <c r="Q133" s="42" t="s">
        <v>609</v>
      </c>
      <c r="R133" s="42" t="s">
        <v>0</v>
      </c>
      <c r="S133" s="50">
        <v>45292</v>
      </c>
      <c r="T133" s="50">
        <v>45641</v>
      </c>
      <c r="U133" s="50" t="s">
        <v>512</v>
      </c>
      <c r="V133" s="26"/>
      <c r="W133" s="42"/>
      <c r="X133" s="44">
        <v>40</v>
      </c>
      <c r="Y133" s="42" t="s">
        <v>476</v>
      </c>
      <c r="Z133" s="42" t="s">
        <v>374</v>
      </c>
      <c r="AA133" s="42" t="s">
        <v>199</v>
      </c>
      <c r="AB133" s="42" t="s">
        <v>199</v>
      </c>
      <c r="AC133" s="42" t="s">
        <v>199</v>
      </c>
      <c r="AD133" s="42" t="s">
        <v>620</v>
      </c>
      <c r="AE133" s="42" t="s">
        <v>513</v>
      </c>
      <c r="AF133" s="42" t="s">
        <v>487</v>
      </c>
      <c r="AG133" s="42" t="s">
        <v>199</v>
      </c>
      <c r="AH133" s="42" t="s">
        <v>199</v>
      </c>
      <c r="AI133" s="42" t="s">
        <v>199</v>
      </c>
      <c r="AJ133" s="42" t="s">
        <v>199</v>
      </c>
      <c r="AK133" s="42" t="s">
        <v>199</v>
      </c>
      <c r="AL133" s="42" t="s">
        <v>610</v>
      </c>
    </row>
    <row r="134" spans="2:38" s="212" customFormat="1" ht="128.25" x14ac:dyDescent="0.2">
      <c r="B134" s="42" t="s">
        <v>453</v>
      </c>
      <c r="C134" s="43" t="s">
        <v>454</v>
      </c>
      <c r="D134" s="42" t="s">
        <v>704</v>
      </c>
      <c r="E134" s="42" t="s">
        <v>705</v>
      </c>
      <c r="F134" s="42" t="s">
        <v>705</v>
      </c>
      <c r="G134" s="42"/>
      <c r="H134" s="42" t="s">
        <v>552</v>
      </c>
      <c r="I134" s="42" t="s">
        <v>199</v>
      </c>
      <c r="J134" s="42" t="s">
        <v>199</v>
      </c>
      <c r="K134" s="42" t="s">
        <v>199</v>
      </c>
      <c r="L134" s="42" t="s">
        <v>199</v>
      </c>
      <c r="M134" s="59" t="s">
        <v>738</v>
      </c>
      <c r="N134" s="42" t="s">
        <v>739</v>
      </c>
      <c r="O134" s="44" t="s">
        <v>740</v>
      </c>
      <c r="P134" s="42" t="s">
        <v>661</v>
      </c>
      <c r="Q134" s="42" t="s">
        <v>662</v>
      </c>
      <c r="R134" s="42" t="s">
        <v>0</v>
      </c>
      <c r="S134" s="45">
        <v>45292</v>
      </c>
      <c r="T134" s="45">
        <v>45473</v>
      </c>
      <c r="U134" s="45" t="s">
        <v>0</v>
      </c>
      <c r="V134" s="210">
        <v>778694968.5</v>
      </c>
      <c r="W134" s="223" t="s">
        <v>741</v>
      </c>
      <c r="X134" s="42">
        <v>40</v>
      </c>
      <c r="Y134" s="42" t="s">
        <v>449</v>
      </c>
      <c r="Z134" s="42" t="s">
        <v>208</v>
      </c>
      <c r="AA134" s="42" t="s">
        <v>374</v>
      </c>
      <c r="AB134" s="42" t="s">
        <v>199</v>
      </c>
      <c r="AC134" s="42" t="s">
        <v>199</v>
      </c>
      <c r="AD134" s="42" t="s">
        <v>209</v>
      </c>
      <c r="AE134" s="42" t="s">
        <v>199</v>
      </c>
      <c r="AF134" s="42" t="s">
        <v>199</v>
      </c>
      <c r="AG134" s="42" t="s">
        <v>199</v>
      </c>
      <c r="AH134" s="42" t="s">
        <v>199</v>
      </c>
      <c r="AI134" s="42" t="s">
        <v>199</v>
      </c>
      <c r="AJ134" s="42" t="s">
        <v>199</v>
      </c>
      <c r="AK134" s="42" t="s">
        <v>199</v>
      </c>
      <c r="AL134" s="42" t="s">
        <v>663</v>
      </c>
    </row>
    <row r="135" spans="2:38" s="212" customFormat="1" ht="128.25" x14ac:dyDescent="0.2">
      <c r="B135" s="42" t="s">
        <v>453</v>
      </c>
      <c r="C135" s="43" t="s">
        <v>454</v>
      </c>
      <c r="D135" s="42" t="s">
        <v>704</v>
      </c>
      <c r="E135" s="42" t="s">
        <v>705</v>
      </c>
      <c r="F135" s="42" t="s">
        <v>705</v>
      </c>
      <c r="G135" s="42"/>
      <c r="H135" s="42" t="s">
        <v>552</v>
      </c>
      <c r="I135" s="42" t="s">
        <v>199</v>
      </c>
      <c r="J135" s="42" t="s">
        <v>199</v>
      </c>
      <c r="K135" s="42" t="s">
        <v>199</v>
      </c>
      <c r="L135" s="42" t="s">
        <v>199</v>
      </c>
      <c r="M135" s="59" t="s">
        <v>742</v>
      </c>
      <c r="N135" s="42" t="s">
        <v>743</v>
      </c>
      <c r="O135" s="44" t="s">
        <v>744</v>
      </c>
      <c r="P135" s="42" t="s">
        <v>661</v>
      </c>
      <c r="Q135" s="42" t="s">
        <v>662</v>
      </c>
      <c r="R135" s="42" t="s">
        <v>0</v>
      </c>
      <c r="S135" s="45">
        <v>45505</v>
      </c>
      <c r="T135" s="45">
        <v>45641</v>
      </c>
      <c r="U135" s="45" t="s">
        <v>0</v>
      </c>
      <c r="V135" s="26">
        <v>0</v>
      </c>
      <c r="W135" s="26" t="s">
        <v>745</v>
      </c>
      <c r="X135" s="42">
        <v>10</v>
      </c>
      <c r="Y135" s="42" t="s">
        <v>449</v>
      </c>
      <c r="Z135" s="42" t="s">
        <v>208</v>
      </c>
      <c r="AA135" s="42" t="s">
        <v>374</v>
      </c>
      <c r="AB135" s="42" t="s">
        <v>199</v>
      </c>
      <c r="AC135" s="42" t="s">
        <v>199</v>
      </c>
      <c r="AD135" s="42" t="s">
        <v>487</v>
      </c>
      <c r="AE135" s="42" t="s">
        <v>199</v>
      </c>
      <c r="AF135" s="42" t="s">
        <v>199</v>
      </c>
      <c r="AG135" s="42" t="s">
        <v>199</v>
      </c>
      <c r="AH135" s="42" t="s">
        <v>199</v>
      </c>
      <c r="AI135" s="42" t="s">
        <v>199</v>
      </c>
      <c r="AJ135" s="42" t="s">
        <v>199</v>
      </c>
      <c r="AK135" s="42" t="s">
        <v>199</v>
      </c>
      <c r="AL135" s="42" t="s">
        <v>663</v>
      </c>
    </row>
    <row r="136" spans="2:38" s="212" customFormat="1" ht="128.25" x14ac:dyDescent="0.2">
      <c r="B136" s="42" t="s">
        <v>453</v>
      </c>
      <c r="C136" s="43" t="s">
        <v>454</v>
      </c>
      <c r="D136" s="42" t="s">
        <v>704</v>
      </c>
      <c r="E136" s="42" t="s">
        <v>705</v>
      </c>
      <c r="F136" s="42" t="s">
        <v>705</v>
      </c>
      <c r="G136" s="42"/>
      <c r="H136" s="42" t="s">
        <v>552</v>
      </c>
      <c r="I136" s="42" t="s">
        <v>199</v>
      </c>
      <c r="J136" s="42" t="s">
        <v>199</v>
      </c>
      <c r="K136" s="42" t="s">
        <v>199</v>
      </c>
      <c r="L136" s="42" t="s">
        <v>199</v>
      </c>
      <c r="M136" s="59" t="s">
        <v>746</v>
      </c>
      <c r="N136" s="42" t="s">
        <v>747</v>
      </c>
      <c r="O136" s="44" t="s">
        <v>748</v>
      </c>
      <c r="P136" s="42" t="s">
        <v>661</v>
      </c>
      <c r="Q136" s="42" t="s">
        <v>662</v>
      </c>
      <c r="R136" s="42" t="s">
        <v>0</v>
      </c>
      <c r="S136" s="45">
        <v>45292</v>
      </c>
      <c r="T136" s="45">
        <v>45473</v>
      </c>
      <c r="U136" s="45" t="s">
        <v>0</v>
      </c>
      <c r="V136" s="224">
        <v>7443893</v>
      </c>
      <c r="W136" s="223">
        <v>247</v>
      </c>
      <c r="X136" s="42">
        <v>30</v>
      </c>
      <c r="Y136" s="42" t="s">
        <v>449</v>
      </c>
      <c r="Z136" s="42" t="s">
        <v>208</v>
      </c>
      <c r="AA136" s="42" t="s">
        <v>374</v>
      </c>
      <c r="AB136" s="42" t="s">
        <v>199</v>
      </c>
      <c r="AC136" s="42" t="s">
        <v>199</v>
      </c>
      <c r="AD136" s="42" t="s">
        <v>487</v>
      </c>
      <c r="AE136" s="42" t="s">
        <v>199</v>
      </c>
      <c r="AF136" s="42" t="s">
        <v>199</v>
      </c>
      <c r="AG136" s="42" t="s">
        <v>199</v>
      </c>
      <c r="AH136" s="42" t="s">
        <v>199</v>
      </c>
      <c r="AI136" s="42" t="s">
        <v>199</v>
      </c>
      <c r="AJ136" s="42" t="s">
        <v>199</v>
      </c>
      <c r="AK136" s="42" t="s">
        <v>199</v>
      </c>
      <c r="AL136" s="42" t="s">
        <v>663</v>
      </c>
    </row>
    <row r="137" spans="2:38" s="212" customFormat="1" ht="128.25" x14ac:dyDescent="0.2">
      <c r="B137" s="42" t="s">
        <v>453</v>
      </c>
      <c r="C137" s="43" t="s">
        <v>454</v>
      </c>
      <c r="D137" s="42" t="s">
        <v>704</v>
      </c>
      <c r="E137" s="42" t="s">
        <v>705</v>
      </c>
      <c r="F137" s="42" t="s">
        <v>705</v>
      </c>
      <c r="G137" s="42"/>
      <c r="H137" s="42" t="s">
        <v>552</v>
      </c>
      <c r="I137" s="42" t="s">
        <v>199</v>
      </c>
      <c r="J137" s="42" t="s">
        <v>199</v>
      </c>
      <c r="K137" s="42" t="s">
        <v>199</v>
      </c>
      <c r="L137" s="42" t="s">
        <v>199</v>
      </c>
      <c r="M137" s="59" t="s">
        <v>749</v>
      </c>
      <c r="N137" s="42" t="s">
        <v>750</v>
      </c>
      <c r="O137" s="44" t="s">
        <v>751</v>
      </c>
      <c r="P137" s="42" t="s">
        <v>661</v>
      </c>
      <c r="Q137" s="42" t="s">
        <v>662</v>
      </c>
      <c r="R137" s="42" t="s">
        <v>0</v>
      </c>
      <c r="S137" s="45">
        <v>45474</v>
      </c>
      <c r="T137" s="45">
        <v>45641</v>
      </c>
      <c r="U137" s="45" t="s">
        <v>0</v>
      </c>
      <c r="V137" s="26">
        <v>22331679</v>
      </c>
      <c r="W137" s="223" t="s">
        <v>752</v>
      </c>
      <c r="X137" s="42">
        <v>10</v>
      </c>
      <c r="Y137" s="42" t="s">
        <v>449</v>
      </c>
      <c r="Z137" s="42" t="s">
        <v>208</v>
      </c>
      <c r="AA137" s="42" t="s">
        <v>374</v>
      </c>
      <c r="AB137" s="42" t="s">
        <v>199</v>
      </c>
      <c r="AC137" s="42" t="s">
        <v>199</v>
      </c>
      <c r="AD137" s="42" t="s">
        <v>487</v>
      </c>
      <c r="AE137" s="42" t="s">
        <v>199</v>
      </c>
      <c r="AF137" s="42" t="s">
        <v>199</v>
      </c>
      <c r="AG137" s="42" t="s">
        <v>199</v>
      </c>
      <c r="AH137" s="42" t="s">
        <v>199</v>
      </c>
      <c r="AI137" s="42" t="s">
        <v>199</v>
      </c>
      <c r="AJ137" s="42" t="s">
        <v>199</v>
      </c>
      <c r="AK137" s="42" t="s">
        <v>199</v>
      </c>
      <c r="AL137" s="42" t="s">
        <v>663</v>
      </c>
    </row>
    <row r="138" spans="2:38" s="212" customFormat="1" ht="128.25" x14ac:dyDescent="0.2">
      <c r="B138" s="42" t="s">
        <v>453</v>
      </c>
      <c r="C138" s="43" t="s">
        <v>454</v>
      </c>
      <c r="D138" s="42" t="s">
        <v>704</v>
      </c>
      <c r="E138" s="42" t="s">
        <v>705</v>
      </c>
      <c r="F138" s="42" t="s">
        <v>705</v>
      </c>
      <c r="G138" s="42"/>
      <c r="H138" s="42" t="s">
        <v>753</v>
      </c>
      <c r="I138" s="42" t="s">
        <v>199</v>
      </c>
      <c r="J138" s="42" t="s">
        <v>199</v>
      </c>
      <c r="K138" s="42" t="s">
        <v>199</v>
      </c>
      <c r="L138" s="42" t="s">
        <v>199</v>
      </c>
      <c r="M138" s="59" t="s">
        <v>754</v>
      </c>
      <c r="N138" s="59" t="s">
        <v>755</v>
      </c>
      <c r="O138" s="44" t="s">
        <v>756</v>
      </c>
      <c r="P138" s="42" t="s">
        <v>661</v>
      </c>
      <c r="Q138" s="42" t="s">
        <v>662</v>
      </c>
      <c r="R138" s="42" t="s">
        <v>0</v>
      </c>
      <c r="S138" s="45">
        <v>45473</v>
      </c>
      <c r="T138" s="45">
        <v>45641</v>
      </c>
      <c r="U138" s="45" t="s">
        <v>512</v>
      </c>
      <c r="V138" s="224">
        <v>3722000</v>
      </c>
      <c r="W138" s="223">
        <v>247</v>
      </c>
      <c r="X138" s="42">
        <v>50</v>
      </c>
      <c r="Y138" s="42" t="s">
        <v>449</v>
      </c>
      <c r="Z138" s="42" t="s">
        <v>208</v>
      </c>
      <c r="AA138" s="42" t="s">
        <v>354</v>
      </c>
      <c r="AB138" s="42" t="s">
        <v>374</v>
      </c>
      <c r="AC138" s="42" t="s">
        <v>199</v>
      </c>
      <c r="AD138" s="42" t="s">
        <v>487</v>
      </c>
      <c r="AE138" s="42" t="s">
        <v>199</v>
      </c>
      <c r="AF138" s="42" t="s">
        <v>199</v>
      </c>
      <c r="AG138" s="42" t="s">
        <v>199</v>
      </c>
      <c r="AH138" s="42" t="s">
        <v>199</v>
      </c>
      <c r="AI138" s="42" t="s">
        <v>199</v>
      </c>
      <c r="AJ138" s="42" t="s">
        <v>199</v>
      </c>
      <c r="AK138" s="42" t="s">
        <v>199</v>
      </c>
      <c r="AL138" s="42" t="s">
        <v>663</v>
      </c>
    </row>
    <row r="139" spans="2:38" s="212" customFormat="1" ht="128.25" x14ac:dyDescent="0.2">
      <c r="B139" s="42" t="s">
        <v>453</v>
      </c>
      <c r="C139" s="43" t="s">
        <v>454</v>
      </c>
      <c r="D139" s="42" t="s">
        <v>704</v>
      </c>
      <c r="E139" s="42" t="s">
        <v>705</v>
      </c>
      <c r="F139" s="42" t="s">
        <v>705</v>
      </c>
      <c r="G139" s="42"/>
      <c r="H139" s="42" t="s">
        <v>753</v>
      </c>
      <c r="I139" s="42" t="s">
        <v>199</v>
      </c>
      <c r="J139" s="42" t="s">
        <v>199</v>
      </c>
      <c r="K139" s="42" t="s">
        <v>199</v>
      </c>
      <c r="L139" s="42" t="s">
        <v>199</v>
      </c>
      <c r="M139" s="59" t="s">
        <v>757</v>
      </c>
      <c r="N139" s="59" t="s">
        <v>758</v>
      </c>
      <c r="O139" s="44" t="s">
        <v>759</v>
      </c>
      <c r="P139" s="42" t="s">
        <v>661</v>
      </c>
      <c r="Q139" s="42" t="s">
        <v>662</v>
      </c>
      <c r="R139" s="42" t="s">
        <v>0</v>
      </c>
      <c r="S139" s="45">
        <v>45292</v>
      </c>
      <c r="T139" s="45">
        <v>45641</v>
      </c>
      <c r="U139" s="45" t="s">
        <v>512</v>
      </c>
      <c r="V139" s="224">
        <v>3722000</v>
      </c>
      <c r="W139" s="223">
        <v>247</v>
      </c>
      <c r="X139" s="42">
        <v>50</v>
      </c>
      <c r="Y139" s="42" t="s">
        <v>449</v>
      </c>
      <c r="Z139" s="42" t="s">
        <v>208</v>
      </c>
      <c r="AA139" s="42" t="s">
        <v>374</v>
      </c>
      <c r="AB139" s="42" t="s">
        <v>476</v>
      </c>
      <c r="AC139" s="42" t="s">
        <v>199</v>
      </c>
      <c r="AD139" s="42" t="s">
        <v>513</v>
      </c>
      <c r="AE139" s="42" t="s">
        <v>199</v>
      </c>
      <c r="AF139" s="42" t="s">
        <v>199</v>
      </c>
      <c r="AG139" s="42" t="s">
        <v>199</v>
      </c>
      <c r="AH139" s="42" t="s">
        <v>199</v>
      </c>
      <c r="AI139" s="42" t="s">
        <v>199</v>
      </c>
      <c r="AJ139" s="42" t="s">
        <v>199</v>
      </c>
      <c r="AK139" s="42" t="s">
        <v>199</v>
      </c>
      <c r="AL139" s="42" t="s">
        <v>663</v>
      </c>
    </row>
    <row r="140" spans="2:38" s="212" customFormat="1" ht="128.25" hidden="1" x14ac:dyDescent="0.2">
      <c r="B140" s="42" t="s">
        <v>453</v>
      </c>
      <c r="C140" s="43" t="s">
        <v>454</v>
      </c>
      <c r="D140" s="42" t="s">
        <v>704</v>
      </c>
      <c r="E140" s="42" t="s">
        <v>705</v>
      </c>
      <c r="F140" s="42" t="s">
        <v>705</v>
      </c>
      <c r="G140" s="42"/>
      <c r="H140" s="42" t="s">
        <v>552</v>
      </c>
      <c r="I140" s="42" t="s">
        <v>199</v>
      </c>
      <c r="J140" s="42" t="s">
        <v>199</v>
      </c>
      <c r="K140" s="42" t="s">
        <v>199</v>
      </c>
      <c r="L140" s="42" t="s">
        <v>199</v>
      </c>
      <c r="M140" s="42" t="s">
        <v>760</v>
      </c>
      <c r="N140" s="42" t="s">
        <v>761</v>
      </c>
      <c r="O140" s="44" t="s">
        <v>762</v>
      </c>
      <c r="P140" s="64" t="s">
        <v>763</v>
      </c>
      <c r="Q140" s="64" t="s">
        <v>764</v>
      </c>
      <c r="R140" s="42" t="s">
        <v>199</v>
      </c>
      <c r="S140" s="45">
        <v>45292</v>
      </c>
      <c r="T140" s="45">
        <v>45473</v>
      </c>
      <c r="U140" s="45" t="s">
        <v>512</v>
      </c>
      <c r="V140" s="26"/>
      <c r="W140" s="42"/>
      <c r="X140" s="46">
        <v>0.5</v>
      </c>
      <c r="Y140" s="42" t="s">
        <v>208</v>
      </c>
      <c r="Z140" s="42" t="s">
        <v>374</v>
      </c>
      <c r="AA140" s="42" t="s">
        <v>400</v>
      </c>
      <c r="AB140" s="42" t="s">
        <v>199</v>
      </c>
      <c r="AC140" s="42" t="s">
        <v>199</v>
      </c>
      <c r="AD140" s="42" t="s">
        <v>364</v>
      </c>
      <c r="AE140" s="42" t="s">
        <v>513</v>
      </c>
      <c r="AF140" s="42" t="s">
        <v>199</v>
      </c>
      <c r="AG140" s="42" t="s">
        <v>199</v>
      </c>
      <c r="AH140" s="42" t="s">
        <v>199</v>
      </c>
      <c r="AI140" s="42" t="s">
        <v>199</v>
      </c>
      <c r="AJ140" s="42" t="s">
        <v>765</v>
      </c>
      <c r="AK140" s="42" t="s">
        <v>409</v>
      </c>
      <c r="AL140" s="42" t="s">
        <v>766</v>
      </c>
    </row>
    <row r="141" spans="2:38" s="212" customFormat="1" ht="128.25" hidden="1" x14ac:dyDescent="0.2">
      <c r="B141" s="42" t="s">
        <v>453</v>
      </c>
      <c r="C141" s="43" t="s">
        <v>454</v>
      </c>
      <c r="D141" s="42" t="s">
        <v>704</v>
      </c>
      <c r="E141" s="42" t="s">
        <v>705</v>
      </c>
      <c r="F141" s="42" t="s">
        <v>705</v>
      </c>
      <c r="G141" s="42"/>
      <c r="H141" s="42" t="s">
        <v>552</v>
      </c>
      <c r="I141" s="42" t="s">
        <v>199</v>
      </c>
      <c r="J141" s="42" t="s">
        <v>199</v>
      </c>
      <c r="K141" s="42" t="s">
        <v>199</v>
      </c>
      <c r="L141" s="42" t="s">
        <v>199</v>
      </c>
      <c r="M141" s="42" t="s">
        <v>767</v>
      </c>
      <c r="N141" s="42" t="s">
        <v>768</v>
      </c>
      <c r="O141" s="44" t="s">
        <v>762</v>
      </c>
      <c r="P141" s="64" t="s">
        <v>763</v>
      </c>
      <c r="Q141" s="64" t="s">
        <v>764</v>
      </c>
      <c r="R141" s="42" t="s">
        <v>199</v>
      </c>
      <c r="S141" s="45">
        <v>45474</v>
      </c>
      <c r="T141" s="45">
        <v>45657</v>
      </c>
      <c r="U141" s="45" t="s">
        <v>512</v>
      </c>
      <c r="V141" s="26"/>
      <c r="W141" s="42"/>
      <c r="X141" s="46">
        <v>0.5</v>
      </c>
      <c r="Y141" s="42" t="s">
        <v>208</v>
      </c>
      <c r="Z141" s="42" t="s">
        <v>374</v>
      </c>
      <c r="AA141" s="42" t="s">
        <v>400</v>
      </c>
      <c r="AB141" s="42" t="s">
        <v>199</v>
      </c>
      <c r="AC141" s="42" t="s">
        <v>199</v>
      </c>
      <c r="AD141" s="42" t="s">
        <v>364</v>
      </c>
      <c r="AE141" s="42" t="s">
        <v>513</v>
      </c>
      <c r="AF141" s="42" t="s">
        <v>199</v>
      </c>
      <c r="AG141" s="42" t="s">
        <v>199</v>
      </c>
      <c r="AH141" s="42" t="s">
        <v>199</v>
      </c>
      <c r="AI141" s="42" t="s">
        <v>199</v>
      </c>
      <c r="AJ141" s="42" t="s">
        <v>765</v>
      </c>
      <c r="AK141" s="42" t="s">
        <v>409</v>
      </c>
      <c r="AL141" s="42" t="s">
        <v>766</v>
      </c>
    </row>
    <row r="142" spans="2:38" s="212" customFormat="1" ht="128.25" hidden="1" x14ac:dyDescent="0.2">
      <c r="B142" s="42" t="s">
        <v>453</v>
      </c>
      <c r="C142" s="43" t="s">
        <v>454</v>
      </c>
      <c r="D142" s="42" t="s">
        <v>704</v>
      </c>
      <c r="E142" s="42" t="s">
        <v>705</v>
      </c>
      <c r="F142" s="42" t="s">
        <v>705</v>
      </c>
      <c r="G142" s="42"/>
      <c r="H142" s="42" t="s">
        <v>552</v>
      </c>
      <c r="I142" s="42" t="s">
        <v>199</v>
      </c>
      <c r="J142" s="42" t="s">
        <v>199</v>
      </c>
      <c r="K142" s="42" t="s">
        <v>199</v>
      </c>
      <c r="L142" s="42" t="s">
        <v>199</v>
      </c>
      <c r="M142" s="42" t="s">
        <v>769</v>
      </c>
      <c r="N142" s="42" t="s">
        <v>770</v>
      </c>
      <c r="O142" s="44" t="s">
        <v>771</v>
      </c>
      <c r="P142" s="42" t="s">
        <v>772</v>
      </c>
      <c r="Q142" s="42" t="s">
        <v>773</v>
      </c>
      <c r="R142" s="42" t="s">
        <v>0</v>
      </c>
      <c r="S142" s="45">
        <v>45292</v>
      </c>
      <c r="T142" s="45">
        <v>45412</v>
      </c>
      <c r="U142" s="45" t="s">
        <v>0</v>
      </c>
      <c r="V142" s="26"/>
      <c r="W142" s="42"/>
      <c r="X142" s="42">
        <v>30</v>
      </c>
      <c r="Y142" s="42" t="s">
        <v>247</v>
      </c>
      <c r="Z142" s="42" t="s">
        <v>245</v>
      </c>
      <c r="AA142" s="42" t="s">
        <v>374</v>
      </c>
      <c r="AB142" s="42" t="s">
        <v>199</v>
      </c>
      <c r="AC142" s="42" t="s">
        <v>199</v>
      </c>
      <c r="AD142" s="42" t="s">
        <v>209</v>
      </c>
      <c r="AE142" s="42" t="s">
        <v>199</v>
      </c>
      <c r="AF142" s="42" t="s">
        <v>199</v>
      </c>
      <c r="AG142" s="42" t="s">
        <v>199</v>
      </c>
      <c r="AH142" s="42" t="s">
        <v>199</v>
      </c>
      <c r="AI142" s="42" t="s">
        <v>199</v>
      </c>
      <c r="AJ142" s="42" t="s">
        <v>199</v>
      </c>
      <c r="AK142" s="42" t="s">
        <v>199</v>
      </c>
      <c r="AL142" s="42" t="s">
        <v>774</v>
      </c>
    </row>
    <row r="143" spans="2:38" s="212" customFormat="1" ht="128.25" hidden="1" x14ac:dyDescent="0.2">
      <c r="B143" s="42" t="s">
        <v>453</v>
      </c>
      <c r="C143" s="43" t="s">
        <v>454</v>
      </c>
      <c r="D143" s="42" t="s">
        <v>704</v>
      </c>
      <c r="E143" s="42" t="s">
        <v>705</v>
      </c>
      <c r="F143" s="42" t="s">
        <v>705</v>
      </c>
      <c r="G143" s="42"/>
      <c r="H143" s="42" t="s">
        <v>552</v>
      </c>
      <c r="I143" s="42" t="s">
        <v>199</v>
      </c>
      <c r="J143" s="42" t="s">
        <v>199</v>
      </c>
      <c r="K143" s="42" t="s">
        <v>199</v>
      </c>
      <c r="L143" s="42" t="s">
        <v>199</v>
      </c>
      <c r="M143" s="42" t="s">
        <v>775</v>
      </c>
      <c r="N143" s="42" t="s">
        <v>776</v>
      </c>
      <c r="O143" s="44" t="s">
        <v>777</v>
      </c>
      <c r="P143" s="42" t="s">
        <v>772</v>
      </c>
      <c r="Q143" s="42" t="s">
        <v>773</v>
      </c>
      <c r="R143" s="42" t="s">
        <v>0</v>
      </c>
      <c r="S143" s="45">
        <v>45292</v>
      </c>
      <c r="T143" s="45">
        <v>45503</v>
      </c>
      <c r="U143" s="45" t="s">
        <v>0</v>
      </c>
      <c r="V143" s="26"/>
      <c r="W143" s="42"/>
      <c r="X143" s="42">
        <v>30</v>
      </c>
      <c r="Y143" s="42" t="s">
        <v>247</v>
      </c>
      <c r="Z143" s="42" t="s">
        <v>245</v>
      </c>
      <c r="AA143" s="42" t="s">
        <v>374</v>
      </c>
      <c r="AB143" s="42" t="s">
        <v>199</v>
      </c>
      <c r="AC143" s="42" t="s">
        <v>199</v>
      </c>
      <c r="AD143" s="42" t="s">
        <v>209</v>
      </c>
      <c r="AE143" s="42" t="s">
        <v>199</v>
      </c>
      <c r="AF143" s="42" t="s">
        <v>199</v>
      </c>
      <c r="AG143" s="42" t="s">
        <v>199</v>
      </c>
      <c r="AH143" s="42" t="s">
        <v>199</v>
      </c>
      <c r="AI143" s="42" t="s">
        <v>199</v>
      </c>
      <c r="AJ143" s="42" t="s">
        <v>199</v>
      </c>
      <c r="AK143" s="42" t="s">
        <v>199</v>
      </c>
      <c r="AL143" s="42" t="s">
        <v>774</v>
      </c>
    </row>
    <row r="144" spans="2:38" s="212" customFormat="1" ht="128.25" hidden="1" x14ac:dyDescent="0.2">
      <c r="B144" s="42" t="s">
        <v>453</v>
      </c>
      <c r="C144" s="43" t="s">
        <v>454</v>
      </c>
      <c r="D144" s="42" t="s">
        <v>704</v>
      </c>
      <c r="E144" s="42" t="s">
        <v>705</v>
      </c>
      <c r="F144" s="42" t="s">
        <v>705</v>
      </c>
      <c r="G144" s="42"/>
      <c r="H144" s="42" t="s">
        <v>552</v>
      </c>
      <c r="I144" s="42" t="s">
        <v>199</v>
      </c>
      <c r="J144" s="42" t="s">
        <v>199</v>
      </c>
      <c r="K144" s="42" t="s">
        <v>199</v>
      </c>
      <c r="L144" s="42" t="s">
        <v>199</v>
      </c>
      <c r="M144" s="42" t="s">
        <v>778</v>
      </c>
      <c r="N144" s="42" t="s">
        <v>779</v>
      </c>
      <c r="O144" s="44" t="s">
        <v>780</v>
      </c>
      <c r="P144" s="42" t="s">
        <v>772</v>
      </c>
      <c r="Q144" s="42" t="s">
        <v>773</v>
      </c>
      <c r="R144" s="42" t="s">
        <v>0</v>
      </c>
      <c r="S144" s="45">
        <v>45292</v>
      </c>
      <c r="T144" s="45">
        <v>45641</v>
      </c>
      <c r="U144" s="45" t="s">
        <v>0</v>
      </c>
      <c r="V144" s="26"/>
      <c r="W144" s="42"/>
      <c r="X144" s="42">
        <v>40</v>
      </c>
      <c r="Y144" s="42" t="s">
        <v>247</v>
      </c>
      <c r="Z144" s="42" t="s">
        <v>245</v>
      </c>
      <c r="AA144" s="42" t="s">
        <v>374</v>
      </c>
      <c r="AB144" s="42" t="s">
        <v>199</v>
      </c>
      <c r="AC144" s="42" t="s">
        <v>199</v>
      </c>
      <c r="AD144" s="42" t="s">
        <v>209</v>
      </c>
      <c r="AE144" s="42" t="s">
        <v>199</v>
      </c>
      <c r="AF144" s="42" t="s">
        <v>199</v>
      </c>
      <c r="AG144" s="42" t="s">
        <v>199</v>
      </c>
      <c r="AH144" s="42" t="s">
        <v>199</v>
      </c>
      <c r="AI144" s="42" t="s">
        <v>199</v>
      </c>
      <c r="AJ144" s="42" t="s">
        <v>199</v>
      </c>
      <c r="AK144" s="42" t="s">
        <v>199</v>
      </c>
      <c r="AL144" s="42" t="s">
        <v>774</v>
      </c>
    </row>
    <row r="145" spans="2:38" s="212" customFormat="1" ht="128.25" hidden="1" x14ac:dyDescent="0.2">
      <c r="B145" s="42" t="s">
        <v>453</v>
      </c>
      <c r="C145" s="43" t="s">
        <v>454</v>
      </c>
      <c r="D145" s="42" t="s">
        <v>704</v>
      </c>
      <c r="E145" s="42" t="s">
        <v>705</v>
      </c>
      <c r="F145" s="42" t="s">
        <v>705</v>
      </c>
      <c r="G145" s="42"/>
      <c r="H145" s="42" t="s">
        <v>552</v>
      </c>
      <c r="I145" s="42" t="s">
        <v>199</v>
      </c>
      <c r="J145" s="42" t="s">
        <v>199</v>
      </c>
      <c r="K145" s="42" t="s">
        <v>199</v>
      </c>
      <c r="L145" s="42" t="s">
        <v>199</v>
      </c>
      <c r="M145" s="42" t="s">
        <v>781</v>
      </c>
      <c r="N145" s="42" t="s">
        <v>782</v>
      </c>
      <c r="O145" s="42" t="s">
        <v>783</v>
      </c>
      <c r="P145" s="42" t="s">
        <v>667</v>
      </c>
      <c r="Q145" s="42" t="s">
        <v>672</v>
      </c>
      <c r="R145" s="42" t="s">
        <v>99</v>
      </c>
      <c r="S145" s="45">
        <v>45292</v>
      </c>
      <c r="T145" s="45">
        <v>45641</v>
      </c>
      <c r="U145" s="45" t="s">
        <v>512</v>
      </c>
      <c r="V145" s="26"/>
      <c r="W145" s="42"/>
      <c r="X145" s="42">
        <v>50</v>
      </c>
      <c r="Y145" s="42" t="s">
        <v>374</v>
      </c>
      <c r="Z145" s="42" t="s">
        <v>199</v>
      </c>
      <c r="AA145" s="42" t="s">
        <v>199</v>
      </c>
      <c r="AB145" s="42" t="s">
        <v>199</v>
      </c>
      <c r="AC145" s="42" t="s">
        <v>199</v>
      </c>
      <c r="AD145" s="42" t="s">
        <v>513</v>
      </c>
      <c r="AE145" s="42" t="s">
        <v>487</v>
      </c>
      <c r="AF145" s="42" t="s">
        <v>199</v>
      </c>
      <c r="AG145" s="42" t="s">
        <v>199</v>
      </c>
      <c r="AH145" s="42" t="s">
        <v>199</v>
      </c>
      <c r="AI145" s="42" t="s">
        <v>199</v>
      </c>
      <c r="AJ145" s="42" t="s">
        <v>199</v>
      </c>
      <c r="AK145" s="42" t="s">
        <v>199</v>
      </c>
      <c r="AL145" s="42" t="s">
        <v>654</v>
      </c>
    </row>
    <row r="146" spans="2:38" s="212" customFormat="1" ht="156.75" hidden="1" x14ac:dyDescent="0.2">
      <c r="B146" s="42" t="s">
        <v>453</v>
      </c>
      <c r="C146" s="43" t="s">
        <v>454</v>
      </c>
      <c r="D146" s="42" t="s">
        <v>704</v>
      </c>
      <c r="E146" s="42" t="s">
        <v>705</v>
      </c>
      <c r="F146" s="42" t="s">
        <v>705</v>
      </c>
      <c r="G146" s="42"/>
      <c r="H146" s="42" t="s">
        <v>552</v>
      </c>
      <c r="I146" s="42" t="s">
        <v>199</v>
      </c>
      <c r="J146" s="42" t="s">
        <v>199</v>
      </c>
      <c r="K146" s="42" t="s">
        <v>199</v>
      </c>
      <c r="L146" s="42" t="s">
        <v>199</v>
      </c>
      <c r="M146" s="42" t="s">
        <v>784</v>
      </c>
      <c r="N146" s="42" t="s">
        <v>785</v>
      </c>
      <c r="O146" s="44" t="s">
        <v>786</v>
      </c>
      <c r="P146" s="42" t="s">
        <v>667</v>
      </c>
      <c r="Q146" s="42" t="s">
        <v>787</v>
      </c>
      <c r="R146" s="42" t="s">
        <v>99</v>
      </c>
      <c r="S146" s="45">
        <v>45292</v>
      </c>
      <c r="T146" s="45">
        <v>45641</v>
      </c>
      <c r="U146" s="45" t="s">
        <v>512</v>
      </c>
      <c r="V146" s="26"/>
      <c r="W146" s="42"/>
      <c r="X146" s="42">
        <v>30</v>
      </c>
      <c r="Y146" s="42" t="s">
        <v>374</v>
      </c>
      <c r="Z146" s="42" t="s">
        <v>199</v>
      </c>
      <c r="AA146" s="42" t="s">
        <v>199</v>
      </c>
      <c r="AB146" s="42" t="s">
        <v>199</v>
      </c>
      <c r="AC146" s="42" t="s">
        <v>199</v>
      </c>
      <c r="AD146" s="42" t="s">
        <v>487</v>
      </c>
      <c r="AE146" s="42" t="s">
        <v>199</v>
      </c>
      <c r="AF146" s="42" t="s">
        <v>199</v>
      </c>
      <c r="AG146" s="42" t="s">
        <v>199</v>
      </c>
      <c r="AH146" s="42" t="s">
        <v>199</v>
      </c>
      <c r="AI146" s="42" t="s">
        <v>199</v>
      </c>
      <c r="AJ146" s="42" t="s">
        <v>199</v>
      </c>
      <c r="AK146" s="42" t="s">
        <v>199</v>
      </c>
      <c r="AL146" s="42" t="s">
        <v>654</v>
      </c>
    </row>
    <row r="147" spans="2:38" s="212" customFormat="1" ht="128.25" hidden="1" x14ac:dyDescent="0.2">
      <c r="B147" s="42" t="s">
        <v>453</v>
      </c>
      <c r="C147" s="43" t="s">
        <v>454</v>
      </c>
      <c r="D147" s="42" t="s">
        <v>704</v>
      </c>
      <c r="E147" s="42" t="s">
        <v>705</v>
      </c>
      <c r="F147" s="42" t="s">
        <v>705</v>
      </c>
      <c r="G147" s="42"/>
      <c r="H147" s="42" t="s">
        <v>552</v>
      </c>
      <c r="I147" s="42" t="s">
        <v>199</v>
      </c>
      <c r="J147" s="42" t="s">
        <v>199</v>
      </c>
      <c r="K147" s="42" t="s">
        <v>199</v>
      </c>
      <c r="L147" s="42" t="s">
        <v>199</v>
      </c>
      <c r="M147" s="42" t="s">
        <v>788</v>
      </c>
      <c r="N147" s="42" t="s">
        <v>789</v>
      </c>
      <c r="O147" s="42" t="s">
        <v>790</v>
      </c>
      <c r="P147" s="42" t="s">
        <v>667</v>
      </c>
      <c r="Q147" s="42" t="s">
        <v>791</v>
      </c>
      <c r="R147" s="42" t="s">
        <v>99</v>
      </c>
      <c r="S147" s="45">
        <v>45292</v>
      </c>
      <c r="T147" s="45">
        <v>45641</v>
      </c>
      <c r="U147" s="45" t="s">
        <v>512</v>
      </c>
      <c r="V147" s="26"/>
      <c r="W147" s="42"/>
      <c r="X147" s="42">
        <v>20</v>
      </c>
      <c r="Y147" s="42" t="s">
        <v>374</v>
      </c>
      <c r="Z147" s="42" t="s">
        <v>199</v>
      </c>
      <c r="AA147" s="42" t="s">
        <v>199</v>
      </c>
      <c r="AB147" s="42" t="s">
        <v>199</v>
      </c>
      <c r="AC147" s="42" t="s">
        <v>199</v>
      </c>
      <c r="AD147" s="42" t="s">
        <v>487</v>
      </c>
      <c r="AE147" s="42" t="s">
        <v>199</v>
      </c>
      <c r="AF147" s="42" t="s">
        <v>199</v>
      </c>
      <c r="AG147" s="42" t="s">
        <v>199</v>
      </c>
      <c r="AH147" s="42" t="s">
        <v>199</v>
      </c>
      <c r="AI147" s="42" t="s">
        <v>199</v>
      </c>
      <c r="AJ147" s="42" t="s">
        <v>199</v>
      </c>
      <c r="AK147" s="42" t="s">
        <v>199</v>
      </c>
      <c r="AL147" s="42" t="s">
        <v>654</v>
      </c>
    </row>
    <row r="148" spans="2:38" s="212" customFormat="1" ht="128.25" hidden="1" x14ac:dyDescent="0.2">
      <c r="B148" s="42" t="s">
        <v>453</v>
      </c>
      <c r="C148" s="43" t="s">
        <v>454</v>
      </c>
      <c r="D148" s="42" t="s">
        <v>704</v>
      </c>
      <c r="E148" s="42" t="s">
        <v>705</v>
      </c>
      <c r="F148" s="42" t="s">
        <v>705</v>
      </c>
      <c r="G148" s="42"/>
      <c r="H148" s="42" t="s">
        <v>552</v>
      </c>
      <c r="I148" s="42" t="s">
        <v>199</v>
      </c>
      <c r="J148" s="42" t="s">
        <v>199</v>
      </c>
      <c r="K148" s="42" t="s">
        <v>199</v>
      </c>
      <c r="L148" s="42" t="s">
        <v>199</v>
      </c>
      <c r="M148" s="42" t="s">
        <v>792</v>
      </c>
      <c r="N148" s="42" t="s">
        <v>793</v>
      </c>
      <c r="O148" s="44" t="s">
        <v>794</v>
      </c>
      <c r="P148" s="44" t="s">
        <v>486</v>
      </c>
      <c r="Q148" s="42"/>
      <c r="R148" s="42" t="s">
        <v>99</v>
      </c>
      <c r="S148" s="45">
        <v>45323</v>
      </c>
      <c r="T148" s="45">
        <v>45412</v>
      </c>
      <c r="U148" s="45" t="s">
        <v>99</v>
      </c>
      <c r="V148" s="26"/>
      <c r="W148" s="42"/>
      <c r="X148" s="42"/>
      <c r="Y148" s="42" t="s">
        <v>207</v>
      </c>
      <c r="Z148" s="42" t="s">
        <v>208</v>
      </c>
      <c r="AA148" s="42" t="s">
        <v>374</v>
      </c>
      <c r="AB148" s="42" t="s">
        <v>400</v>
      </c>
      <c r="AC148" s="42" t="s">
        <v>199</v>
      </c>
      <c r="AD148" s="42" t="s">
        <v>364</v>
      </c>
      <c r="AE148" s="42" t="s">
        <v>487</v>
      </c>
      <c r="AF148" s="42" t="s">
        <v>199</v>
      </c>
      <c r="AG148" s="42" t="s">
        <v>199</v>
      </c>
      <c r="AH148" s="42" t="s">
        <v>199</v>
      </c>
      <c r="AI148" s="42" t="s">
        <v>199</v>
      </c>
      <c r="AJ148" s="42" t="s">
        <v>402</v>
      </c>
      <c r="AK148" s="42" t="s">
        <v>694</v>
      </c>
      <c r="AL148" s="42" t="s">
        <v>654</v>
      </c>
    </row>
    <row r="149" spans="2:38" s="212" customFormat="1" ht="128.25" hidden="1" x14ac:dyDescent="0.2">
      <c r="B149" s="42" t="s">
        <v>453</v>
      </c>
      <c r="C149" s="43" t="s">
        <v>454</v>
      </c>
      <c r="D149" s="42" t="s">
        <v>704</v>
      </c>
      <c r="E149" s="42" t="s">
        <v>705</v>
      </c>
      <c r="F149" s="42" t="s">
        <v>705</v>
      </c>
      <c r="G149" s="42"/>
      <c r="H149" s="42" t="s">
        <v>552</v>
      </c>
      <c r="I149" s="42" t="s">
        <v>199</v>
      </c>
      <c r="J149" s="42" t="s">
        <v>199</v>
      </c>
      <c r="K149" s="42" t="s">
        <v>199</v>
      </c>
      <c r="L149" s="42" t="s">
        <v>199</v>
      </c>
      <c r="M149" s="42" t="s">
        <v>795</v>
      </c>
      <c r="N149" s="42" t="s">
        <v>795</v>
      </c>
      <c r="O149" s="44" t="s">
        <v>796</v>
      </c>
      <c r="P149" s="58" t="s">
        <v>491</v>
      </c>
      <c r="Q149" s="42" t="s">
        <v>486</v>
      </c>
      <c r="R149" s="42" t="s">
        <v>99</v>
      </c>
      <c r="S149" s="45">
        <v>45413</v>
      </c>
      <c r="T149" s="45">
        <v>45443</v>
      </c>
      <c r="U149" s="45" t="s">
        <v>99</v>
      </c>
      <c r="V149" s="26"/>
      <c r="W149" s="42"/>
      <c r="X149" s="42"/>
      <c r="Y149" s="42" t="s">
        <v>207</v>
      </c>
      <c r="Z149" s="42" t="s">
        <v>208</v>
      </c>
      <c r="AA149" s="42" t="s">
        <v>374</v>
      </c>
      <c r="AB149" s="42" t="s">
        <v>400</v>
      </c>
      <c r="AC149" s="42" t="s">
        <v>199</v>
      </c>
      <c r="AD149" s="42" t="s">
        <v>364</v>
      </c>
      <c r="AE149" s="42" t="s">
        <v>487</v>
      </c>
      <c r="AF149" s="42" t="s">
        <v>199</v>
      </c>
      <c r="AG149" s="42" t="s">
        <v>199</v>
      </c>
      <c r="AH149" s="42" t="s">
        <v>199</v>
      </c>
      <c r="AI149" s="42" t="s">
        <v>199</v>
      </c>
      <c r="AJ149" s="42" t="s">
        <v>402</v>
      </c>
      <c r="AK149" s="42" t="s">
        <v>694</v>
      </c>
      <c r="AL149" s="42" t="s">
        <v>654</v>
      </c>
    </row>
    <row r="150" spans="2:38" s="212" customFormat="1" ht="128.25" hidden="1" x14ac:dyDescent="0.2">
      <c r="B150" s="42" t="s">
        <v>453</v>
      </c>
      <c r="C150" s="43" t="s">
        <v>454</v>
      </c>
      <c r="D150" s="42" t="s">
        <v>704</v>
      </c>
      <c r="E150" s="42" t="s">
        <v>705</v>
      </c>
      <c r="F150" s="42" t="s">
        <v>705</v>
      </c>
      <c r="G150" s="42"/>
      <c r="H150" s="42" t="s">
        <v>552</v>
      </c>
      <c r="I150" s="42" t="s">
        <v>199</v>
      </c>
      <c r="J150" s="42" t="s">
        <v>199</v>
      </c>
      <c r="K150" s="42" t="s">
        <v>199</v>
      </c>
      <c r="L150" s="42" t="s">
        <v>199</v>
      </c>
      <c r="M150" s="42" t="s">
        <v>797</v>
      </c>
      <c r="N150" s="42" t="s">
        <v>798</v>
      </c>
      <c r="O150" s="44" t="s">
        <v>485</v>
      </c>
      <c r="P150" s="42" t="s">
        <v>486</v>
      </c>
      <c r="Q150" s="42" t="s">
        <v>799</v>
      </c>
      <c r="R150" s="42" t="s">
        <v>99</v>
      </c>
      <c r="S150" s="45">
        <v>45352</v>
      </c>
      <c r="T150" s="45">
        <v>45397</v>
      </c>
      <c r="U150" s="45" t="s">
        <v>512</v>
      </c>
      <c r="V150" s="26"/>
      <c r="W150" s="42"/>
      <c r="X150" s="42"/>
      <c r="Y150" s="42" t="s">
        <v>207</v>
      </c>
      <c r="Z150" s="42" t="s">
        <v>208</v>
      </c>
      <c r="AA150" s="42" t="s">
        <v>374</v>
      </c>
      <c r="AB150" s="42" t="s">
        <v>199</v>
      </c>
      <c r="AC150" s="42" t="s">
        <v>199</v>
      </c>
      <c r="AD150" s="42" t="s">
        <v>487</v>
      </c>
      <c r="AE150" s="42" t="s">
        <v>199</v>
      </c>
      <c r="AF150" s="42" t="s">
        <v>199</v>
      </c>
      <c r="AG150" s="42" t="s">
        <v>199</v>
      </c>
      <c r="AH150" s="42" t="s">
        <v>199</v>
      </c>
      <c r="AI150" s="42" t="s">
        <v>199</v>
      </c>
      <c r="AJ150" s="42" t="s">
        <v>199</v>
      </c>
      <c r="AK150" s="42" t="s">
        <v>199</v>
      </c>
      <c r="AL150" s="42" t="s">
        <v>654</v>
      </c>
    </row>
    <row r="151" spans="2:38" s="212" customFormat="1" ht="128.25" hidden="1" x14ac:dyDescent="0.2">
      <c r="B151" s="42" t="s">
        <v>453</v>
      </c>
      <c r="C151" s="43" t="s">
        <v>454</v>
      </c>
      <c r="D151" s="42" t="s">
        <v>704</v>
      </c>
      <c r="E151" s="42" t="s">
        <v>705</v>
      </c>
      <c r="F151" s="42" t="s">
        <v>705</v>
      </c>
      <c r="G151" s="42"/>
      <c r="H151" s="42" t="s">
        <v>552</v>
      </c>
      <c r="I151" s="42" t="s">
        <v>199</v>
      </c>
      <c r="J151" s="42" t="s">
        <v>199</v>
      </c>
      <c r="K151" s="42" t="s">
        <v>199</v>
      </c>
      <c r="L151" s="42" t="s">
        <v>199</v>
      </c>
      <c r="M151" s="42" t="s">
        <v>800</v>
      </c>
      <c r="N151" s="42" t="s">
        <v>800</v>
      </c>
      <c r="O151" s="44" t="s">
        <v>490</v>
      </c>
      <c r="P151" s="42" t="s">
        <v>486</v>
      </c>
      <c r="Q151" s="42" t="s">
        <v>801</v>
      </c>
      <c r="R151" s="42" t="s">
        <v>99</v>
      </c>
      <c r="S151" s="45">
        <v>45398</v>
      </c>
      <c r="T151" s="45">
        <v>45077</v>
      </c>
      <c r="U151" s="45"/>
      <c r="V151" s="26"/>
      <c r="W151" s="42"/>
      <c r="X151" s="42"/>
      <c r="Y151" s="42" t="s">
        <v>207</v>
      </c>
      <c r="Z151" s="42" t="s">
        <v>208</v>
      </c>
      <c r="AA151" s="42" t="s">
        <v>374</v>
      </c>
      <c r="AB151" s="42" t="s">
        <v>199</v>
      </c>
      <c r="AC151" s="42" t="s">
        <v>199</v>
      </c>
      <c r="AD151" s="42" t="s">
        <v>487</v>
      </c>
      <c r="AE151" s="42" t="s">
        <v>199</v>
      </c>
      <c r="AF151" s="42" t="s">
        <v>199</v>
      </c>
      <c r="AG151" s="42" t="s">
        <v>199</v>
      </c>
      <c r="AH151" s="42" t="s">
        <v>199</v>
      </c>
      <c r="AI151" s="42" t="s">
        <v>199</v>
      </c>
      <c r="AJ151" s="42" t="s">
        <v>199</v>
      </c>
      <c r="AK151" s="42" t="s">
        <v>199</v>
      </c>
      <c r="AL151" s="42" t="s">
        <v>654</v>
      </c>
    </row>
    <row r="152" spans="2:38" s="212" customFormat="1" ht="128.25" hidden="1" x14ac:dyDescent="0.2">
      <c r="B152" s="42" t="s">
        <v>453</v>
      </c>
      <c r="C152" s="43" t="s">
        <v>454</v>
      </c>
      <c r="D152" s="42" t="s">
        <v>704</v>
      </c>
      <c r="E152" s="42" t="s">
        <v>705</v>
      </c>
      <c r="F152" s="42" t="s">
        <v>705</v>
      </c>
      <c r="G152" s="42"/>
      <c r="H152" s="42" t="s">
        <v>552</v>
      </c>
      <c r="I152" s="42" t="s">
        <v>199</v>
      </c>
      <c r="J152" s="42" t="s">
        <v>199</v>
      </c>
      <c r="K152" s="42" t="s">
        <v>199</v>
      </c>
      <c r="L152" s="42" t="s">
        <v>199</v>
      </c>
      <c r="M152" s="42" t="s">
        <v>802</v>
      </c>
      <c r="N152" s="42" t="s">
        <v>803</v>
      </c>
      <c r="O152" s="44" t="s">
        <v>804</v>
      </c>
      <c r="P152" s="42" t="s">
        <v>1517</v>
      </c>
      <c r="Q152" s="42" t="s">
        <v>806</v>
      </c>
      <c r="R152" s="42" t="s">
        <v>99</v>
      </c>
      <c r="S152" s="45">
        <v>45566</v>
      </c>
      <c r="T152" s="45">
        <v>45641</v>
      </c>
      <c r="U152" s="45" t="s">
        <v>512</v>
      </c>
      <c r="V152" s="26"/>
      <c r="W152" s="42"/>
      <c r="X152" s="42"/>
      <c r="Y152" s="42" t="s">
        <v>476</v>
      </c>
      <c r="Z152" s="42" t="s">
        <v>374</v>
      </c>
      <c r="AA152" s="42" t="s">
        <v>199</v>
      </c>
      <c r="AB152" s="42" t="s">
        <v>199</v>
      </c>
      <c r="AC152" s="42" t="s">
        <v>199</v>
      </c>
      <c r="AD152" s="42" t="s">
        <v>487</v>
      </c>
      <c r="AE152" s="42" t="s">
        <v>513</v>
      </c>
      <c r="AF152" s="42" t="s">
        <v>199</v>
      </c>
      <c r="AG152" s="42" t="s">
        <v>199</v>
      </c>
      <c r="AH152" s="42" t="s">
        <v>199</v>
      </c>
      <c r="AI152" s="42" t="s">
        <v>199</v>
      </c>
      <c r="AJ152" s="42" t="s">
        <v>199</v>
      </c>
      <c r="AK152" s="42" t="s">
        <v>199</v>
      </c>
      <c r="AL152" s="42" t="s">
        <v>610</v>
      </c>
    </row>
    <row r="153" spans="2:38" s="212" customFormat="1" ht="128.25" hidden="1" x14ac:dyDescent="0.2">
      <c r="B153" s="42" t="s">
        <v>453</v>
      </c>
      <c r="C153" s="43" t="s">
        <v>454</v>
      </c>
      <c r="D153" s="42" t="s">
        <v>704</v>
      </c>
      <c r="E153" s="42" t="s">
        <v>705</v>
      </c>
      <c r="F153" s="42" t="s">
        <v>705</v>
      </c>
      <c r="G153" s="42"/>
      <c r="H153" s="42" t="s">
        <v>552</v>
      </c>
      <c r="I153" s="42" t="s">
        <v>199</v>
      </c>
      <c r="J153" s="42" t="s">
        <v>199</v>
      </c>
      <c r="K153" s="42" t="s">
        <v>199</v>
      </c>
      <c r="L153" s="42" t="s">
        <v>199</v>
      </c>
      <c r="M153" s="42" t="s">
        <v>807</v>
      </c>
      <c r="N153" s="42" t="s">
        <v>807</v>
      </c>
      <c r="O153" s="44" t="s">
        <v>808</v>
      </c>
      <c r="P153" s="42" t="s">
        <v>608</v>
      </c>
      <c r="Q153" s="42" t="s">
        <v>609</v>
      </c>
      <c r="R153" s="42" t="s">
        <v>0</v>
      </c>
      <c r="S153" s="45">
        <v>45323</v>
      </c>
      <c r="T153" s="45">
        <v>45626</v>
      </c>
      <c r="U153" s="45" t="s">
        <v>512</v>
      </c>
      <c r="V153" s="26"/>
      <c r="W153" s="42"/>
      <c r="X153" s="42"/>
      <c r="Y153" s="42" t="s">
        <v>207</v>
      </c>
      <c r="Z153" s="42" t="s">
        <v>476</v>
      </c>
      <c r="AA153" s="42" t="s">
        <v>199</v>
      </c>
      <c r="AB153" s="42" t="s">
        <v>199</v>
      </c>
      <c r="AC153" s="42" t="s">
        <v>199</v>
      </c>
      <c r="AD153" s="42" t="s">
        <v>487</v>
      </c>
      <c r="AE153" s="42" t="s">
        <v>620</v>
      </c>
      <c r="AF153" s="42" t="s">
        <v>199</v>
      </c>
      <c r="AG153" s="42" t="s">
        <v>199</v>
      </c>
      <c r="AH153" s="42" t="s">
        <v>199</v>
      </c>
      <c r="AI153" s="42" t="s">
        <v>199</v>
      </c>
      <c r="AJ153" s="42" t="s">
        <v>199</v>
      </c>
      <c r="AK153" s="42" t="s">
        <v>199</v>
      </c>
      <c r="AL153" s="42" t="s">
        <v>610</v>
      </c>
    </row>
    <row r="154" spans="2:38" s="212" customFormat="1" ht="128.25" hidden="1" x14ac:dyDescent="0.2">
      <c r="B154" s="42" t="s">
        <v>453</v>
      </c>
      <c r="C154" s="43" t="s">
        <v>454</v>
      </c>
      <c r="D154" s="42" t="s">
        <v>704</v>
      </c>
      <c r="E154" s="42" t="s">
        <v>705</v>
      </c>
      <c r="F154" s="42" t="s">
        <v>705</v>
      </c>
      <c r="G154" s="42"/>
      <c r="H154" s="42" t="s">
        <v>552</v>
      </c>
      <c r="I154" s="42" t="s">
        <v>199</v>
      </c>
      <c r="J154" s="42" t="s">
        <v>199</v>
      </c>
      <c r="K154" s="42" t="s">
        <v>199</v>
      </c>
      <c r="L154" s="42" t="s">
        <v>199</v>
      </c>
      <c r="M154" s="42" t="s">
        <v>809</v>
      </c>
      <c r="N154" s="42" t="s">
        <v>810</v>
      </c>
      <c r="O154" s="44" t="s">
        <v>811</v>
      </c>
      <c r="P154" s="42" t="s">
        <v>703</v>
      </c>
      <c r="Q154" s="42" t="s">
        <v>812</v>
      </c>
      <c r="R154" s="42" t="s">
        <v>99</v>
      </c>
      <c r="S154" s="45">
        <v>45323</v>
      </c>
      <c r="T154" s="45">
        <v>45412</v>
      </c>
      <c r="U154" s="45" t="s">
        <v>512</v>
      </c>
      <c r="V154" s="26"/>
      <c r="W154" s="42"/>
      <c r="X154" s="42"/>
      <c r="Y154" s="42" t="s">
        <v>374</v>
      </c>
      <c r="Z154" s="42" t="s">
        <v>199</v>
      </c>
      <c r="AA154" s="42" t="s">
        <v>199</v>
      </c>
      <c r="AB154" s="42" t="s">
        <v>199</v>
      </c>
      <c r="AC154" s="42" t="s">
        <v>199</v>
      </c>
      <c r="AD154" s="42" t="s">
        <v>487</v>
      </c>
      <c r="AE154" s="42" t="s">
        <v>199</v>
      </c>
      <c r="AF154" s="42" t="s">
        <v>199</v>
      </c>
      <c r="AG154" s="42" t="s">
        <v>199</v>
      </c>
      <c r="AH154" s="42" t="s">
        <v>199</v>
      </c>
      <c r="AI154" s="42" t="s">
        <v>199</v>
      </c>
      <c r="AJ154" s="42" t="s">
        <v>199</v>
      </c>
      <c r="AK154" s="42" t="s">
        <v>199</v>
      </c>
      <c r="AL154" s="42" t="s">
        <v>654</v>
      </c>
    </row>
    <row r="155" spans="2:38" s="212" customFormat="1" ht="128.25" hidden="1" x14ac:dyDescent="0.2">
      <c r="B155" s="42" t="s">
        <v>453</v>
      </c>
      <c r="C155" s="43" t="s">
        <v>454</v>
      </c>
      <c r="D155" s="42" t="s">
        <v>704</v>
      </c>
      <c r="E155" s="42" t="s">
        <v>705</v>
      </c>
      <c r="F155" s="42" t="s">
        <v>705</v>
      </c>
      <c r="G155" s="42"/>
      <c r="H155" s="42" t="s">
        <v>552</v>
      </c>
      <c r="I155" s="42" t="s">
        <v>199</v>
      </c>
      <c r="J155" s="42" t="s">
        <v>199</v>
      </c>
      <c r="K155" s="42" t="s">
        <v>199</v>
      </c>
      <c r="L155" s="42" t="s">
        <v>199</v>
      </c>
      <c r="M155" s="42" t="s">
        <v>813</v>
      </c>
      <c r="N155" s="42" t="s">
        <v>813</v>
      </c>
      <c r="O155" s="44" t="s">
        <v>814</v>
      </c>
      <c r="P155" s="58" t="s">
        <v>491</v>
      </c>
      <c r="Q155" s="42" t="s">
        <v>703</v>
      </c>
      <c r="R155" s="42" t="s">
        <v>99</v>
      </c>
      <c r="S155" s="45">
        <v>45383</v>
      </c>
      <c r="T155" s="45">
        <v>45412</v>
      </c>
      <c r="U155" s="45" t="s">
        <v>512</v>
      </c>
      <c r="V155" s="26"/>
      <c r="W155" s="42"/>
      <c r="X155" s="42"/>
      <c r="Y155" s="42" t="s">
        <v>374</v>
      </c>
      <c r="Z155" s="42" t="s">
        <v>199</v>
      </c>
      <c r="AA155" s="42" t="s">
        <v>199</v>
      </c>
      <c r="AB155" s="42" t="s">
        <v>199</v>
      </c>
      <c r="AC155" s="42" t="s">
        <v>199</v>
      </c>
      <c r="AD155" s="42" t="s">
        <v>487</v>
      </c>
      <c r="AE155" s="42" t="s">
        <v>199</v>
      </c>
      <c r="AF155" s="42" t="s">
        <v>199</v>
      </c>
      <c r="AG155" s="42" t="s">
        <v>199</v>
      </c>
      <c r="AH155" s="42" t="s">
        <v>199</v>
      </c>
      <c r="AI155" s="42" t="s">
        <v>199</v>
      </c>
      <c r="AJ155" s="42" t="s">
        <v>199</v>
      </c>
      <c r="AK155" s="42" t="s">
        <v>199</v>
      </c>
      <c r="AL155" s="42" t="s">
        <v>654</v>
      </c>
    </row>
    <row r="156" spans="2:38" s="212" customFormat="1" ht="128.25" hidden="1" x14ac:dyDescent="0.2">
      <c r="B156" s="42" t="s">
        <v>453</v>
      </c>
      <c r="C156" s="43" t="s">
        <v>454</v>
      </c>
      <c r="D156" s="42" t="s">
        <v>704</v>
      </c>
      <c r="E156" s="42" t="s">
        <v>705</v>
      </c>
      <c r="F156" s="42" t="s">
        <v>705</v>
      </c>
      <c r="G156" s="42"/>
      <c r="H156" s="42" t="s">
        <v>552</v>
      </c>
      <c r="I156" s="42" t="s">
        <v>199</v>
      </c>
      <c r="J156" s="42" t="s">
        <v>199</v>
      </c>
      <c r="K156" s="42" t="s">
        <v>199</v>
      </c>
      <c r="L156" s="42" t="s">
        <v>199</v>
      </c>
      <c r="M156" s="42" t="s">
        <v>815</v>
      </c>
      <c r="N156" s="42" t="s">
        <v>815</v>
      </c>
      <c r="O156" s="44" t="s">
        <v>816</v>
      </c>
      <c r="P156" s="42" t="s">
        <v>703</v>
      </c>
      <c r="Q156" s="42"/>
      <c r="R156" s="42" t="s">
        <v>99</v>
      </c>
      <c r="S156" s="45">
        <v>45413</v>
      </c>
      <c r="T156" s="45">
        <v>45443</v>
      </c>
      <c r="U156" s="45" t="s">
        <v>281</v>
      </c>
      <c r="V156" s="26"/>
      <c r="W156" s="42"/>
      <c r="X156" s="42"/>
      <c r="Y156" s="42" t="s">
        <v>400</v>
      </c>
      <c r="Z156" s="42" t="s">
        <v>374</v>
      </c>
      <c r="AA156" s="42" t="s">
        <v>199</v>
      </c>
      <c r="AB156" s="42" t="s">
        <v>199</v>
      </c>
      <c r="AC156" s="42" t="s">
        <v>199</v>
      </c>
      <c r="AD156" s="42" t="s">
        <v>364</v>
      </c>
      <c r="AE156" s="42" t="s">
        <v>487</v>
      </c>
      <c r="AF156" s="42" t="s">
        <v>199</v>
      </c>
      <c r="AG156" s="42" t="s">
        <v>199</v>
      </c>
      <c r="AH156" s="42" t="s">
        <v>199</v>
      </c>
      <c r="AI156" s="42" t="s">
        <v>199</v>
      </c>
      <c r="AJ156" s="42" t="s">
        <v>402</v>
      </c>
      <c r="AK156" s="42" t="s">
        <v>694</v>
      </c>
      <c r="AL156" s="42" t="s">
        <v>654</v>
      </c>
    </row>
    <row r="157" spans="2:38" s="212" customFormat="1" ht="128.25" hidden="1" x14ac:dyDescent="0.2">
      <c r="B157" s="42" t="s">
        <v>453</v>
      </c>
      <c r="C157" s="43" t="s">
        <v>454</v>
      </c>
      <c r="D157" s="42" t="s">
        <v>704</v>
      </c>
      <c r="E157" s="42" t="s">
        <v>705</v>
      </c>
      <c r="F157" s="42" t="s">
        <v>705</v>
      </c>
      <c r="G157" s="42"/>
      <c r="H157" s="42" t="s">
        <v>552</v>
      </c>
      <c r="I157" s="42" t="s">
        <v>199</v>
      </c>
      <c r="J157" s="42" t="s">
        <v>199</v>
      </c>
      <c r="K157" s="42" t="s">
        <v>199</v>
      </c>
      <c r="L157" s="42" t="s">
        <v>199</v>
      </c>
      <c r="M157" s="42" t="s">
        <v>817</v>
      </c>
      <c r="N157" s="42" t="s">
        <v>818</v>
      </c>
      <c r="O157" s="44" t="s">
        <v>794</v>
      </c>
      <c r="P157" s="44" t="s">
        <v>486</v>
      </c>
      <c r="Q157" s="42"/>
      <c r="R157" s="42" t="s">
        <v>99</v>
      </c>
      <c r="S157" s="45">
        <v>45323</v>
      </c>
      <c r="T157" s="45">
        <v>45412</v>
      </c>
      <c r="U157" s="45" t="s">
        <v>99</v>
      </c>
      <c r="V157" s="26"/>
      <c r="W157" s="42"/>
      <c r="X157" s="42"/>
      <c r="Y157" s="42" t="s">
        <v>207</v>
      </c>
      <c r="Z157" s="42" t="s">
        <v>208</v>
      </c>
      <c r="AA157" s="42" t="s">
        <v>374</v>
      </c>
      <c r="AB157" s="42" t="s">
        <v>400</v>
      </c>
      <c r="AC157" s="42" t="s">
        <v>199</v>
      </c>
      <c r="AD157" s="42" t="s">
        <v>487</v>
      </c>
      <c r="AE157" s="42" t="s">
        <v>199</v>
      </c>
      <c r="AF157" s="42" t="s">
        <v>199</v>
      </c>
      <c r="AG157" s="42" t="s">
        <v>199</v>
      </c>
      <c r="AH157" s="42" t="s">
        <v>199</v>
      </c>
      <c r="AI157" s="42" t="s">
        <v>199</v>
      </c>
      <c r="AJ157" s="42" t="s">
        <v>199</v>
      </c>
      <c r="AK157" s="42" t="s">
        <v>199</v>
      </c>
      <c r="AL157" s="42" t="s">
        <v>654</v>
      </c>
    </row>
    <row r="158" spans="2:38" s="212" customFormat="1" ht="128.25" hidden="1" x14ac:dyDescent="0.2">
      <c r="B158" s="42" t="s">
        <v>453</v>
      </c>
      <c r="C158" s="43" t="s">
        <v>454</v>
      </c>
      <c r="D158" s="42" t="s">
        <v>704</v>
      </c>
      <c r="E158" s="42" t="s">
        <v>705</v>
      </c>
      <c r="F158" s="42" t="s">
        <v>705</v>
      </c>
      <c r="G158" s="42"/>
      <c r="H158" s="42" t="s">
        <v>552</v>
      </c>
      <c r="I158" s="42" t="s">
        <v>199</v>
      </c>
      <c r="J158" s="42" t="s">
        <v>199</v>
      </c>
      <c r="K158" s="42" t="s">
        <v>199</v>
      </c>
      <c r="L158" s="42" t="s">
        <v>199</v>
      </c>
      <c r="M158" s="42" t="s">
        <v>795</v>
      </c>
      <c r="N158" s="42" t="s">
        <v>795</v>
      </c>
      <c r="O158" s="44" t="s">
        <v>796</v>
      </c>
      <c r="P158" s="58" t="s">
        <v>491</v>
      </c>
      <c r="Q158" s="42" t="s">
        <v>486</v>
      </c>
      <c r="R158" s="42" t="s">
        <v>99</v>
      </c>
      <c r="S158" s="45">
        <v>45413</v>
      </c>
      <c r="T158" s="45">
        <v>45443</v>
      </c>
      <c r="U158" s="45" t="s">
        <v>99</v>
      </c>
      <c r="V158" s="26"/>
      <c r="W158" s="42"/>
      <c r="X158" s="42"/>
      <c r="Y158" s="42" t="s">
        <v>207</v>
      </c>
      <c r="Z158" s="42" t="s">
        <v>208</v>
      </c>
      <c r="AA158" s="42" t="s">
        <v>374</v>
      </c>
      <c r="AB158" s="42" t="s">
        <v>400</v>
      </c>
      <c r="AC158" s="42" t="s">
        <v>199</v>
      </c>
      <c r="AD158" s="42" t="s">
        <v>487</v>
      </c>
      <c r="AE158" s="42" t="s">
        <v>199</v>
      </c>
      <c r="AF158" s="42" t="s">
        <v>199</v>
      </c>
      <c r="AG158" s="42" t="s">
        <v>199</v>
      </c>
      <c r="AH158" s="42" t="s">
        <v>199</v>
      </c>
      <c r="AI158" s="42" t="s">
        <v>199</v>
      </c>
      <c r="AJ158" s="42" t="s">
        <v>199</v>
      </c>
      <c r="AK158" s="42" t="s">
        <v>199</v>
      </c>
      <c r="AL158" s="42" t="s">
        <v>654</v>
      </c>
    </row>
    <row r="159" spans="2:38" s="212" customFormat="1" ht="128.25" hidden="1" x14ac:dyDescent="0.2">
      <c r="B159" s="42" t="s">
        <v>453</v>
      </c>
      <c r="C159" s="43" t="s">
        <v>454</v>
      </c>
      <c r="D159" s="42" t="s">
        <v>704</v>
      </c>
      <c r="E159" s="42" t="s">
        <v>705</v>
      </c>
      <c r="F159" s="42" t="s">
        <v>705</v>
      </c>
      <c r="G159" s="42"/>
      <c r="H159" s="42" t="s">
        <v>552</v>
      </c>
      <c r="I159" s="42" t="s">
        <v>199</v>
      </c>
      <c r="J159" s="42" t="s">
        <v>199</v>
      </c>
      <c r="K159" s="42" t="s">
        <v>199</v>
      </c>
      <c r="L159" s="42" t="s">
        <v>199</v>
      </c>
      <c r="M159" s="42" t="s">
        <v>819</v>
      </c>
      <c r="N159" s="42" t="s">
        <v>820</v>
      </c>
      <c r="O159" s="44" t="s">
        <v>821</v>
      </c>
      <c r="P159" s="42" t="s">
        <v>772</v>
      </c>
      <c r="Q159" s="42"/>
      <c r="R159" s="42" t="s">
        <v>0</v>
      </c>
      <c r="S159" s="45">
        <v>45292</v>
      </c>
      <c r="T159" s="45">
        <v>45641</v>
      </c>
      <c r="U159" s="45" t="s">
        <v>512</v>
      </c>
      <c r="V159" s="26"/>
      <c r="W159" s="42"/>
      <c r="X159" s="42"/>
      <c r="Y159" s="42" t="s">
        <v>247</v>
      </c>
      <c r="Z159" s="42" t="s">
        <v>199</v>
      </c>
      <c r="AA159" s="42" t="s">
        <v>199</v>
      </c>
      <c r="AB159" s="42" t="s">
        <v>199</v>
      </c>
      <c r="AC159" s="42" t="s">
        <v>199</v>
      </c>
      <c r="AD159" s="42" t="s">
        <v>487</v>
      </c>
      <c r="AE159" s="42" t="s">
        <v>199</v>
      </c>
      <c r="AF159" s="42" t="s">
        <v>199</v>
      </c>
      <c r="AG159" s="42" t="s">
        <v>199</v>
      </c>
      <c r="AH159" s="42" t="s">
        <v>199</v>
      </c>
      <c r="AI159" s="42" t="s">
        <v>199</v>
      </c>
      <c r="AJ159" s="42" t="s">
        <v>199</v>
      </c>
      <c r="AK159" s="42" t="s">
        <v>199</v>
      </c>
      <c r="AL159" s="42" t="s">
        <v>774</v>
      </c>
    </row>
    <row r="160" spans="2:38" s="212" customFormat="1" ht="128.25" hidden="1" x14ac:dyDescent="0.2">
      <c r="B160" s="42" t="s">
        <v>453</v>
      </c>
      <c r="C160" s="43" t="s">
        <v>454</v>
      </c>
      <c r="D160" s="42" t="s">
        <v>704</v>
      </c>
      <c r="E160" s="42" t="s">
        <v>705</v>
      </c>
      <c r="F160" s="42" t="s">
        <v>705</v>
      </c>
      <c r="G160" s="42"/>
      <c r="H160" s="42" t="s">
        <v>552</v>
      </c>
      <c r="I160" s="42" t="s">
        <v>199</v>
      </c>
      <c r="J160" s="42" t="s">
        <v>199</v>
      </c>
      <c r="K160" s="42" t="s">
        <v>199</v>
      </c>
      <c r="L160" s="42" t="s">
        <v>199</v>
      </c>
      <c r="M160" s="42" t="s">
        <v>822</v>
      </c>
      <c r="N160" s="42" t="s">
        <v>822</v>
      </c>
      <c r="O160" s="42" t="s">
        <v>823</v>
      </c>
      <c r="P160" s="42" t="s">
        <v>772</v>
      </c>
      <c r="Q160" s="42"/>
      <c r="R160" s="42" t="s">
        <v>0</v>
      </c>
      <c r="S160" s="45">
        <v>45292</v>
      </c>
      <c r="T160" s="45">
        <v>45641</v>
      </c>
      <c r="U160" s="45" t="s">
        <v>512</v>
      </c>
      <c r="V160" s="26"/>
      <c r="W160" s="42"/>
      <c r="X160" s="65"/>
      <c r="Y160" s="42" t="s">
        <v>247</v>
      </c>
      <c r="Z160" s="42" t="s">
        <v>199</v>
      </c>
      <c r="AA160" s="42" t="s">
        <v>199</v>
      </c>
      <c r="AB160" s="42" t="s">
        <v>199</v>
      </c>
      <c r="AC160" s="42" t="s">
        <v>199</v>
      </c>
      <c r="AD160" s="42" t="s">
        <v>487</v>
      </c>
      <c r="AE160" s="42" t="s">
        <v>199</v>
      </c>
      <c r="AF160" s="42" t="s">
        <v>199</v>
      </c>
      <c r="AG160" s="42" t="s">
        <v>199</v>
      </c>
      <c r="AH160" s="42" t="s">
        <v>199</v>
      </c>
      <c r="AI160" s="42" t="s">
        <v>199</v>
      </c>
      <c r="AJ160" s="42" t="s">
        <v>199</v>
      </c>
      <c r="AK160" s="42" t="s">
        <v>199</v>
      </c>
      <c r="AL160" s="42" t="s">
        <v>774</v>
      </c>
    </row>
    <row r="161" spans="2:38" s="212" customFormat="1" ht="128.25" hidden="1" x14ac:dyDescent="0.2">
      <c r="B161" s="42" t="s">
        <v>453</v>
      </c>
      <c r="C161" s="43" t="s">
        <v>454</v>
      </c>
      <c r="D161" s="42" t="s">
        <v>704</v>
      </c>
      <c r="E161" s="42" t="s">
        <v>705</v>
      </c>
      <c r="F161" s="42" t="s">
        <v>705</v>
      </c>
      <c r="G161" s="42"/>
      <c r="H161" s="42" t="s">
        <v>552</v>
      </c>
      <c r="I161" s="42" t="s">
        <v>199</v>
      </c>
      <c r="J161" s="42" t="s">
        <v>199</v>
      </c>
      <c r="K161" s="42" t="s">
        <v>199</v>
      </c>
      <c r="L161" s="42" t="s">
        <v>199</v>
      </c>
      <c r="M161" s="42" t="s">
        <v>824</v>
      </c>
      <c r="N161" s="42" t="s">
        <v>825</v>
      </c>
      <c r="O161" s="44" t="s">
        <v>826</v>
      </c>
      <c r="P161" s="44" t="s">
        <v>827</v>
      </c>
      <c r="Q161" s="42" t="s">
        <v>608</v>
      </c>
      <c r="R161" s="42" t="s">
        <v>0</v>
      </c>
      <c r="S161" s="45">
        <v>45323</v>
      </c>
      <c r="T161" s="45">
        <v>45641</v>
      </c>
      <c r="U161" s="45" t="s">
        <v>512</v>
      </c>
      <c r="V161" s="26"/>
      <c r="W161" s="42"/>
      <c r="X161" s="42"/>
      <c r="Y161" s="42" t="s">
        <v>207</v>
      </c>
      <c r="Z161" s="42" t="s">
        <v>374</v>
      </c>
      <c r="AA161" s="42" t="s">
        <v>199</v>
      </c>
      <c r="AB161" s="42" t="s">
        <v>199</v>
      </c>
      <c r="AC161" s="42" t="s">
        <v>199</v>
      </c>
      <c r="AD161" s="42" t="s">
        <v>487</v>
      </c>
      <c r="AE161" s="42" t="s">
        <v>624</v>
      </c>
      <c r="AF161" s="42" t="s">
        <v>199</v>
      </c>
      <c r="AG161" s="42" t="s">
        <v>199</v>
      </c>
      <c r="AH161" s="42" t="s">
        <v>199</v>
      </c>
      <c r="AI161" s="42" t="s">
        <v>199</v>
      </c>
      <c r="AJ161" s="42" t="s">
        <v>199</v>
      </c>
      <c r="AK161" s="42" t="s">
        <v>199</v>
      </c>
      <c r="AL161" s="42" t="s">
        <v>610</v>
      </c>
    </row>
    <row r="162" spans="2:38" s="212" customFormat="1" ht="128.25" hidden="1" x14ac:dyDescent="0.2">
      <c r="B162" s="42" t="s">
        <v>453</v>
      </c>
      <c r="C162" s="43" t="s">
        <v>454</v>
      </c>
      <c r="D162" s="42" t="s">
        <v>830</v>
      </c>
      <c r="E162" s="42" t="s">
        <v>831</v>
      </c>
      <c r="F162" s="42" t="s">
        <v>832</v>
      </c>
      <c r="G162" s="42"/>
      <c r="H162" s="42" t="s">
        <v>552</v>
      </c>
      <c r="I162" s="42" t="s">
        <v>199</v>
      </c>
      <c r="J162" s="42" t="s">
        <v>833</v>
      </c>
      <c r="K162" s="42" t="s">
        <v>199</v>
      </c>
      <c r="L162" s="42" t="s">
        <v>199</v>
      </c>
      <c r="M162" s="42" t="s">
        <v>834</v>
      </c>
      <c r="N162" s="42" t="s">
        <v>835</v>
      </c>
      <c r="O162" s="44" t="s">
        <v>836</v>
      </c>
      <c r="P162" s="42" t="s">
        <v>608</v>
      </c>
      <c r="Q162" s="42" t="s">
        <v>609</v>
      </c>
      <c r="R162" s="42" t="s">
        <v>0</v>
      </c>
      <c r="S162" s="50">
        <v>45292</v>
      </c>
      <c r="T162" s="50">
        <v>45473</v>
      </c>
      <c r="U162" s="50" t="s">
        <v>512</v>
      </c>
      <c r="V162" s="26"/>
      <c r="W162" s="42"/>
      <c r="X162" s="44">
        <v>50</v>
      </c>
      <c r="Y162" s="42" t="s">
        <v>476</v>
      </c>
      <c r="Z162" s="42" t="s">
        <v>208</v>
      </c>
      <c r="AA162" s="42" t="s">
        <v>207</v>
      </c>
      <c r="AB162" s="42" t="s">
        <v>199</v>
      </c>
      <c r="AC162" s="42" t="s">
        <v>199</v>
      </c>
      <c r="AD162" s="42" t="s">
        <v>209</v>
      </c>
      <c r="AE162" s="42" t="s">
        <v>199</v>
      </c>
      <c r="AF162" s="42" t="s">
        <v>199</v>
      </c>
      <c r="AG162" s="42" t="s">
        <v>199</v>
      </c>
      <c r="AH162" s="42" t="s">
        <v>199</v>
      </c>
      <c r="AI162" s="42" t="s">
        <v>199</v>
      </c>
      <c r="AJ162" s="42" t="s">
        <v>199</v>
      </c>
      <c r="AK162" s="42" t="s">
        <v>199</v>
      </c>
      <c r="AL162" s="42" t="s">
        <v>610</v>
      </c>
    </row>
    <row r="163" spans="2:38" s="212" customFormat="1" ht="128.25" hidden="1" x14ac:dyDescent="0.2">
      <c r="B163" s="42" t="s">
        <v>453</v>
      </c>
      <c r="C163" s="43" t="s">
        <v>454</v>
      </c>
      <c r="D163" s="42" t="s">
        <v>830</v>
      </c>
      <c r="E163" s="42" t="s">
        <v>831</v>
      </c>
      <c r="F163" s="42" t="s">
        <v>832</v>
      </c>
      <c r="G163" s="42"/>
      <c r="H163" s="42" t="s">
        <v>552</v>
      </c>
      <c r="I163" s="42" t="s">
        <v>199</v>
      </c>
      <c r="J163" s="42" t="s">
        <v>833</v>
      </c>
      <c r="K163" s="42" t="s">
        <v>199</v>
      </c>
      <c r="L163" s="42" t="s">
        <v>199</v>
      </c>
      <c r="M163" s="42" t="s">
        <v>837</v>
      </c>
      <c r="N163" s="42" t="s">
        <v>838</v>
      </c>
      <c r="O163" s="44" t="s">
        <v>839</v>
      </c>
      <c r="P163" s="42" t="s">
        <v>608</v>
      </c>
      <c r="Q163" s="42" t="s">
        <v>609</v>
      </c>
      <c r="R163" s="42" t="s">
        <v>0</v>
      </c>
      <c r="S163" s="50">
        <v>45292</v>
      </c>
      <c r="T163" s="50">
        <v>45473</v>
      </c>
      <c r="U163" s="50" t="s">
        <v>512</v>
      </c>
      <c r="V163" s="26"/>
      <c r="W163" s="42"/>
      <c r="X163" s="44">
        <v>50</v>
      </c>
      <c r="Y163" s="42" t="s">
        <v>476</v>
      </c>
      <c r="Z163" s="42" t="s">
        <v>208</v>
      </c>
      <c r="AA163" s="42" t="s">
        <v>207</v>
      </c>
      <c r="AB163" s="42" t="s">
        <v>199</v>
      </c>
      <c r="AC163" s="42" t="s">
        <v>199</v>
      </c>
      <c r="AD163" s="42" t="s">
        <v>209</v>
      </c>
      <c r="AE163" s="42" t="s">
        <v>199</v>
      </c>
      <c r="AF163" s="42" t="s">
        <v>199</v>
      </c>
      <c r="AG163" s="42" t="s">
        <v>199</v>
      </c>
      <c r="AH163" s="42" t="s">
        <v>199</v>
      </c>
      <c r="AI163" s="42" t="s">
        <v>199</v>
      </c>
      <c r="AJ163" s="42" t="s">
        <v>199</v>
      </c>
      <c r="AK163" s="42" t="s">
        <v>199</v>
      </c>
      <c r="AL163" s="42" t="s">
        <v>610</v>
      </c>
    </row>
    <row r="164" spans="2:38" s="212" customFormat="1" ht="128.25" hidden="1" x14ac:dyDescent="0.2">
      <c r="B164" s="42" t="s">
        <v>453</v>
      </c>
      <c r="C164" s="43" t="s">
        <v>454</v>
      </c>
      <c r="D164" s="42" t="s">
        <v>830</v>
      </c>
      <c r="E164" s="42" t="s">
        <v>831</v>
      </c>
      <c r="F164" s="42" t="s">
        <v>840</v>
      </c>
      <c r="G164" s="42"/>
      <c r="H164" s="42" t="s">
        <v>552</v>
      </c>
      <c r="I164" s="42" t="s">
        <v>199</v>
      </c>
      <c r="J164" s="42" t="s">
        <v>833</v>
      </c>
      <c r="K164" s="42" t="s">
        <v>199</v>
      </c>
      <c r="L164" s="42" t="s">
        <v>199</v>
      </c>
      <c r="M164" s="42" t="s">
        <v>841</v>
      </c>
      <c r="N164" s="42" t="s">
        <v>842</v>
      </c>
      <c r="O164" s="44" t="s">
        <v>843</v>
      </c>
      <c r="P164" s="42" t="s">
        <v>608</v>
      </c>
      <c r="Q164" s="42" t="s">
        <v>609</v>
      </c>
      <c r="R164" s="42" t="s">
        <v>0</v>
      </c>
      <c r="S164" s="50">
        <v>45474</v>
      </c>
      <c r="T164" s="50">
        <v>45641</v>
      </c>
      <c r="U164" s="50" t="s">
        <v>512</v>
      </c>
      <c r="V164" s="26"/>
      <c r="W164" s="42"/>
      <c r="X164" s="44">
        <v>40</v>
      </c>
      <c r="Y164" s="42" t="s">
        <v>476</v>
      </c>
      <c r="Z164" s="42" t="s">
        <v>208</v>
      </c>
      <c r="AA164" s="42" t="s">
        <v>207</v>
      </c>
      <c r="AB164" s="42" t="s">
        <v>199</v>
      </c>
      <c r="AC164" s="42" t="s">
        <v>199</v>
      </c>
      <c r="AD164" s="42" t="s">
        <v>209</v>
      </c>
      <c r="AE164" s="42" t="s">
        <v>199</v>
      </c>
      <c r="AF164" s="42" t="s">
        <v>199</v>
      </c>
      <c r="AG164" s="42" t="s">
        <v>199</v>
      </c>
      <c r="AH164" s="42" t="s">
        <v>199</v>
      </c>
      <c r="AI164" s="42" t="s">
        <v>199</v>
      </c>
      <c r="AJ164" s="42" t="s">
        <v>199</v>
      </c>
      <c r="AK164" s="42" t="s">
        <v>199</v>
      </c>
      <c r="AL164" s="42" t="s">
        <v>610</v>
      </c>
    </row>
    <row r="165" spans="2:38" s="212" customFormat="1" ht="128.25" hidden="1" x14ac:dyDescent="0.2">
      <c r="B165" s="42" t="s">
        <v>453</v>
      </c>
      <c r="C165" s="43" t="s">
        <v>454</v>
      </c>
      <c r="D165" s="42" t="s">
        <v>830</v>
      </c>
      <c r="E165" s="42" t="s">
        <v>831</v>
      </c>
      <c r="F165" s="42" t="s">
        <v>840</v>
      </c>
      <c r="G165" s="42"/>
      <c r="H165" s="42" t="s">
        <v>552</v>
      </c>
      <c r="I165" s="42" t="s">
        <v>199</v>
      </c>
      <c r="J165" s="42" t="s">
        <v>833</v>
      </c>
      <c r="K165" s="42" t="s">
        <v>199</v>
      </c>
      <c r="L165" s="42" t="s">
        <v>199</v>
      </c>
      <c r="M165" s="42" t="s">
        <v>844</v>
      </c>
      <c r="N165" s="42" t="s">
        <v>845</v>
      </c>
      <c r="O165" s="44" t="s">
        <v>846</v>
      </c>
      <c r="P165" s="42" t="s">
        <v>608</v>
      </c>
      <c r="Q165" s="42" t="s">
        <v>609</v>
      </c>
      <c r="R165" s="42" t="s">
        <v>0</v>
      </c>
      <c r="S165" s="50">
        <v>45474</v>
      </c>
      <c r="T165" s="50">
        <v>45641</v>
      </c>
      <c r="U165" s="50" t="s">
        <v>512</v>
      </c>
      <c r="V165" s="26"/>
      <c r="W165" s="42"/>
      <c r="X165" s="44">
        <v>30</v>
      </c>
      <c r="Y165" s="42" t="s">
        <v>476</v>
      </c>
      <c r="Z165" s="42" t="s">
        <v>208</v>
      </c>
      <c r="AA165" s="42" t="s">
        <v>207</v>
      </c>
      <c r="AB165" s="42" t="s">
        <v>199</v>
      </c>
      <c r="AC165" s="42" t="s">
        <v>199</v>
      </c>
      <c r="AD165" s="42" t="s">
        <v>209</v>
      </c>
      <c r="AE165" s="42" t="s">
        <v>199</v>
      </c>
      <c r="AF165" s="42" t="s">
        <v>199</v>
      </c>
      <c r="AG165" s="42" t="s">
        <v>199</v>
      </c>
      <c r="AH165" s="42" t="s">
        <v>199</v>
      </c>
      <c r="AI165" s="42" t="s">
        <v>199</v>
      </c>
      <c r="AJ165" s="42" t="s">
        <v>199</v>
      </c>
      <c r="AK165" s="42" t="s">
        <v>199</v>
      </c>
      <c r="AL165" s="42" t="s">
        <v>610</v>
      </c>
    </row>
    <row r="166" spans="2:38" s="212" customFormat="1" ht="128.25" hidden="1" x14ac:dyDescent="0.2">
      <c r="B166" s="42" t="s">
        <v>453</v>
      </c>
      <c r="C166" s="43" t="s">
        <v>454</v>
      </c>
      <c r="D166" s="42" t="s">
        <v>830</v>
      </c>
      <c r="E166" s="42" t="s">
        <v>831</v>
      </c>
      <c r="F166" s="42" t="s">
        <v>840</v>
      </c>
      <c r="G166" s="42"/>
      <c r="H166" s="42" t="s">
        <v>552</v>
      </c>
      <c r="I166" s="42" t="s">
        <v>199</v>
      </c>
      <c r="J166" s="42" t="s">
        <v>833</v>
      </c>
      <c r="K166" s="42" t="s">
        <v>199</v>
      </c>
      <c r="L166" s="42" t="s">
        <v>199</v>
      </c>
      <c r="M166" s="42" t="s">
        <v>847</v>
      </c>
      <c r="N166" s="42" t="s">
        <v>848</v>
      </c>
      <c r="O166" s="44" t="s">
        <v>849</v>
      </c>
      <c r="P166" s="42" t="s">
        <v>608</v>
      </c>
      <c r="Q166" s="42" t="s">
        <v>609</v>
      </c>
      <c r="R166" s="42" t="s">
        <v>0</v>
      </c>
      <c r="S166" s="50">
        <v>45474</v>
      </c>
      <c r="T166" s="50">
        <v>45641</v>
      </c>
      <c r="U166" s="50" t="s">
        <v>512</v>
      </c>
      <c r="V166" s="26"/>
      <c r="W166" s="42"/>
      <c r="X166" s="44">
        <v>30</v>
      </c>
      <c r="Y166" s="42" t="s">
        <v>476</v>
      </c>
      <c r="Z166" s="42" t="s">
        <v>208</v>
      </c>
      <c r="AA166" s="42" t="s">
        <v>207</v>
      </c>
      <c r="AB166" s="42" t="s">
        <v>199</v>
      </c>
      <c r="AC166" s="42" t="s">
        <v>199</v>
      </c>
      <c r="AD166" s="42" t="s">
        <v>209</v>
      </c>
      <c r="AE166" s="42" t="s">
        <v>199</v>
      </c>
      <c r="AF166" s="42" t="s">
        <v>199</v>
      </c>
      <c r="AG166" s="42" t="s">
        <v>199</v>
      </c>
      <c r="AH166" s="42" t="s">
        <v>199</v>
      </c>
      <c r="AI166" s="42" t="s">
        <v>199</v>
      </c>
      <c r="AJ166" s="42" t="s">
        <v>199</v>
      </c>
      <c r="AK166" s="42" t="s">
        <v>199</v>
      </c>
      <c r="AL166" s="42" t="s">
        <v>610</v>
      </c>
    </row>
    <row r="167" spans="2:38" s="212" customFormat="1" ht="185.25" x14ac:dyDescent="0.2">
      <c r="B167" s="42" t="s">
        <v>453</v>
      </c>
      <c r="C167" s="43" t="s">
        <v>850</v>
      </c>
      <c r="D167" s="42" t="s">
        <v>851</v>
      </c>
      <c r="E167" s="42" t="s">
        <v>852</v>
      </c>
      <c r="F167" s="42" t="s">
        <v>853</v>
      </c>
      <c r="G167" s="42"/>
      <c r="H167" s="42" t="s">
        <v>753</v>
      </c>
      <c r="I167" s="42" t="s">
        <v>854</v>
      </c>
      <c r="J167" s="42" t="s">
        <v>855</v>
      </c>
      <c r="K167" s="42" t="s">
        <v>199</v>
      </c>
      <c r="L167" s="42" t="s">
        <v>199</v>
      </c>
      <c r="M167" s="59" t="s">
        <v>856</v>
      </c>
      <c r="N167" s="59" t="s">
        <v>857</v>
      </c>
      <c r="O167" s="44" t="s">
        <v>858</v>
      </c>
      <c r="P167" s="42" t="s">
        <v>661</v>
      </c>
      <c r="Q167" s="42" t="s">
        <v>662</v>
      </c>
      <c r="R167" s="42" t="s">
        <v>0</v>
      </c>
      <c r="S167" s="45">
        <v>45474</v>
      </c>
      <c r="T167" s="45">
        <v>45641</v>
      </c>
      <c r="U167" s="45" t="s">
        <v>512</v>
      </c>
      <c r="V167" s="26">
        <v>90000000</v>
      </c>
      <c r="W167" s="223" t="s">
        <v>859</v>
      </c>
      <c r="X167" s="57">
        <v>0.2</v>
      </c>
      <c r="Y167" s="42" t="s">
        <v>449</v>
      </c>
      <c r="Z167" s="42" t="s">
        <v>208</v>
      </c>
      <c r="AA167" s="42" t="s">
        <v>354</v>
      </c>
      <c r="AB167" s="58" t="s">
        <v>199</v>
      </c>
      <c r="AC167" s="58" t="s">
        <v>199</v>
      </c>
      <c r="AD167" s="42" t="s">
        <v>828</v>
      </c>
      <c r="AE167" s="42" t="s">
        <v>199</v>
      </c>
      <c r="AF167" s="42" t="s">
        <v>199</v>
      </c>
      <c r="AG167" s="42" t="s">
        <v>199</v>
      </c>
      <c r="AH167" s="42" t="s">
        <v>199</v>
      </c>
      <c r="AI167" s="42" t="s">
        <v>199</v>
      </c>
      <c r="AJ167" s="42" t="s">
        <v>199</v>
      </c>
      <c r="AK167" s="42" t="s">
        <v>199</v>
      </c>
      <c r="AL167" s="42" t="s">
        <v>663</v>
      </c>
    </row>
    <row r="168" spans="2:38" s="212" customFormat="1" ht="199.5" x14ac:dyDescent="0.2">
      <c r="B168" s="42" t="s">
        <v>453</v>
      </c>
      <c r="C168" s="43" t="s">
        <v>850</v>
      </c>
      <c r="D168" s="42" t="s">
        <v>851</v>
      </c>
      <c r="E168" s="42" t="s">
        <v>852</v>
      </c>
      <c r="F168" s="42" t="s">
        <v>853</v>
      </c>
      <c r="G168" s="42"/>
      <c r="H168" s="42" t="s">
        <v>753</v>
      </c>
      <c r="I168" s="42" t="s">
        <v>854</v>
      </c>
      <c r="J168" s="42" t="s">
        <v>855</v>
      </c>
      <c r="K168" s="42" t="s">
        <v>199</v>
      </c>
      <c r="L168" s="42" t="s">
        <v>199</v>
      </c>
      <c r="M168" s="59" t="s">
        <v>860</v>
      </c>
      <c r="N168" s="66" t="s">
        <v>861</v>
      </c>
      <c r="O168" s="59" t="s">
        <v>862</v>
      </c>
      <c r="P168" s="42" t="s">
        <v>661</v>
      </c>
      <c r="Q168" s="42" t="s">
        <v>662</v>
      </c>
      <c r="R168" s="42" t="s">
        <v>0</v>
      </c>
      <c r="S168" s="45">
        <v>45474</v>
      </c>
      <c r="T168" s="45">
        <v>45641</v>
      </c>
      <c r="U168" s="45" t="s">
        <v>512</v>
      </c>
      <c r="V168" s="26">
        <v>240000000</v>
      </c>
      <c r="W168" s="223" t="s">
        <v>859</v>
      </c>
      <c r="X168" s="57">
        <v>0.4</v>
      </c>
      <c r="Y168" s="42" t="s">
        <v>449</v>
      </c>
      <c r="Z168" s="42" t="s">
        <v>208</v>
      </c>
      <c r="AA168" s="42" t="s">
        <v>354</v>
      </c>
      <c r="AB168" s="58" t="s">
        <v>199</v>
      </c>
      <c r="AC168" s="58" t="s">
        <v>199</v>
      </c>
      <c r="AD168" s="42" t="s">
        <v>209</v>
      </c>
      <c r="AE168" s="42" t="s">
        <v>199</v>
      </c>
      <c r="AF168" s="42" t="s">
        <v>199</v>
      </c>
      <c r="AG168" s="42" t="s">
        <v>199</v>
      </c>
      <c r="AH168" s="42" t="s">
        <v>199</v>
      </c>
      <c r="AI168" s="42" t="s">
        <v>199</v>
      </c>
      <c r="AJ168" s="42" t="s">
        <v>199</v>
      </c>
      <c r="AK168" s="42" t="s">
        <v>199</v>
      </c>
      <c r="AL168" s="42" t="s">
        <v>663</v>
      </c>
    </row>
    <row r="169" spans="2:38" s="212" customFormat="1" ht="185.25" x14ac:dyDescent="0.2">
      <c r="B169" s="42" t="s">
        <v>453</v>
      </c>
      <c r="C169" s="43" t="s">
        <v>850</v>
      </c>
      <c r="D169" s="42" t="s">
        <v>851</v>
      </c>
      <c r="E169" s="42" t="s">
        <v>852</v>
      </c>
      <c r="F169" s="42" t="s">
        <v>853</v>
      </c>
      <c r="G169" s="42"/>
      <c r="H169" s="42" t="s">
        <v>753</v>
      </c>
      <c r="I169" s="42" t="s">
        <v>854</v>
      </c>
      <c r="J169" s="42" t="s">
        <v>855</v>
      </c>
      <c r="K169" s="42" t="s">
        <v>199</v>
      </c>
      <c r="L169" s="42" t="s">
        <v>199</v>
      </c>
      <c r="M169" s="59" t="s">
        <v>863</v>
      </c>
      <c r="N169" s="59" t="s">
        <v>864</v>
      </c>
      <c r="O169" s="44" t="s">
        <v>865</v>
      </c>
      <c r="P169" s="42" t="s">
        <v>661</v>
      </c>
      <c r="Q169" s="42" t="s">
        <v>662</v>
      </c>
      <c r="R169" s="42" t="s">
        <v>0</v>
      </c>
      <c r="S169" s="45">
        <v>45474</v>
      </c>
      <c r="T169" s="45">
        <v>45641</v>
      </c>
      <c r="U169" s="45" t="s">
        <v>512</v>
      </c>
      <c r="V169" s="26">
        <v>240000000</v>
      </c>
      <c r="W169" s="223" t="s">
        <v>859</v>
      </c>
      <c r="X169" s="57">
        <v>0.4</v>
      </c>
      <c r="Y169" s="42" t="s">
        <v>449</v>
      </c>
      <c r="Z169" s="42" t="s">
        <v>208</v>
      </c>
      <c r="AA169" s="42" t="s">
        <v>354</v>
      </c>
      <c r="AB169" s="58" t="s">
        <v>199</v>
      </c>
      <c r="AC169" s="58" t="s">
        <v>199</v>
      </c>
      <c r="AD169" s="42" t="s">
        <v>209</v>
      </c>
      <c r="AE169" s="42" t="s">
        <v>199</v>
      </c>
      <c r="AF169" s="42" t="s">
        <v>199</v>
      </c>
      <c r="AG169" s="42" t="s">
        <v>199</v>
      </c>
      <c r="AH169" s="42" t="s">
        <v>199</v>
      </c>
      <c r="AI169" s="42" t="s">
        <v>199</v>
      </c>
      <c r="AJ169" s="42" t="s">
        <v>199</v>
      </c>
      <c r="AK169" s="42" t="s">
        <v>199</v>
      </c>
      <c r="AL169" s="42" t="s">
        <v>663</v>
      </c>
    </row>
    <row r="170" spans="2:38" s="212" customFormat="1" ht="185.25" x14ac:dyDescent="0.2">
      <c r="B170" s="42" t="s">
        <v>453</v>
      </c>
      <c r="C170" s="43" t="s">
        <v>850</v>
      </c>
      <c r="D170" s="42" t="s">
        <v>851</v>
      </c>
      <c r="E170" s="42" t="s">
        <v>852</v>
      </c>
      <c r="F170" s="42" t="s">
        <v>853</v>
      </c>
      <c r="G170" s="42"/>
      <c r="H170" s="42" t="s">
        <v>552</v>
      </c>
      <c r="I170" s="42" t="s">
        <v>854</v>
      </c>
      <c r="J170" s="42" t="s">
        <v>855</v>
      </c>
      <c r="K170" s="42" t="s">
        <v>199</v>
      </c>
      <c r="L170" s="42" t="s">
        <v>199</v>
      </c>
      <c r="M170" s="59" t="s">
        <v>866</v>
      </c>
      <c r="N170" s="59" t="s">
        <v>867</v>
      </c>
      <c r="O170" s="44" t="s">
        <v>868</v>
      </c>
      <c r="P170" s="42" t="s">
        <v>661</v>
      </c>
      <c r="Q170" s="42" t="s">
        <v>662</v>
      </c>
      <c r="R170" s="42" t="s">
        <v>0</v>
      </c>
      <c r="S170" s="45">
        <v>45474</v>
      </c>
      <c r="T170" s="45">
        <v>45641</v>
      </c>
      <c r="U170" s="45" t="s">
        <v>512</v>
      </c>
      <c r="V170" s="26">
        <v>30000000</v>
      </c>
      <c r="W170" s="223" t="s">
        <v>859</v>
      </c>
      <c r="X170" s="42">
        <v>10</v>
      </c>
      <c r="Y170" s="42" t="s">
        <v>449</v>
      </c>
      <c r="Z170" s="42" t="s">
        <v>208</v>
      </c>
      <c r="AA170" s="42" t="s">
        <v>354</v>
      </c>
      <c r="AB170" s="58" t="s">
        <v>199</v>
      </c>
      <c r="AC170" s="58" t="s">
        <v>199</v>
      </c>
      <c r="AD170" s="42" t="s">
        <v>209</v>
      </c>
      <c r="AE170" s="42" t="s">
        <v>199</v>
      </c>
      <c r="AF170" s="42" t="s">
        <v>199</v>
      </c>
      <c r="AG170" s="42" t="s">
        <v>199</v>
      </c>
      <c r="AH170" s="42" t="s">
        <v>199</v>
      </c>
      <c r="AI170" s="42" t="s">
        <v>199</v>
      </c>
      <c r="AJ170" s="42" t="s">
        <v>199</v>
      </c>
      <c r="AK170" s="42" t="s">
        <v>199</v>
      </c>
      <c r="AL170" s="42" t="s">
        <v>663</v>
      </c>
    </row>
    <row r="171" spans="2:38" s="212" customFormat="1" ht="185.25" hidden="1" x14ac:dyDescent="0.2">
      <c r="B171" s="42" t="s">
        <v>453</v>
      </c>
      <c r="C171" s="43" t="s">
        <v>850</v>
      </c>
      <c r="D171" s="42" t="s">
        <v>851</v>
      </c>
      <c r="E171" s="42" t="s">
        <v>852</v>
      </c>
      <c r="F171" s="42" t="s">
        <v>853</v>
      </c>
      <c r="G171" s="42"/>
      <c r="H171" s="42" t="s">
        <v>753</v>
      </c>
      <c r="I171" s="42" t="s">
        <v>854</v>
      </c>
      <c r="J171" s="42" t="s">
        <v>855</v>
      </c>
      <c r="K171" s="42" t="s">
        <v>199</v>
      </c>
      <c r="L171" s="42" t="s">
        <v>199</v>
      </c>
      <c r="M171" s="42" t="s">
        <v>869</v>
      </c>
      <c r="N171" s="42" t="s">
        <v>870</v>
      </c>
      <c r="O171" s="44" t="s">
        <v>871</v>
      </c>
      <c r="P171" s="42" t="s">
        <v>872</v>
      </c>
      <c r="Q171" s="42"/>
      <c r="R171" s="42" t="s">
        <v>220</v>
      </c>
      <c r="S171" s="45">
        <v>45292</v>
      </c>
      <c r="T171" s="45">
        <v>45641</v>
      </c>
      <c r="U171" s="45" t="s">
        <v>512</v>
      </c>
      <c r="V171" s="42"/>
      <c r="W171" s="42"/>
      <c r="X171" s="42">
        <v>100</v>
      </c>
      <c r="Y171" s="42" t="s">
        <v>354</v>
      </c>
      <c r="Z171" s="42" t="s">
        <v>873</v>
      </c>
      <c r="AA171" s="42" t="s">
        <v>199</v>
      </c>
      <c r="AB171" s="42" t="s">
        <v>199</v>
      </c>
      <c r="AC171" s="42" t="s">
        <v>199</v>
      </c>
      <c r="AD171" s="42" t="s">
        <v>209</v>
      </c>
      <c r="AE171" s="42" t="s">
        <v>199</v>
      </c>
      <c r="AF171" s="42" t="s">
        <v>199</v>
      </c>
      <c r="AG171" s="42" t="s">
        <v>199</v>
      </c>
      <c r="AH171" s="42" t="s">
        <v>199</v>
      </c>
      <c r="AI171" s="42" t="s">
        <v>199</v>
      </c>
      <c r="AJ171" s="42" t="s">
        <v>199</v>
      </c>
      <c r="AK171" s="42" t="s">
        <v>199</v>
      </c>
      <c r="AL171" s="42" t="s">
        <v>234</v>
      </c>
    </row>
    <row r="172" spans="2:38" s="212" customFormat="1" ht="185.25" hidden="1" x14ac:dyDescent="0.2">
      <c r="B172" s="67" t="s">
        <v>453</v>
      </c>
      <c r="C172" s="43" t="s">
        <v>850</v>
      </c>
      <c r="D172" s="42" t="s">
        <v>851</v>
      </c>
      <c r="E172" s="42" t="s">
        <v>852</v>
      </c>
      <c r="F172" s="67" t="s">
        <v>853</v>
      </c>
      <c r="G172" s="67"/>
      <c r="H172" s="58" t="s">
        <v>753</v>
      </c>
      <c r="I172" s="42" t="s">
        <v>854</v>
      </c>
      <c r="J172" s="42" t="s">
        <v>855</v>
      </c>
      <c r="K172" s="42" t="s">
        <v>199</v>
      </c>
      <c r="L172" s="42" t="s">
        <v>199</v>
      </c>
      <c r="M172" s="67" t="s">
        <v>874</v>
      </c>
      <c r="N172" s="68" t="s">
        <v>875</v>
      </c>
      <c r="O172" s="67" t="s">
        <v>876</v>
      </c>
      <c r="P172" s="58" t="s">
        <v>877</v>
      </c>
      <c r="Q172" s="58" t="s">
        <v>878</v>
      </c>
      <c r="R172" s="58" t="s">
        <v>99</v>
      </c>
      <c r="S172" s="69">
        <v>45381</v>
      </c>
      <c r="T172" s="69">
        <v>45657</v>
      </c>
      <c r="U172" s="58" t="s">
        <v>879</v>
      </c>
      <c r="V172" s="25" t="s">
        <v>1518</v>
      </c>
      <c r="W172" s="25" t="s">
        <v>1518</v>
      </c>
      <c r="X172" s="72" t="s">
        <v>880</v>
      </c>
      <c r="Y172" s="58" t="s">
        <v>881</v>
      </c>
      <c r="Z172" s="58" t="s">
        <v>423</v>
      </c>
      <c r="AA172" s="58" t="s">
        <v>199</v>
      </c>
      <c r="AB172" s="58" t="s">
        <v>199</v>
      </c>
      <c r="AC172" s="58" t="s">
        <v>199</v>
      </c>
      <c r="AD172" s="58" t="s">
        <v>364</v>
      </c>
      <c r="AE172" s="42" t="s">
        <v>248</v>
      </c>
      <c r="AF172" s="42" t="s">
        <v>487</v>
      </c>
      <c r="AG172" s="42" t="s">
        <v>199</v>
      </c>
      <c r="AH172" s="42" t="s">
        <v>199</v>
      </c>
      <c r="AI172" s="42" t="s">
        <v>199</v>
      </c>
      <c r="AJ172" s="73" t="s">
        <v>408</v>
      </c>
      <c r="AK172" s="73" t="s">
        <v>409</v>
      </c>
      <c r="AL172" s="67" t="s">
        <v>497</v>
      </c>
    </row>
    <row r="173" spans="2:38" s="212" customFormat="1" ht="185.25" hidden="1" x14ac:dyDescent="0.2">
      <c r="B173" s="42" t="s">
        <v>453</v>
      </c>
      <c r="C173" s="43" t="s">
        <v>850</v>
      </c>
      <c r="D173" s="42" t="s">
        <v>851</v>
      </c>
      <c r="E173" s="42" t="s">
        <v>852</v>
      </c>
      <c r="F173" s="42" t="s">
        <v>853</v>
      </c>
      <c r="G173" s="42"/>
      <c r="H173" s="42" t="s">
        <v>753</v>
      </c>
      <c r="I173" s="42" t="s">
        <v>854</v>
      </c>
      <c r="J173" s="42" t="s">
        <v>855</v>
      </c>
      <c r="K173" s="42" t="s">
        <v>199</v>
      </c>
      <c r="L173" s="42" t="s">
        <v>199</v>
      </c>
      <c r="M173" s="42" t="s">
        <v>882</v>
      </c>
      <c r="N173" s="42" t="s">
        <v>882</v>
      </c>
      <c r="O173" s="42" t="s">
        <v>883</v>
      </c>
      <c r="P173" s="42" t="s">
        <v>218</v>
      </c>
      <c r="Q173" s="42" t="s">
        <v>884</v>
      </c>
      <c r="R173" s="42" t="s">
        <v>220</v>
      </c>
      <c r="S173" s="45">
        <v>45323</v>
      </c>
      <c r="T173" s="52">
        <v>45626</v>
      </c>
      <c r="U173" s="45" t="s">
        <v>199</v>
      </c>
      <c r="V173" s="26"/>
      <c r="W173" s="42"/>
      <c r="X173" s="42"/>
      <c r="Y173" s="42" t="s">
        <v>354</v>
      </c>
      <c r="Z173" s="42" t="s">
        <v>881</v>
      </c>
      <c r="AA173" s="42" t="s">
        <v>199</v>
      </c>
      <c r="AB173" s="42" t="s">
        <v>199</v>
      </c>
      <c r="AC173" s="42" t="s">
        <v>199</v>
      </c>
      <c r="AD173" s="42" t="s">
        <v>487</v>
      </c>
      <c r="AE173" s="42" t="s">
        <v>199</v>
      </c>
      <c r="AF173" s="42" t="s">
        <v>199</v>
      </c>
      <c r="AG173" s="42" t="s">
        <v>199</v>
      </c>
      <c r="AH173" s="42" t="s">
        <v>199</v>
      </c>
      <c r="AI173" s="42" t="s">
        <v>199</v>
      </c>
      <c r="AJ173" s="42" t="s">
        <v>408</v>
      </c>
      <c r="AK173" s="42" t="s">
        <v>409</v>
      </c>
      <c r="AL173" s="42" t="s">
        <v>234</v>
      </c>
    </row>
    <row r="174" spans="2:38" s="212" customFormat="1" ht="185.25" hidden="1" x14ac:dyDescent="0.2">
      <c r="B174" s="42" t="s">
        <v>453</v>
      </c>
      <c r="C174" s="43" t="s">
        <v>850</v>
      </c>
      <c r="D174" s="42" t="s">
        <v>851</v>
      </c>
      <c r="E174" s="42" t="s">
        <v>852</v>
      </c>
      <c r="F174" s="42" t="s">
        <v>853</v>
      </c>
      <c r="G174" s="42"/>
      <c r="H174" s="42" t="s">
        <v>753</v>
      </c>
      <c r="I174" s="42" t="s">
        <v>854</v>
      </c>
      <c r="J174" s="42" t="s">
        <v>855</v>
      </c>
      <c r="K174" s="42" t="s">
        <v>199</v>
      </c>
      <c r="L174" s="42" t="s">
        <v>199</v>
      </c>
      <c r="M174" s="42" t="s">
        <v>885</v>
      </c>
      <c r="N174" s="42" t="s">
        <v>885</v>
      </c>
      <c r="O174" s="42" t="s">
        <v>886</v>
      </c>
      <c r="P174" s="42" t="s">
        <v>887</v>
      </c>
      <c r="Q174" s="42" t="s">
        <v>888</v>
      </c>
      <c r="R174" s="42" t="s">
        <v>220</v>
      </c>
      <c r="S174" s="45">
        <v>45323</v>
      </c>
      <c r="T174" s="52">
        <v>45626</v>
      </c>
      <c r="U174" s="45" t="s">
        <v>512</v>
      </c>
      <c r="V174" s="26"/>
      <c r="W174" s="42"/>
      <c r="X174" s="42"/>
      <c r="Y174" s="42" t="s">
        <v>354</v>
      </c>
      <c r="Z174" s="42" t="s">
        <v>881</v>
      </c>
      <c r="AA174" s="42" t="s">
        <v>199</v>
      </c>
      <c r="AB174" s="42" t="s">
        <v>199</v>
      </c>
      <c r="AC174" s="42" t="s">
        <v>199</v>
      </c>
      <c r="AD174" s="42" t="s">
        <v>487</v>
      </c>
      <c r="AE174" s="42" t="s">
        <v>199</v>
      </c>
      <c r="AF174" s="42" t="s">
        <v>199</v>
      </c>
      <c r="AG174" s="42" t="s">
        <v>199</v>
      </c>
      <c r="AH174" s="42" t="s">
        <v>199</v>
      </c>
      <c r="AI174" s="42" t="s">
        <v>199</v>
      </c>
      <c r="AJ174" s="42" t="s">
        <v>408</v>
      </c>
      <c r="AK174" s="42" t="s">
        <v>409</v>
      </c>
      <c r="AL174" s="42" t="s">
        <v>234</v>
      </c>
    </row>
    <row r="175" spans="2:38" s="212" customFormat="1" ht="185.25" hidden="1" x14ac:dyDescent="0.2">
      <c r="B175" s="42" t="s">
        <v>453</v>
      </c>
      <c r="C175" s="43" t="s">
        <v>850</v>
      </c>
      <c r="D175" s="42" t="s">
        <v>851</v>
      </c>
      <c r="E175" s="42" t="s">
        <v>852</v>
      </c>
      <c r="F175" s="42" t="s">
        <v>853</v>
      </c>
      <c r="G175" s="42"/>
      <c r="H175" s="42" t="s">
        <v>753</v>
      </c>
      <c r="I175" s="42" t="s">
        <v>854</v>
      </c>
      <c r="J175" s="42" t="s">
        <v>855</v>
      </c>
      <c r="K175" s="42" t="s">
        <v>199</v>
      </c>
      <c r="L175" s="42" t="s">
        <v>199</v>
      </c>
      <c r="M175" s="42"/>
      <c r="N175" s="42"/>
      <c r="O175" s="42"/>
      <c r="P175" s="42"/>
      <c r="Q175" s="42"/>
      <c r="R175" s="42"/>
      <c r="S175" s="45"/>
      <c r="T175" s="52"/>
      <c r="U175" s="45"/>
      <c r="V175" s="26"/>
      <c r="W175" s="42"/>
      <c r="X175" s="42"/>
      <c r="Y175" s="42"/>
      <c r="Z175" s="42"/>
      <c r="AA175" s="42"/>
      <c r="AB175" s="42"/>
      <c r="AC175" s="42"/>
      <c r="AD175" s="42"/>
      <c r="AE175" s="42"/>
      <c r="AF175" s="42"/>
      <c r="AG175" s="42"/>
      <c r="AH175" s="42"/>
      <c r="AI175" s="42"/>
      <c r="AJ175" s="42"/>
      <c r="AK175" s="42"/>
      <c r="AL175" s="42"/>
    </row>
    <row r="176" spans="2:38" s="212" customFormat="1" ht="185.25" hidden="1" x14ac:dyDescent="0.2">
      <c r="B176" s="42" t="s">
        <v>453</v>
      </c>
      <c r="C176" s="43" t="s">
        <v>850</v>
      </c>
      <c r="D176" s="42" t="s">
        <v>851</v>
      </c>
      <c r="E176" s="42" t="s">
        <v>852</v>
      </c>
      <c r="F176" s="42" t="s">
        <v>853</v>
      </c>
      <c r="G176" s="42"/>
      <c r="H176" s="42" t="s">
        <v>753</v>
      </c>
      <c r="I176" s="42" t="s">
        <v>854</v>
      </c>
      <c r="J176" s="42" t="s">
        <v>855</v>
      </c>
      <c r="K176" s="42" t="s">
        <v>199</v>
      </c>
      <c r="L176" s="42" t="s">
        <v>199</v>
      </c>
      <c r="M176" s="42" t="s">
        <v>889</v>
      </c>
      <c r="N176" s="42" t="s">
        <v>890</v>
      </c>
      <c r="O176" s="44" t="s">
        <v>891</v>
      </c>
      <c r="P176" s="42" t="s">
        <v>272</v>
      </c>
      <c r="Q176" s="42" t="s">
        <v>892</v>
      </c>
      <c r="R176" s="44" t="s">
        <v>72</v>
      </c>
      <c r="S176" s="45">
        <v>45293</v>
      </c>
      <c r="T176" s="45">
        <v>45626</v>
      </c>
      <c r="U176" s="50" t="s">
        <v>260</v>
      </c>
      <c r="V176" s="26"/>
      <c r="W176" s="42"/>
      <c r="X176" s="46">
        <v>0.8</v>
      </c>
      <c r="Y176" s="42" t="s">
        <v>207</v>
      </c>
      <c r="Z176" s="42" t="s">
        <v>893</v>
      </c>
      <c r="AA176" s="42" t="s">
        <v>199</v>
      </c>
      <c r="AB176" s="42" t="s">
        <v>199</v>
      </c>
      <c r="AC176" s="42" t="s">
        <v>199</v>
      </c>
      <c r="AD176" s="51" t="s">
        <v>364</v>
      </c>
      <c r="AE176" s="42" t="s">
        <v>199</v>
      </c>
      <c r="AF176" s="42" t="s">
        <v>199</v>
      </c>
      <c r="AG176" s="42" t="s">
        <v>199</v>
      </c>
      <c r="AH176" s="42" t="s">
        <v>199</v>
      </c>
      <c r="AI176" s="42" t="s">
        <v>199</v>
      </c>
      <c r="AJ176" s="42" t="s">
        <v>408</v>
      </c>
      <c r="AK176" s="42" t="s">
        <v>409</v>
      </c>
      <c r="AL176" s="44" t="s">
        <v>261</v>
      </c>
    </row>
    <row r="177" spans="2:38" s="212" customFormat="1" ht="185.25" hidden="1" x14ac:dyDescent="0.2">
      <c r="B177" s="42" t="s">
        <v>453</v>
      </c>
      <c r="C177" s="43" t="s">
        <v>850</v>
      </c>
      <c r="D177" s="42" t="s">
        <v>851</v>
      </c>
      <c r="E177" s="42" t="s">
        <v>852</v>
      </c>
      <c r="F177" s="42" t="s">
        <v>853</v>
      </c>
      <c r="G177" s="42"/>
      <c r="H177" s="42" t="s">
        <v>753</v>
      </c>
      <c r="I177" s="42" t="s">
        <v>854</v>
      </c>
      <c r="J177" s="42" t="s">
        <v>855</v>
      </c>
      <c r="K177" s="42" t="s">
        <v>199</v>
      </c>
      <c r="L177" s="42" t="s">
        <v>199</v>
      </c>
      <c r="M177" s="42" t="s">
        <v>894</v>
      </c>
      <c r="N177" s="42" t="s">
        <v>895</v>
      </c>
      <c r="O177" s="44" t="s">
        <v>896</v>
      </c>
      <c r="P177" s="42" t="s">
        <v>230</v>
      </c>
      <c r="Q177" s="42" t="s">
        <v>231</v>
      </c>
      <c r="R177" s="44" t="s">
        <v>220</v>
      </c>
      <c r="S177" s="45">
        <v>45627</v>
      </c>
      <c r="T177" s="45">
        <v>45641</v>
      </c>
      <c r="U177" s="44" t="s">
        <v>72</v>
      </c>
      <c r="V177" s="26"/>
      <c r="W177" s="42"/>
      <c r="X177" s="46"/>
      <c r="Y177" s="42" t="s">
        <v>208</v>
      </c>
      <c r="Z177" s="42" t="s">
        <v>232</v>
      </c>
      <c r="AA177" s="42" t="s">
        <v>233</v>
      </c>
      <c r="AB177" s="42" t="s">
        <v>893</v>
      </c>
      <c r="AC177" s="42" t="s">
        <v>199</v>
      </c>
      <c r="AD177" s="51" t="s">
        <v>364</v>
      </c>
      <c r="AE177" s="42" t="s">
        <v>199</v>
      </c>
      <c r="AF177" s="42" t="s">
        <v>199</v>
      </c>
      <c r="AG177" s="42" t="s">
        <v>199</v>
      </c>
      <c r="AH177" s="42" t="s">
        <v>199</v>
      </c>
      <c r="AI177" s="42" t="s">
        <v>199</v>
      </c>
      <c r="AJ177" s="42" t="s">
        <v>408</v>
      </c>
      <c r="AK177" s="42" t="s">
        <v>409</v>
      </c>
      <c r="AL177" s="44" t="s">
        <v>234</v>
      </c>
    </row>
    <row r="178" spans="2:38" s="212" customFormat="1" ht="185.25" hidden="1" x14ac:dyDescent="0.2">
      <c r="B178" s="42" t="s">
        <v>453</v>
      </c>
      <c r="C178" s="43" t="s">
        <v>850</v>
      </c>
      <c r="D178" s="42" t="s">
        <v>851</v>
      </c>
      <c r="E178" s="42" t="s">
        <v>852</v>
      </c>
      <c r="F178" s="42" t="s">
        <v>853</v>
      </c>
      <c r="G178" s="42"/>
      <c r="H178" s="42" t="s">
        <v>753</v>
      </c>
      <c r="I178" s="42" t="s">
        <v>854</v>
      </c>
      <c r="J178" s="42" t="s">
        <v>855</v>
      </c>
      <c r="K178" s="42" t="s">
        <v>199</v>
      </c>
      <c r="L178" s="42" t="s">
        <v>199</v>
      </c>
      <c r="M178" s="42" t="s">
        <v>897</v>
      </c>
      <c r="N178" s="42" t="s">
        <v>898</v>
      </c>
      <c r="O178" s="44" t="s">
        <v>267</v>
      </c>
      <c r="P178" s="42" t="s">
        <v>272</v>
      </c>
      <c r="Q178" s="42" t="s">
        <v>892</v>
      </c>
      <c r="R178" s="44" t="s">
        <v>72</v>
      </c>
      <c r="S178" s="45">
        <v>45293</v>
      </c>
      <c r="T178" s="45">
        <v>45626</v>
      </c>
      <c r="U178" s="50" t="s">
        <v>72</v>
      </c>
      <c r="V178" s="26"/>
      <c r="W178" s="42"/>
      <c r="X178" s="46">
        <v>0.2</v>
      </c>
      <c r="Y178" s="42" t="s">
        <v>207</v>
      </c>
      <c r="Z178" s="42" t="s">
        <v>893</v>
      </c>
      <c r="AA178" s="42" t="s">
        <v>199</v>
      </c>
      <c r="AB178" s="42" t="s">
        <v>199</v>
      </c>
      <c r="AC178" s="42" t="s">
        <v>199</v>
      </c>
      <c r="AD178" s="51" t="s">
        <v>364</v>
      </c>
      <c r="AE178" s="42" t="s">
        <v>199</v>
      </c>
      <c r="AF178" s="42" t="s">
        <v>199</v>
      </c>
      <c r="AG178" s="42" t="s">
        <v>199</v>
      </c>
      <c r="AH178" s="42" t="s">
        <v>199</v>
      </c>
      <c r="AI178" s="42" t="s">
        <v>199</v>
      </c>
      <c r="AJ178" s="42" t="s">
        <v>408</v>
      </c>
      <c r="AK178" s="42" t="s">
        <v>409</v>
      </c>
      <c r="AL178" s="44" t="s">
        <v>261</v>
      </c>
    </row>
    <row r="179" spans="2:38" s="212" customFormat="1" ht="185.25" hidden="1" x14ac:dyDescent="0.2">
      <c r="B179" s="42" t="s">
        <v>453</v>
      </c>
      <c r="C179" s="43" t="s">
        <v>850</v>
      </c>
      <c r="D179" s="42" t="s">
        <v>851</v>
      </c>
      <c r="E179" s="42" t="s">
        <v>852</v>
      </c>
      <c r="F179" s="42" t="s">
        <v>853</v>
      </c>
      <c r="G179" s="42"/>
      <c r="H179" s="42" t="s">
        <v>753</v>
      </c>
      <c r="I179" s="42" t="s">
        <v>854</v>
      </c>
      <c r="J179" s="42" t="s">
        <v>855</v>
      </c>
      <c r="K179" s="42" t="s">
        <v>199</v>
      </c>
      <c r="L179" s="42" t="s">
        <v>199</v>
      </c>
      <c r="M179" s="42" t="s">
        <v>899</v>
      </c>
      <c r="N179" s="42" t="s">
        <v>900</v>
      </c>
      <c r="O179" s="44" t="s">
        <v>901</v>
      </c>
      <c r="P179" s="42" t="s">
        <v>272</v>
      </c>
      <c r="Q179" s="42" t="s">
        <v>902</v>
      </c>
      <c r="R179" s="44" t="s">
        <v>72</v>
      </c>
      <c r="S179" s="45">
        <v>45383</v>
      </c>
      <c r="T179" s="45">
        <v>45641</v>
      </c>
      <c r="U179" s="50" t="s">
        <v>260</v>
      </c>
      <c r="V179" s="26"/>
      <c r="W179" s="42"/>
      <c r="X179" s="46">
        <v>0.8</v>
      </c>
      <c r="Y179" s="42" t="s">
        <v>207</v>
      </c>
      <c r="Z179" s="42" t="s">
        <v>893</v>
      </c>
      <c r="AA179" s="42" t="s">
        <v>199</v>
      </c>
      <c r="AB179" s="42" t="s">
        <v>199</v>
      </c>
      <c r="AC179" s="42" t="s">
        <v>199</v>
      </c>
      <c r="AD179" s="51" t="s">
        <v>364</v>
      </c>
      <c r="AE179" s="42" t="s">
        <v>199</v>
      </c>
      <c r="AF179" s="42" t="s">
        <v>199</v>
      </c>
      <c r="AG179" s="42" t="s">
        <v>199</v>
      </c>
      <c r="AH179" s="42" t="s">
        <v>199</v>
      </c>
      <c r="AI179" s="42" t="s">
        <v>199</v>
      </c>
      <c r="AJ179" s="42" t="s">
        <v>408</v>
      </c>
      <c r="AK179" s="42" t="s">
        <v>409</v>
      </c>
      <c r="AL179" s="44" t="s">
        <v>261</v>
      </c>
    </row>
    <row r="180" spans="2:38" s="212" customFormat="1" ht="185.25" hidden="1" x14ac:dyDescent="0.2">
      <c r="B180" s="42" t="s">
        <v>453</v>
      </c>
      <c r="C180" s="43" t="s">
        <v>850</v>
      </c>
      <c r="D180" s="42" t="s">
        <v>851</v>
      </c>
      <c r="E180" s="42" t="s">
        <v>852</v>
      </c>
      <c r="F180" s="42" t="s">
        <v>853</v>
      </c>
      <c r="G180" s="42"/>
      <c r="H180" s="42" t="s">
        <v>753</v>
      </c>
      <c r="I180" s="42" t="s">
        <v>854</v>
      </c>
      <c r="J180" s="42" t="s">
        <v>855</v>
      </c>
      <c r="K180" s="42" t="s">
        <v>199</v>
      </c>
      <c r="L180" s="42" t="s">
        <v>199</v>
      </c>
      <c r="M180" s="42" t="s">
        <v>903</v>
      </c>
      <c r="N180" s="42" t="s">
        <v>904</v>
      </c>
      <c r="O180" s="44" t="s">
        <v>905</v>
      </c>
      <c r="P180" s="42" t="s">
        <v>230</v>
      </c>
      <c r="Q180" s="42" t="s">
        <v>231</v>
      </c>
      <c r="R180" s="44" t="s">
        <v>220</v>
      </c>
      <c r="S180" s="45">
        <v>45627</v>
      </c>
      <c r="T180" s="45">
        <v>45641</v>
      </c>
      <c r="U180" s="44" t="s">
        <v>72</v>
      </c>
      <c r="V180" s="26"/>
      <c r="W180" s="42"/>
      <c r="X180" s="46"/>
      <c r="Y180" s="42" t="s">
        <v>208</v>
      </c>
      <c r="Z180" s="42" t="s">
        <v>232</v>
      </c>
      <c r="AA180" s="42" t="s">
        <v>233</v>
      </c>
      <c r="AB180" s="42" t="s">
        <v>893</v>
      </c>
      <c r="AC180" s="42" t="s">
        <v>199</v>
      </c>
      <c r="AD180" s="51" t="s">
        <v>364</v>
      </c>
      <c r="AE180" s="42" t="s">
        <v>199</v>
      </c>
      <c r="AF180" s="42" t="s">
        <v>199</v>
      </c>
      <c r="AG180" s="42" t="s">
        <v>199</v>
      </c>
      <c r="AH180" s="42" t="s">
        <v>199</v>
      </c>
      <c r="AI180" s="42" t="s">
        <v>199</v>
      </c>
      <c r="AJ180" s="42" t="s">
        <v>408</v>
      </c>
      <c r="AK180" s="42" t="s">
        <v>409</v>
      </c>
      <c r="AL180" s="44" t="s">
        <v>234</v>
      </c>
    </row>
    <row r="181" spans="2:38" s="212" customFormat="1" ht="185.25" hidden="1" x14ac:dyDescent="0.2">
      <c r="B181" s="42" t="s">
        <v>453</v>
      </c>
      <c r="C181" s="43" t="s">
        <v>850</v>
      </c>
      <c r="D181" s="42" t="s">
        <v>851</v>
      </c>
      <c r="E181" s="42" t="s">
        <v>852</v>
      </c>
      <c r="F181" s="42" t="s">
        <v>853</v>
      </c>
      <c r="G181" s="42"/>
      <c r="H181" s="42" t="s">
        <v>753</v>
      </c>
      <c r="I181" s="42" t="s">
        <v>854</v>
      </c>
      <c r="J181" s="42" t="s">
        <v>855</v>
      </c>
      <c r="K181" s="42" t="s">
        <v>199</v>
      </c>
      <c r="L181" s="42" t="s">
        <v>199</v>
      </c>
      <c r="M181" s="42" t="s">
        <v>906</v>
      </c>
      <c r="N181" s="42" t="s">
        <v>907</v>
      </c>
      <c r="O181" s="44" t="s">
        <v>267</v>
      </c>
      <c r="P181" s="42" t="s">
        <v>272</v>
      </c>
      <c r="Q181" s="42" t="s">
        <v>902</v>
      </c>
      <c r="R181" s="44" t="s">
        <v>72</v>
      </c>
      <c r="S181" s="45">
        <v>45383</v>
      </c>
      <c r="T181" s="45">
        <v>45657</v>
      </c>
      <c r="U181" s="50" t="s">
        <v>72</v>
      </c>
      <c r="V181" s="26"/>
      <c r="W181" s="42"/>
      <c r="X181" s="46">
        <v>0.2</v>
      </c>
      <c r="Y181" s="42" t="s">
        <v>207</v>
      </c>
      <c r="Z181" s="42" t="s">
        <v>893</v>
      </c>
      <c r="AA181" s="42" t="s">
        <v>199</v>
      </c>
      <c r="AB181" s="42"/>
      <c r="AC181" s="42"/>
      <c r="AD181" s="51" t="s">
        <v>364</v>
      </c>
      <c r="AE181" s="42" t="s">
        <v>199</v>
      </c>
      <c r="AF181" s="42" t="s">
        <v>199</v>
      </c>
      <c r="AG181" s="42" t="s">
        <v>199</v>
      </c>
      <c r="AH181" s="42" t="s">
        <v>199</v>
      </c>
      <c r="AI181" s="42" t="s">
        <v>199</v>
      </c>
      <c r="AJ181" s="42" t="s">
        <v>408</v>
      </c>
      <c r="AK181" s="42" t="s">
        <v>409</v>
      </c>
      <c r="AL181" s="44" t="s">
        <v>261</v>
      </c>
    </row>
    <row r="182" spans="2:38" s="212" customFormat="1" ht="185.25" hidden="1" x14ac:dyDescent="0.2">
      <c r="B182" s="42" t="s">
        <v>453</v>
      </c>
      <c r="C182" s="43" t="s">
        <v>850</v>
      </c>
      <c r="D182" s="42" t="s">
        <v>851</v>
      </c>
      <c r="E182" s="42" t="s">
        <v>852</v>
      </c>
      <c r="F182" s="42" t="s">
        <v>908</v>
      </c>
      <c r="G182" s="42"/>
      <c r="H182" s="42" t="s">
        <v>753</v>
      </c>
      <c r="I182" s="42" t="s">
        <v>854</v>
      </c>
      <c r="J182" s="42" t="s">
        <v>855</v>
      </c>
      <c r="K182" s="42" t="s">
        <v>199</v>
      </c>
      <c r="L182" s="42" t="s">
        <v>199</v>
      </c>
      <c r="M182" s="42" t="s">
        <v>909</v>
      </c>
      <c r="N182" s="42" t="s">
        <v>910</v>
      </c>
      <c r="O182" s="44" t="s">
        <v>911</v>
      </c>
      <c r="P182" s="42" t="s">
        <v>872</v>
      </c>
      <c r="Q182" s="42"/>
      <c r="R182" s="42" t="s">
        <v>912</v>
      </c>
      <c r="S182" s="45">
        <v>45566</v>
      </c>
      <c r="T182" s="45">
        <v>45641</v>
      </c>
      <c r="U182" s="45" t="s">
        <v>512</v>
      </c>
      <c r="V182" s="26"/>
      <c r="W182" s="42"/>
      <c r="X182" s="42">
        <v>100</v>
      </c>
      <c r="Y182" s="42" t="s">
        <v>354</v>
      </c>
      <c r="Z182" s="42" t="s">
        <v>199</v>
      </c>
      <c r="AA182" s="42" t="s">
        <v>199</v>
      </c>
      <c r="AB182" s="42" t="s">
        <v>199</v>
      </c>
      <c r="AC182" s="42" t="s">
        <v>199</v>
      </c>
      <c r="AD182" s="42" t="s">
        <v>356</v>
      </c>
      <c r="AE182" s="42" t="s">
        <v>417</v>
      </c>
      <c r="AF182" s="42" t="s">
        <v>199</v>
      </c>
      <c r="AG182" s="42" t="s">
        <v>199</v>
      </c>
      <c r="AH182" s="42" t="s">
        <v>199</v>
      </c>
      <c r="AI182" s="42" t="s">
        <v>199</v>
      </c>
      <c r="AJ182" s="42" t="s">
        <v>199</v>
      </c>
      <c r="AK182" s="42" t="s">
        <v>199</v>
      </c>
      <c r="AL182" s="42" t="s">
        <v>913</v>
      </c>
    </row>
    <row r="183" spans="2:38" s="212" customFormat="1" ht="185.25" hidden="1" x14ac:dyDescent="0.2">
      <c r="B183" s="42" t="s">
        <v>453</v>
      </c>
      <c r="C183" s="43" t="s">
        <v>850</v>
      </c>
      <c r="D183" s="42" t="s">
        <v>851</v>
      </c>
      <c r="E183" s="42" t="s">
        <v>852</v>
      </c>
      <c r="F183" s="42" t="s">
        <v>908</v>
      </c>
      <c r="G183" s="42"/>
      <c r="H183" s="42" t="s">
        <v>753</v>
      </c>
      <c r="I183" s="42" t="s">
        <v>854</v>
      </c>
      <c r="J183" s="42" t="s">
        <v>855</v>
      </c>
      <c r="K183" s="42" t="s">
        <v>199</v>
      </c>
      <c r="L183" s="42" t="s">
        <v>199</v>
      </c>
      <c r="M183" s="42" t="s">
        <v>914</v>
      </c>
      <c r="N183" s="42" t="s">
        <v>915</v>
      </c>
      <c r="O183" s="44" t="s">
        <v>916</v>
      </c>
      <c r="P183" s="42" t="s">
        <v>667</v>
      </c>
      <c r="Q183" s="42" t="s">
        <v>672</v>
      </c>
      <c r="R183" s="42" t="s">
        <v>99</v>
      </c>
      <c r="S183" s="45">
        <v>45292</v>
      </c>
      <c r="T183" s="45">
        <v>45641</v>
      </c>
      <c r="U183" s="45" t="s">
        <v>199</v>
      </c>
      <c r="V183" s="26"/>
      <c r="W183" s="42"/>
      <c r="X183" s="42">
        <v>100</v>
      </c>
      <c r="Y183" s="42" t="s">
        <v>354</v>
      </c>
      <c r="Z183" s="42" t="s">
        <v>199</v>
      </c>
      <c r="AA183" s="42" t="s">
        <v>199</v>
      </c>
      <c r="AB183" s="42" t="s">
        <v>199</v>
      </c>
      <c r="AC183" s="42" t="s">
        <v>199</v>
      </c>
      <c r="AD183" s="42" t="s">
        <v>356</v>
      </c>
      <c r="AE183" s="42" t="s">
        <v>417</v>
      </c>
      <c r="AF183" s="42" t="s">
        <v>199</v>
      </c>
      <c r="AG183" s="42" t="s">
        <v>199</v>
      </c>
      <c r="AH183" s="42" t="s">
        <v>199</v>
      </c>
      <c r="AI183" s="42" t="s">
        <v>199</v>
      </c>
      <c r="AJ183" s="42" t="s">
        <v>199</v>
      </c>
      <c r="AK183" s="42" t="s">
        <v>199</v>
      </c>
      <c r="AL183" s="42" t="s">
        <v>913</v>
      </c>
    </row>
    <row r="184" spans="2:38" s="212" customFormat="1" ht="185.25" hidden="1" x14ac:dyDescent="0.2">
      <c r="B184" s="42" t="s">
        <v>453</v>
      </c>
      <c r="C184" s="43" t="s">
        <v>850</v>
      </c>
      <c r="D184" s="42" t="s">
        <v>851</v>
      </c>
      <c r="E184" s="42" t="s">
        <v>852</v>
      </c>
      <c r="F184" s="42" t="s">
        <v>917</v>
      </c>
      <c r="G184" s="42"/>
      <c r="H184" s="42" t="s">
        <v>753</v>
      </c>
      <c r="I184" s="42" t="s">
        <v>854</v>
      </c>
      <c r="J184" s="42" t="s">
        <v>855</v>
      </c>
      <c r="K184" s="42" t="s">
        <v>199</v>
      </c>
      <c r="L184" s="42" t="s">
        <v>199</v>
      </c>
      <c r="M184" s="42" t="s">
        <v>918</v>
      </c>
      <c r="N184" s="42" t="s">
        <v>919</v>
      </c>
      <c r="O184" s="44" t="s">
        <v>920</v>
      </c>
      <c r="P184" s="42" t="s">
        <v>872</v>
      </c>
      <c r="Q184" s="42"/>
      <c r="R184" s="42" t="s">
        <v>220</v>
      </c>
      <c r="S184" s="45">
        <v>45566</v>
      </c>
      <c r="T184" s="45">
        <v>45641</v>
      </c>
      <c r="U184" s="45" t="s">
        <v>50</v>
      </c>
      <c r="V184" s="42">
        <v>100</v>
      </c>
      <c r="W184" s="42" t="s">
        <v>354</v>
      </c>
      <c r="X184" s="42">
        <v>50</v>
      </c>
      <c r="Y184" s="42" t="s">
        <v>354</v>
      </c>
      <c r="Z184" s="42" t="s">
        <v>199</v>
      </c>
      <c r="AA184" s="42" t="s">
        <v>199</v>
      </c>
      <c r="AB184" s="42" t="s">
        <v>199</v>
      </c>
      <c r="AC184" s="42" t="s">
        <v>199</v>
      </c>
      <c r="AD184" s="42" t="s">
        <v>209</v>
      </c>
      <c r="AE184" s="42" t="s">
        <v>199</v>
      </c>
      <c r="AF184" s="42" t="s">
        <v>199</v>
      </c>
      <c r="AG184" s="42" t="s">
        <v>199</v>
      </c>
      <c r="AH184" s="42" t="s">
        <v>199</v>
      </c>
      <c r="AI184" s="42" t="s">
        <v>199</v>
      </c>
      <c r="AJ184" s="42" t="s">
        <v>199</v>
      </c>
      <c r="AK184" s="42" t="s">
        <v>199</v>
      </c>
      <c r="AL184" s="42" t="s">
        <v>234</v>
      </c>
    </row>
    <row r="185" spans="2:38" s="212" customFormat="1" ht="185.25" hidden="1" x14ac:dyDescent="0.2">
      <c r="B185" s="42" t="s">
        <v>453</v>
      </c>
      <c r="C185" s="43" t="s">
        <v>850</v>
      </c>
      <c r="D185" s="42" t="s">
        <v>851</v>
      </c>
      <c r="E185" s="42" t="s">
        <v>852</v>
      </c>
      <c r="F185" s="42" t="s">
        <v>917</v>
      </c>
      <c r="G185" s="42"/>
      <c r="H185" s="42" t="s">
        <v>753</v>
      </c>
      <c r="I185" s="42" t="s">
        <v>854</v>
      </c>
      <c r="J185" s="42" t="s">
        <v>855</v>
      </c>
      <c r="K185" s="42" t="s">
        <v>199</v>
      </c>
      <c r="L185" s="42" t="s">
        <v>199</v>
      </c>
      <c r="M185" s="42" t="s">
        <v>921</v>
      </c>
      <c r="N185" s="42" t="s">
        <v>922</v>
      </c>
      <c r="O185" s="44" t="s">
        <v>923</v>
      </c>
      <c r="P185" s="42" t="s">
        <v>872</v>
      </c>
      <c r="Q185" s="42"/>
      <c r="R185" s="42" t="s">
        <v>220</v>
      </c>
      <c r="S185" s="45">
        <v>45597</v>
      </c>
      <c r="T185" s="45">
        <v>45641</v>
      </c>
      <c r="U185" s="45" t="s">
        <v>50</v>
      </c>
      <c r="V185" s="26"/>
      <c r="W185" s="42"/>
      <c r="X185" s="42">
        <v>50</v>
      </c>
      <c r="Y185" s="42" t="s">
        <v>354</v>
      </c>
      <c r="Z185" s="42" t="s">
        <v>374</v>
      </c>
      <c r="AA185" s="42" t="s">
        <v>199</v>
      </c>
      <c r="AB185" s="42" t="s">
        <v>199</v>
      </c>
      <c r="AC185" s="42" t="s">
        <v>199</v>
      </c>
      <c r="AD185" s="42" t="s">
        <v>209</v>
      </c>
      <c r="AE185" s="42" t="s">
        <v>199</v>
      </c>
      <c r="AF185" s="42" t="s">
        <v>199</v>
      </c>
      <c r="AG185" s="42" t="s">
        <v>199</v>
      </c>
      <c r="AH185" s="42" t="s">
        <v>199</v>
      </c>
      <c r="AI185" s="42" t="s">
        <v>199</v>
      </c>
      <c r="AJ185" s="42" t="s">
        <v>199</v>
      </c>
      <c r="AK185" s="42" t="s">
        <v>199</v>
      </c>
      <c r="AL185" s="42" t="s">
        <v>234</v>
      </c>
    </row>
    <row r="186" spans="2:38" s="212" customFormat="1" ht="185.25" hidden="1" x14ac:dyDescent="0.2">
      <c r="B186" s="42" t="s">
        <v>453</v>
      </c>
      <c r="C186" s="43" t="s">
        <v>850</v>
      </c>
      <c r="D186" s="42" t="s">
        <v>851</v>
      </c>
      <c r="E186" s="42" t="s">
        <v>852</v>
      </c>
      <c r="F186" s="42" t="s">
        <v>924</v>
      </c>
      <c r="G186" s="42"/>
      <c r="H186" s="42" t="s">
        <v>753</v>
      </c>
      <c r="I186" s="42" t="s">
        <v>854</v>
      </c>
      <c r="J186" s="42" t="s">
        <v>855</v>
      </c>
      <c r="K186" s="42" t="s">
        <v>199</v>
      </c>
      <c r="L186" s="42" t="s">
        <v>199</v>
      </c>
      <c r="M186" s="42" t="s">
        <v>925</v>
      </c>
      <c r="N186" s="42" t="s">
        <v>926</v>
      </c>
      <c r="O186" s="44" t="s">
        <v>927</v>
      </c>
      <c r="P186" s="42" t="s">
        <v>872</v>
      </c>
      <c r="Q186" s="42"/>
      <c r="R186" s="42" t="s">
        <v>220</v>
      </c>
      <c r="S186" s="45">
        <v>45292</v>
      </c>
      <c r="T186" s="45">
        <v>45641</v>
      </c>
      <c r="U186" s="45" t="s">
        <v>512</v>
      </c>
      <c r="V186" s="26"/>
      <c r="W186" s="42"/>
      <c r="X186" s="42">
        <v>100</v>
      </c>
      <c r="Y186" s="42" t="s">
        <v>354</v>
      </c>
      <c r="Z186" s="42" t="s">
        <v>355</v>
      </c>
      <c r="AA186" s="42" t="s">
        <v>199</v>
      </c>
      <c r="AB186" s="42" t="s">
        <v>199</v>
      </c>
      <c r="AC186" s="42" t="s">
        <v>199</v>
      </c>
      <c r="AD186" s="42" t="s">
        <v>357</v>
      </c>
      <c r="AE186" s="42" t="s">
        <v>199</v>
      </c>
      <c r="AF186" s="42" t="s">
        <v>199</v>
      </c>
      <c r="AG186" s="42" t="s">
        <v>199</v>
      </c>
      <c r="AH186" s="42" t="s">
        <v>199</v>
      </c>
      <c r="AI186" s="42" t="s">
        <v>199</v>
      </c>
      <c r="AJ186" s="42" t="s">
        <v>199</v>
      </c>
      <c r="AK186" s="42" t="s">
        <v>199</v>
      </c>
      <c r="AL186" s="42" t="s">
        <v>234</v>
      </c>
    </row>
    <row r="187" spans="2:38" s="212" customFormat="1" ht="228" hidden="1" x14ac:dyDescent="0.2">
      <c r="B187" s="42" t="s">
        <v>453</v>
      </c>
      <c r="C187" s="43" t="s">
        <v>850</v>
      </c>
      <c r="D187" s="42" t="s">
        <v>851</v>
      </c>
      <c r="E187" s="42" t="s">
        <v>852</v>
      </c>
      <c r="F187" s="42" t="s">
        <v>928</v>
      </c>
      <c r="G187" s="42"/>
      <c r="H187" s="42" t="s">
        <v>753</v>
      </c>
      <c r="I187" s="42" t="s">
        <v>854</v>
      </c>
      <c r="J187" s="42" t="s">
        <v>855</v>
      </c>
      <c r="K187" s="42" t="s">
        <v>199</v>
      </c>
      <c r="L187" s="42" t="s">
        <v>199</v>
      </c>
      <c r="M187" s="42" t="s">
        <v>929</v>
      </c>
      <c r="N187" s="42" t="s">
        <v>930</v>
      </c>
      <c r="O187" s="44" t="s">
        <v>931</v>
      </c>
      <c r="P187" s="42" t="s">
        <v>703</v>
      </c>
      <c r="Q187" s="42" t="s">
        <v>932</v>
      </c>
      <c r="R187" s="42" t="s">
        <v>99</v>
      </c>
      <c r="S187" s="45">
        <v>45323</v>
      </c>
      <c r="T187" s="45">
        <v>45473</v>
      </c>
      <c r="U187" s="45" t="s">
        <v>512</v>
      </c>
      <c r="V187" s="26"/>
      <c r="W187" s="42"/>
      <c r="X187" s="42">
        <v>33</v>
      </c>
      <c r="Y187" s="42" t="s">
        <v>354</v>
      </c>
      <c r="Z187" s="42" t="s">
        <v>199</v>
      </c>
      <c r="AA187" s="42" t="s">
        <v>199</v>
      </c>
      <c r="AB187" s="42" t="s">
        <v>199</v>
      </c>
      <c r="AC187" s="42" t="s">
        <v>199</v>
      </c>
      <c r="AD187" s="42" t="s">
        <v>356</v>
      </c>
      <c r="AE187" s="42" t="s">
        <v>199</v>
      </c>
      <c r="AF187" s="42" t="s">
        <v>199</v>
      </c>
      <c r="AG187" s="42" t="s">
        <v>199</v>
      </c>
      <c r="AH187" s="42" t="s">
        <v>199</v>
      </c>
      <c r="AI187" s="42" t="s">
        <v>199</v>
      </c>
      <c r="AJ187" s="42" t="s">
        <v>199</v>
      </c>
      <c r="AK187" s="42" t="s">
        <v>199</v>
      </c>
      <c r="AL187" s="42" t="s">
        <v>913</v>
      </c>
    </row>
    <row r="188" spans="2:38" s="212" customFormat="1" ht="185.25" hidden="1" x14ac:dyDescent="0.2">
      <c r="B188" s="42" t="s">
        <v>453</v>
      </c>
      <c r="C188" s="43" t="s">
        <v>850</v>
      </c>
      <c r="D188" s="42" t="s">
        <v>851</v>
      </c>
      <c r="E188" s="42" t="s">
        <v>852</v>
      </c>
      <c r="F188" s="42" t="s">
        <v>928</v>
      </c>
      <c r="G188" s="42"/>
      <c r="H188" s="42" t="s">
        <v>753</v>
      </c>
      <c r="I188" s="42" t="s">
        <v>854</v>
      </c>
      <c r="J188" s="42" t="s">
        <v>855</v>
      </c>
      <c r="K188" s="42" t="s">
        <v>199</v>
      </c>
      <c r="L188" s="42" t="s">
        <v>199</v>
      </c>
      <c r="M188" s="42" t="s">
        <v>933</v>
      </c>
      <c r="N188" s="42" t="s">
        <v>934</v>
      </c>
      <c r="O188" s="44" t="s">
        <v>935</v>
      </c>
      <c r="P188" s="42" t="s">
        <v>703</v>
      </c>
      <c r="Q188" s="42" t="s">
        <v>936</v>
      </c>
      <c r="R188" s="42" t="s">
        <v>99</v>
      </c>
      <c r="S188" s="45">
        <v>45323</v>
      </c>
      <c r="T188" s="45">
        <v>45442</v>
      </c>
      <c r="U188" s="45" t="s">
        <v>512</v>
      </c>
      <c r="V188" s="26"/>
      <c r="W188" s="42"/>
      <c r="X188" s="42">
        <v>33</v>
      </c>
      <c r="Y188" s="42" t="s">
        <v>423</v>
      </c>
      <c r="Z188" s="42" t="s">
        <v>199</v>
      </c>
      <c r="AA188" s="42" t="s">
        <v>199</v>
      </c>
      <c r="AB188" s="42" t="s">
        <v>199</v>
      </c>
      <c r="AC188" s="42" t="s">
        <v>199</v>
      </c>
      <c r="AD188" s="42" t="s">
        <v>356</v>
      </c>
      <c r="AE188" s="42" t="s">
        <v>487</v>
      </c>
      <c r="AF188" s="42" t="s">
        <v>199</v>
      </c>
      <c r="AG188" s="42" t="s">
        <v>199</v>
      </c>
      <c r="AH188" s="42" t="s">
        <v>199</v>
      </c>
      <c r="AI188" s="42" t="s">
        <v>199</v>
      </c>
      <c r="AJ188" s="42" t="s">
        <v>199</v>
      </c>
      <c r="AK188" s="42" t="s">
        <v>199</v>
      </c>
      <c r="AL188" s="42" t="s">
        <v>654</v>
      </c>
    </row>
    <row r="189" spans="2:38" s="212" customFormat="1" ht="185.25" hidden="1" x14ac:dyDescent="0.2">
      <c r="B189" s="42" t="s">
        <v>453</v>
      </c>
      <c r="C189" s="43" t="s">
        <v>850</v>
      </c>
      <c r="D189" s="42" t="s">
        <v>851</v>
      </c>
      <c r="E189" s="42" t="s">
        <v>852</v>
      </c>
      <c r="F189" s="42" t="s">
        <v>928</v>
      </c>
      <c r="G189" s="42"/>
      <c r="H189" s="42" t="s">
        <v>753</v>
      </c>
      <c r="I189" s="42" t="s">
        <v>854</v>
      </c>
      <c r="J189" s="42" t="s">
        <v>855</v>
      </c>
      <c r="K189" s="42" t="s">
        <v>199</v>
      </c>
      <c r="L189" s="42" t="s">
        <v>199</v>
      </c>
      <c r="M189" s="42" t="s">
        <v>937</v>
      </c>
      <c r="N189" s="42" t="s">
        <v>938</v>
      </c>
      <c r="O189" s="44" t="s">
        <v>939</v>
      </c>
      <c r="P189" s="42" t="s">
        <v>667</v>
      </c>
      <c r="Q189" s="42" t="s">
        <v>940</v>
      </c>
      <c r="R189" s="42" t="s">
        <v>99</v>
      </c>
      <c r="S189" s="45">
        <v>45306</v>
      </c>
      <c r="T189" s="45">
        <v>45641</v>
      </c>
      <c r="U189" s="45" t="s">
        <v>512</v>
      </c>
      <c r="V189" s="26"/>
      <c r="W189" s="42"/>
      <c r="X189" s="42">
        <v>33</v>
      </c>
      <c r="Y189" s="42" t="s">
        <v>423</v>
      </c>
      <c r="Z189" s="42" t="s">
        <v>487</v>
      </c>
      <c r="AA189" s="42" t="s">
        <v>199</v>
      </c>
      <c r="AB189" s="42" t="s">
        <v>199</v>
      </c>
      <c r="AC189" s="42" t="s">
        <v>199</v>
      </c>
      <c r="AD189" s="42" t="s">
        <v>356</v>
      </c>
      <c r="AE189" s="42" t="s">
        <v>487</v>
      </c>
      <c r="AF189" s="42" t="s">
        <v>199</v>
      </c>
      <c r="AG189" s="42" t="s">
        <v>199</v>
      </c>
      <c r="AH189" s="42" t="s">
        <v>199</v>
      </c>
      <c r="AI189" s="42" t="s">
        <v>199</v>
      </c>
      <c r="AJ189" s="42" t="s">
        <v>199</v>
      </c>
      <c r="AK189" s="42" t="s">
        <v>199</v>
      </c>
      <c r="AL189" s="42" t="s">
        <v>654</v>
      </c>
    </row>
    <row r="190" spans="2:38" s="212" customFormat="1" ht="185.25" hidden="1" x14ac:dyDescent="0.2">
      <c r="B190" s="42" t="s">
        <v>453</v>
      </c>
      <c r="C190" s="43" t="s">
        <v>850</v>
      </c>
      <c r="D190" s="42" t="s">
        <v>851</v>
      </c>
      <c r="E190" s="42" t="s">
        <v>852</v>
      </c>
      <c r="F190" s="42" t="s">
        <v>928</v>
      </c>
      <c r="G190" s="42"/>
      <c r="H190" s="42" t="s">
        <v>753</v>
      </c>
      <c r="I190" s="42" t="s">
        <v>854</v>
      </c>
      <c r="J190" s="42" t="s">
        <v>855</v>
      </c>
      <c r="K190" s="42" t="s">
        <v>199</v>
      </c>
      <c r="L190" s="42" t="s">
        <v>199</v>
      </c>
      <c r="M190" s="42" t="s">
        <v>941</v>
      </c>
      <c r="N190" s="42" t="s">
        <v>942</v>
      </c>
      <c r="O190" s="44" t="s">
        <v>943</v>
      </c>
      <c r="P190" s="42" t="s">
        <v>872</v>
      </c>
      <c r="Q190" s="42"/>
      <c r="R190" s="42" t="s">
        <v>220</v>
      </c>
      <c r="S190" s="45">
        <v>45352</v>
      </c>
      <c r="T190" s="45">
        <v>45641</v>
      </c>
      <c r="U190" s="45" t="s">
        <v>512</v>
      </c>
      <c r="V190" s="42"/>
      <c r="W190" s="42"/>
      <c r="X190" s="42">
        <v>100</v>
      </c>
      <c r="Y190" s="42" t="s">
        <v>354</v>
      </c>
      <c r="Z190" s="42" t="s">
        <v>199</v>
      </c>
      <c r="AA190" s="42" t="s">
        <v>199</v>
      </c>
      <c r="AB190" s="42" t="s">
        <v>199</v>
      </c>
      <c r="AC190" s="42" t="s">
        <v>199</v>
      </c>
      <c r="AD190" s="42" t="s">
        <v>356</v>
      </c>
      <c r="AE190" s="42"/>
      <c r="AF190" s="42" t="s">
        <v>199</v>
      </c>
      <c r="AG190" s="42" t="s">
        <v>199</v>
      </c>
      <c r="AH190" s="42" t="s">
        <v>199</v>
      </c>
      <c r="AI190" s="42" t="s">
        <v>199</v>
      </c>
      <c r="AJ190" s="42" t="s">
        <v>199</v>
      </c>
      <c r="AK190" s="42" t="s">
        <v>199</v>
      </c>
      <c r="AL190" s="42" t="s">
        <v>234</v>
      </c>
    </row>
    <row r="191" spans="2:38" s="212" customFormat="1" ht="171" hidden="1" x14ac:dyDescent="0.2">
      <c r="B191" s="42" t="s">
        <v>453</v>
      </c>
      <c r="C191" s="42" t="s">
        <v>850</v>
      </c>
      <c r="D191" s="42" t="s">
        <v>851</v>
      </c>
      <c r="E191" s="42" t="s">
        <v>852</v>
      </c>
      <c r="F191" s="42" t="s">
        <v>928</v>
      </c>
      <c r="G191" s="42"/>
      <c r="H191" s="42" t="s">
        <v>753</v>
      </c>
      <c r="I191" s="42" t="s">
        <v>854</v>
      </c>
      <c r="J191" s="42" t="s">
        <v>944</v>
      </c>
      <c r="K191" s="42" t="s">
        <v>199</v>
      </c>
      <c r="L191" s="42" t="s">
        <v>199</v>
      </c>
      <c r="M191" s="42" t="s">
        <v>945</v>
      </c>
      <c r="N191" s="44" t="s">
        <v>946</v>
      </c>
      <c r="O191" s="42" t="s">
        <v>947</v>
      </c>
      <c r="P191" s="42" t="s">
        <v>287</v>
      </c>
      <c r="Q191" s="42"/>
      <c r="R191" s="45" t="s">
        <v>280</v>
      </c>
      <c r="S191" s="45">
        <v>45352</v>
      </c>
      <c r="T191" s="45">
        <v>45519</v>
      </c>
      <c r="U191" s="45" t="s">
        <v>220</v>
      </c>
      <c r="V191" s="26">
        <v>166880178</v>
      </c>
      <c r="W191" s="44" t="s">
        <v>288</v>
      </c>
      <c r="X191" s="42"/>
      <c r="Y191" s="42" t="s">
        <v>207</v>
      </c>
      <c r="Z191" s="42" t="s">
        <v>245</v>
      </c>
      <c r="AA191" s="42" t="s">
        <v>208</v>
      </c>
      <c r="AB191" s="42" t="s">
        <v>199</v>
      </c>
      <c r="AC191" s="42" t="s">
        <v>199</v>
      </c>
      <c r="AD191" s="42" t="s">
        <v>356</v>
      </c>
      <c r="AE191" s="42" t="s">
        <v>248</v>
      </c>
      <c r="AF191" s="42" t="s">
        <v>199</v>
      </c>
      <c r="AG191" s="42" t="s">
        <v>199</v>
      </c>
      <c r="AH191" s="42" t="s">
        <v>199</v>
      </c>
      <c r="AI191" s="42" t="s">
        <v>199</v>
      </c>
      <c r="AJ191" s="42" t="s">
        <v>199</v>
      </c>
      <c r="AK191" s="42" t="s">
        <v>199</v>
      </c>
      <c r="AL191" s="42" t="s">
        <v>283</v>
      </c>
    </row>
    <row r="192" spans="2:38" s="212" customFormat="1" ht="171" hidden="1" x14ac:dyDescent="0.2">
      <c r="B192" s="42" t="s">
        <v>453</v>
      </c>
      <c r="C192" s="42" t="s">
        <v>850</v>
      </c>
      <c r="D192" s="42" t="s">
        <v>851</v>
      </c>
      <c r="E192" s="42" t="s">
        <v>852</v>
      </c>
      <c r="F192" s="42" t="s">
        <v>928</v>
      </c>
      <c r="G192" s="42"/>
      <c r="H192" s="42" t="s">
        <v>753</v>
      </c>
      <c r="I192" s="42" t="s">
        <v>854</v>
      </c>
      <c r="J192" s="42" t="s">
        <v>944</v>
      </c>
      <c r="K192" s="42" t="s">
        <v>199</v>
      </c>
      <c r="L192" s="42" t="s">
        <v>199</v>
      </c>
      <c r="M192" s="42" t="s">
        <v>948</v>
      </c>
      <c r="N192" s="44" t="s">
        <v>949</v>
      </c>
      <c r="O192" s="42" t="s">
        <v>950</v>
      </c>
      <c r="P192" s="42" t="s">
        <v>279</v>
      </c>
      <c r="Q192" s="42"/>
      <c r="R192" s="45" t="s">
        <v>280</v>
      </c>
      <c r="S192" s="45">
        <v>45352</v>
      </c>
      <c r="T192" s="45">
        <v>45519</v>
      </c>
      <c r="U192" s="45" t="s">
        <v>220</v>
      </c>
      <c r="V192" s="26">
        <v>88517466</v>
      </c>
      <c r="W192" s="44">
        <v>168</v>
      </c>
      <c r="X192" s="42"/>
      <c r="Y192" s="42" t="s">
        <v>207</v>
      </c>
      <c r="Z192" s="42" t="s">
        <v>245</v>
      </c>
      <c r="AA192" s="42" t="s">
        <v>208</v>
      </c>
      <c r="AB192" s="42" t="s">
        <v>199</v>
      </c>
      <c r="AC192" s="42" t="s">
        <v>199</v>
      </c>
      <c r="AD192" s="42" t="s">
        <v>356</v>
      </c>
      <c r="AE192" s="42" t="s">
        <v>248</v>
      </c>
      <c r="AF192" s="42" t="s">
        <v>199</v>
      </c>
      <c r="AG192" s="42" t="s">
        <v>199</v>
      </c>
      <c r="AH192" s="42" t="s">
        <v>199</v>
      </c>
      <c r="AI192" s="42" t="s">
        <v>199</v>
      </c>
      <c r="AJ192" s="42" t="s">
        <v>199</v>
      </c>
      <c r="AK192" s="42" t="s">
        <v>199</v>
      </c>
      <c r="AL192" s="42" t="s">
        <v>283</v>
      </c>
    </row>
    <row r="193" spans="2:38" s="212" customFormat="1" ht="171" hidden="1" x14ac:dyDescent="0.2">
      <c r="B193" s="42" t="s">
        <v>453</v>
      </c>
      <c r="C193" s="42" t="s">
        <v>850</v>
      </c>
      <c r="D193" s="42" t="s">
        <v>851</v>
      </c>
      <c r="E193" s="42" t="s">
        <v>852</v>
      </c>
      <c r="F193" s="42" t="s">
        <v>928</v>
      </c>
      <c r="G193" s="42"/>
      <c r="H193" s="42" t="s">
        <v>753</v>
      </c>
      <c r="I193" s="42" t="s">
        <v>854</v>
      </c>
      <c r="J193" s="42" t="s">
        <v>944</v>
      </c>
      <c r="K193" s="42" t="s">
        <v>199</v>
      </c>
      <c r="L193" s="42" t="s">
        <v>199</v>
      </c>
      <c r="M193" s="42" t="s">
        <v>951</v>
      </c>
      <c r="N193" s="44" t="s">
        <v>952</v>
      </c>
      <c r="O193" s="42" t="s">
        <v>953</v>
      </c>
      <c r="P193" s="42" t="s">
        <v>954</v>
      </c>
      <c r="Q193" s="42"/>
      <c r="R193" s="45" t="s">
        <v>280</v>
      </c>
      <c r="S193" s="45">
        <v>45352</v>
      </c>
      <c r="T193" s="45">
        <v>45519</v>
      </c>
      <c r="U193" s="45" t="s">
        <v>220</v>
      </c>
      <c r="V193" s="26">
        <v>32540022</v>
      </c>
      <c r="W193" s="44">
        <v>164</v>
      </c>
      <c r="X193" s="42"/>
      <c r="Y193" s="42" t="s">
        <v>207</v>
      </c>
      <c r="Z193" s="42" t="s">
        <v>245</v>
      </c>
      <c r="AA193" s="42" t="s">
        <v>208</v>
      </c>
      <c r="AB193" s="42" t="s">
        <v>199</v>
      </c>
      <c r="AC193" s="42" t="s">
        <v>199</v>
      </c>
      <c r="AD193" s="42" t="s">
        <v>356</v>
      </c>
      <c r="AE193" s="42" t="s">
        <v>248</v>
      </c>
      <c r="AF193" s="42" t="s">
        <v>199</v>
      </c>
      <c r="AG193" s="42" t="s">
        <v>199</v>
      </c>
      <c r="AH193" s="42" t="s">
        <v>199</v>
      </c>
      <c r="AI193" s="42" t="s">
        <v>199</v>
      </c>
      <c r="AJ193" s="42" t="s">
        <v>199</v>
      </c>
      <c r="AK193" s="42" t="s">
        <v>199</v>
      </c>
      <c r="AL193" s="42" t="s">
        <v>283</v>
      </c>
    </row>
    <row r="194" spans="2:38" s="212" customFormat="1" ht="171" hidden="1" x14ac:dyDescent="0.2">
      <c r="B194" s="42" t="s">
        <v>453</v>
      </c>
      <c r="C194" s="42" t="s">
        <v>850</v>
      </c>
      <c r="D194" s="42" t="s">
        <v>851</v>
      </c>
      <c r="E194" s="42" t="s">
        <v>852</v>
      </c>
      <c r="F194" s="42" t="s">
        <v>928</v>
      </c>
      <c r="G194" s="42"/>
      <c r="H194" s="42" t="s">
        <v>753</v>
      </c>
      <c r="I194" s="42" t="s">
        <v>854</v>
      </c>
      <c r="J194" s="42" t="s">
        <v>944</v>
      </c>
      <c r="K194" s="42" t="s">
        <v>199</v>
      </c>
      <c r="L194" s="42" t="s">
        <v>199</v>
      </c>
      <c r="M194" s="42" t="s">
        <v>955</v>
      </c>
      <c r="N194" s="44" t="s">
        <v>956</v>
      </c>
      <c r="O194" s="42" t="s">
        <v>957</v>
      </c>
      <c r="P194" s="42" t="s">
        <v>958</v>
      </c>
      <c r="Q194" s="42"/>
      <c r="R194" s="45" t="s">
        <v>280</v>
      </c>
      <c r="S194" s="45">
        <v>45352</v>
      </c>
      <c r="T194" s="45">
        <v>45519</v>
      </c>
      <c r="U194" s="45" t="s">
        <v>220</v>
      </c>
      <c r="V194" s="26">
        <v>31500966</v>
      </c>
      <c r="W194" s="44">
        <v>154</v>
      </c>
      <c r="X194" s="42"/>
      <c r="Y194" s="42" t="s">
        <v>207</v>
      </c>
      <c r="Z194" s="42" t="s">
        <v>245</v>
      </c>
      <c r="AA194" s="42" t="s">
        <v>208</v>
      </c>
      <c r="AB194" s="42" t="s">
        <v>199</v>
      </c>
      <c r="AC194" s="42" t="s">
        <v>199</v>
      </c>
      <c r="AD194" s="42" t="s">
        <v>356</v>
      </c>
      <c r="AE194" s="42" t="s">
        <v>248</v>
      </c>
      <c r="AF194" s="42" t="s">
        <v>199</v>
      </c>
      <c r="AG194" s="42" t="s">
        <v>199</v>
      </c>
      <c r="AH194" s="42" t="s">
        <v>199</v>
      </c>
      <c r="AI194" s="42" t="s">
        <v>199</v>
      </c>
      <c r="AJ194" s="42" t="s">
        <v>199</v>
      </c>
      <c r="AK194" s="42" t="s">
        <v>199</v>
      </c>
      <c r="AL194" s="42" t="s">
        <v>294</v>
      </c>
    </row>
    <row r="195" spans="2:38" s="212" customFormat="1" ht="171" hidden="1" x14ac:dyDescent="0.2">
      <c r="B195" s="42" t="s">
        <v>453</v>
      </c>
      <c r="C195" s="42" t="s">
        <v>850</v>
      </c>
      <c r="D195" s="42" t="s">
        <v>851</v>
      </c>
      <c r="E195" s="42" t="s">
        <v>852</v>
      </c>
      <c r="F195" s="42" t="s">
        <v>928</v>
      </c>
      <c r="G195" s="42"/>
      <c r="H195" s="42" t="s">
        <v>753</v>
      </c>
      <c r="I195" s="42" t="s">
        <v>854</v>
      </c>
      <c r="J195" s="42" t="s">
        <v>944</v>
      </c>
      <c r="K195" s="42" t="s">
        <v>199</v>
      </c>
      <c r="L195" s="42" t="s">
        <v>199</v>
      </c>
      <c r="M195" s="42" t="s">
        <v>959</v>
      </c>
      <c r="N195" s="44" t="s">
        <v>960</v>
      </c>
      <c r="O195" s="42" t="s">
        <v>961</v>
      </c>
      <c r="P195" s="42" t="s">
        <v>287</v>
      </c>
      <c r="Q195" s="42"/>
      <c r="R195" s="45" t="s">
        <v>280</v>
      </c>
      <c r="S195" s="45">
        <v>45397</v>
      </c>
      <c r="T195" s="45">
        <v>45565</v>
      </c>
      <c r="U195" s="45" t="s">
        <v>220</v>
      </c>
      <c r="V195" s="42" t="s">
        <v>199</v>
      </c>
      <c r="W195" s="42" t="s">
        <v>199</v>
      </c>
      <c r="X195" s="42"/>
      <c r="Y195" s="42" t="s">
        <v>245</v>
      </c>
      <c r="Z195" s="42" t="s">
        <v>208</v>
      </c>
      <c r="AA195" s="42" t="s">
        <v>199</v>
      </c>
      <c r="AB195" s="42" t="s">
        <v>199</v>
      </c>
      <c r="AC195" s="42" t="s">
        <v>199</v>
      </c>
      <c r="AD195" s="42" t="s">
        <v>356</v>
      </c>
      <c r="AE195" s="42" t="s">
        <v>199</v>
      </c>
      <c r="AF195" s="42" t="s">
        <v>199</v>
      </c>
      <c r="AG195" s="42" t="s">
        <v>199</v>
      </c>
      <c r="AH195" s="42" t="s">
        <v>199</v>
      </c>
      <c r="AI195" s="42" t="s">
        <v>199</v>
      </c>
      <c r="AJ195" s="42" t="s">
        <v>199</v>
      </c>
      <c r="AK195" s="42" t="s">
        <v>199</v>
      </c>
      <c r="AL195" s="42" t="s">
        <v>283</v>
      </c>
    </row>
    <row r="196" spans="2:38" s="212" customFormat="1" ht="171" hidden="1" x14ac:dyDescent="0.2">
      <c r="B196" s="42" t="s">
        <v>453</v>
      </c>
      <c r="C196" s="42" t="s">
        <v>850</v>
      </c>
      <c r="D196" s="42" t="s">
        <v>851</v>
      </c>
      <c r="E196" s="42" t="s">
        <v>852</v>
      </c>
      <c r="F196" s="42" t="s">
        <v>928</v>
      </c>
      <c r="G196" s="42"/>
      <c r="H196" s="42" t="s">
        <v>753</v>
      </c>
      <c r="I196" s="42" t="s">
        <v>854</v>
      </c>
      <c r="J196" s="42" t="s">
        <v>944</v>
      </c>
      <c r="K196" s="42" t="s">
        <v>199</v>
      </c>
      <c r="L196" s="42" t="s">
        <v>199</v>
      </c>
      <c r="M196" s="42" t="s">
        <v>962</v>
      </c>
      <c r="N196" s="44" t="s">
        <v>963</v>
      </c>
      <c r="O196" s="42" t="s">
        <v>964</v>
      </c>
      <c r="P196" s="42" t="s">
        <v>279</v>
      </c>
      <c r="Q196" s="42"/>
      <c r="R196" s="45" t="s">
        <v>280</v>
      </c>
      <c r="S196" s="45">
        <v>45397</v>
      </c>
      <c r="T196" s="45">
        <v>45565</v>
      </c>
      <c r="U196" s="45" t="s">
        <v>220</v>
      </c>
      <c r="V196" s="42" t="s">
        <v>199</v>
      </c>
      <c r="W196" s="42" t="s">
        <v>199</v>
      </c>
      <c r="X196" s="42"/>
      <c r="Y196" s="42" t="s">
        <v>245</v>
      </c>
      <c r="Z196" s="42" t="s">
        <v>208</v>
      </c>
      <c r="AA196" s="42" t="s">
        <v>199</v>
      </c>
      <c r="AB196" s="42" t="s">
        <v>199</v>
      </c>
      <c r="AC196" s="42" t="s">
        <v>199</v>
      </c>
      <c r="AD196" s="42" t="s">
        <v>356</v>
      </c>
      <c r="AE196" s="42" t="s">
        <v>199</v>
      </c>
      <c r="AF196" s="42" t="s">
        <v>199</v>
      </c>
      <c r="AG196" s="42" t="s">
        <v>199</v>
      </c>
      <c r="AH196" s="42" t="s">
        <v>199</v>
      </c>
      <c r="AI196" s="42" t="s">
        <v>199</v>
      </c>
      <c r="AJ196" s="42" t="s">
        <v>199</v>
      </c>
      <c r="AK196" s="42" t="s">
        <v>199</v>
      </c>
      <c r="AL196" s="42" t="s">
        <v>283</v>
      </c>
    </row>
    <row r="197" spans="2:38" s="212" customFormat="1" ht="171" hidden="1" x14ac:dyDescent="0.2">
      <c r="B197" s="42" t="s">
        <v>453</v>
      </c>
      <c r="C197" s="42" t="s">
        <v>850</v>
      </c>
      <c r="D197" s="42" t="s">
        <v>851</v>
      </c>
      <c r="E197" s="42" t="s">
        <v>852</v>
      </c>
      <c r="F197" s="42" t="s">
        <v>928</v>
      </c>
      <c r="G197" s="42"/>
      <c r="H197" s="42" t="s">
        <v>753</v>
      </c>
      <c r="I197" s="42" t="s">
        <v>854</v>
      </c>
      <c r="J197" s="42" t="s">
        <v>944</v>
      </c>
      <c r="K197" s="42" t="s">
        <v>199</v>
      </c>
      <c r="L197" s="42" t="s">
        <v>199</v>
      </c>
      <c r="M197" s="42" t="s">
        <v>965</v>
      </c>
      <c r="N197" s="44" t="s">
        <v>966</v>
      </c>
      <c r="O197" s="42" t="s">
        <v>967</v>
      </c>
      <c r="P197" s="42" t="s">
        <v>954</v>
      </c>
      <c r="Q197" s="42"/>
      <c r="R197" s="45" t="s">
        <v>280</v>
      </c>
      <c r="S197" s="45">
        <v>45397</v>
      </c>
      <c r="T197" s="45">
        <v>45565</v>
      </c>
      <c r="U197" s="45" t="s">
        <v>220</v>
      </c>
      <c r="V197" s="42" t="s">
        <v>199</v>
      </c>
      <c r="W197" s="42" t="s">
        <v>199</v>
      </c>
      <c r="X197" s="42"/>
      <c r="Y197" s="42" t="s">
        <v>245</v>
      </c>
      <c r="Z197" s="42" t="s">
        <v>208</v>
      </c>
      <c r="AA197" s="42" t="s">
        <v>199</v>
      </c>
      <c r="AB197" s="42" t="s">
        <v>199</v>
      </c>
      <c r="AC197" s="42" t="s">
        <v>199</v>
      </c>
      <c r="AD197" s="42" t="s">
        <v>356</v>
      </c>
      <c r="AE197" s="42" t="s">
        <v>199</v>
      </c>
      <c r="AF197" s="42" t="s">
        <v>199</v>
      </c>
      <c r="AG197" s="42" t="s">
        <v>199</v>
      </c>
      <c r="AH197" s="42" t="s">
        <v>199</v>
      </c>
      <c r="AI197" s="42" t="s">
        <v>199</v>
      </c>
      <c r="AJ197" s="42" t="s">
        <v>199</v>
      </c>
      <c r="AK197" s="42" t="s">
        <v>199</v>
      </c>
      <c r="AL197" s="42" t="s">
        <v>283</v>
      </c>
    </row>
    <row r="198" spans="2:38" s="212" customFormat="1" ht="171" hidden="1" x14ac:dyDescent="0.2">
      <c r="B198" s="42" t="s">
        <v>453</v>
      </c>
      <c r="C198" s="42" t="s">
        <v>850</v>
      </c>
      <c r="D198" s="42" t="s">
        <v>851</v>
      </c>
      <c r="E198" s="42" t="s">
        <v>852</v>
      </c>
      <c r="F198" s="42" t="s">
        <v>928</v>
      </c>
      <c r="G198" s="42"/>
      <c r="H198" s="42" t="s">
        <v>753</v>
      </c>
      <c r="I198" s="42" t="s">
        <v>854</v>
      </c>
      <c r="J198" s="42" t="s">
        <v>944</v>
      </c>
      <c r="K198" s="42" t="s">
        <v>199</v>
      </c>
      <c r="L198" s="42" t="s">
        <v>199</v>
      </c>
      <c r="M198" s="42" t="s">
        <v>968</v>
      </c>
      <c r="N198" s="44" t="s">
        <v>969</v>
      </c>
      <c r="O198" s="42" t="s">
        <v>970</v>
      </c>
      <c r="P198" s="42" t="s">
        <v>958</v>
      </c>
      <c r="Q198" s="42"/>
      <c r="R198" s="45" t="s">
        <v>280</v>
      </c>
      <c r="S198" s="45">
        <v>45397</v>
      </c>
      <c r="T198" s="45">
        <v>45565</v>
      </c>
      <c r="U198" s="45" t="s">
        <v>220</v>
      </c>
      <c r="V198" s="42" t="s">
        <v>199</v>
      </c>
      <c r="W198" s="42" t="s">
        <v>199</v>
      </c>
      <c r="X198" s="42"/>
      <c r="Y198" s="42" t="s">
        <v>245</v>
      </c>
      <c r="Z198" s="42" t="s">
        <v>208</v>
      </c>
      <c r="AA198" s="42" t="s">
        <v>199</v>
      </c>
      <c r="AB198" s="42" t="s">
        <v>199</v>
      </c>
      <c r="AC198" s="42" t="s">
        <v>199</v>
      </c>
      <c r="AD198" s="42" t="s">
        <v>356</v>
      </c>
      <c r="AE198" s="42" t="s">
        <v>199</v>
      </c>
      <c r="AF198" s="42" t="s">
        <v>199</v>
      </c>
      <c r="AG198" s="42" t="s">
        <v>199</v>
      </c>
      <c r="AH198" s="42" t="s">
        <v>199</v>
      </c>
      <c r="AI198" s="42" t="s">
        <v>199</v>
      </c>
      <c r="AJ198" s="42" t="s">
        <v>199</v>
      </c>
      <c r="AK198" s="42" t="s">
        <v>199</v>
      </c>
      <c r="AL198" s="42" t="s">
        <v>294</v>
      </c>
    </row>
    <row r="199" spans="2:38" s="212" customFormat="1" ht="171" hidden="1" x14ac:dyDescent="0.2">
      <c r="B199" s="42" t="s">
        <v>453</v>
      </c>
      <c r="C199" s="42" t="s">
        <v>850</v>
      </c>
      <c r="D199" s="42" t="s">
        <v>851</v>
      </c>
      <c r="E199" s="42" t="s">
        <v>852</v>
      </c>
      <c r="F199" s="42" t="s">
        <v>928</v>
      </c>
      <c r="G199" s="42"/>
      <c r="H199" s="42" t="s">
        <v>753</v>
      </c>
      <c r="I199" s="42" t="s">
        <v>854</v>
      </c>
      <c r="J199" s="42" t="s">
        <v>944</v>
      </c>
      <c r="K199" s="42" t="s">
        <v>199</v>
      </c>
      <c r="L199" s="42" t="s">
        <v>199</v>
      </c>
      <c r="M199" s="42" t="s">
        <v>971</v>
      </c>
      <c r="N199" s="44" t="s">
        <v>972</v>
      </c>
      <c r="O199" s="42" t="s">
        <v>973</v>
      </c>
      <c r="P199" s="42" t="s">
        <v>287</v>
      </c>
      <c r="Q199" s="42"/>
      <c r="R199" s="45" t="s">
        <v>280</v>
      </c>
      <c r="S199" s="45">
        <v>45458</v>
      </c>
      <c r="T199" s="45">
        <v>45626</v>
      </c>
      <c r="U199" s="45" t="s">
        <v>974</v>
      </c>
      <c r="V199" s="56" t="s">
        <v>975</v>
      </c>
      <c r="W199" s="44">
        <v>176</v>
      </c>
      <c r="X199" s="42"/>
      <c r="Y199" s="42" t="s">
        <v>245</v>
      </c>
      <c r="Z199" s="42" t="s">
        <v>208</v>
      </c>
      <c r="AA199" s="42" t="s">
        <v>199</v>
      </c>
      <c r="AB199" s="42" t="s">
        <v>199</v>
      </c>
      <c r="AC199" s="42" t="s">
        <v>199</v>
      </c>
      <c r="AD199" s="42" t="s">
        <v>356</v>
      </c>
      <c r="AE199" s="42" t="s">
        <v>199</v>
      </c>
      <c r="AF199" s="42" t="s">
        <v>199</v>
      </c>
      <c r="AG199" s="42" t="s">
        <v>199</v>
      </c>
      <c r="AH199" s="42" t="s">
        <v>199</v>
      </c>
      <c r="AI199" s="42" t="s">
        <v>199</v>
      </c>
      <c r="AJ199" s="42" t="s">
        <v>199</v>
      </c>
      <c r="AK199" s="42" t="s">
        <v>199</v>
      </c>
      <c r="AL199" s="42" t="s">
        <v>283</v>
      </c>
    </row>
    <row r="200" spans="2:38" s="212" customFormat="1" ht="171" hidden="1" x14ac:dyDescent="0.2">
      <c r="B200" s="42" t="s">
        <v>453</v>
      </c>
      <c r="C200" s="42" t="s">
        <v>850</v>
      </c>
      <c r="D200" s="42" t="s">
        <v>851</v>
      </c>
      <c r="E200" s="42" t="s">
        <v>852</v>
      </c>
      <c r="F200" s="42" t="s">
        <v>928</v>
      </c>
      <c r="G200" s="42"/>
      <c r="H200" s="42" t="s">
        <v>753</v>
      </c>
      <c r="I200" s="42" t="s">
        <v>854</v>
      </c>
      <c r="J200" s="42" t="s">
        <v>944</v>
      </c>
      <c r="K200" s="42" t="s">
        <v>199</v>
      </c>
      <c r="L200" s="42" t="s">
        <v>199</v>
      </c>
      <c r="M200" s="42" t="s">
        <v>976</v>
      </c>
      <c r="N200" s="44" t="s">
        <v>949</v>
      </c>
      <c r="O200" s="42" t="s">
        <v>977</v>
      </c>
      <c r="P200" s="42" t="s">
        <v>279</v>
      </c>
      <c r="Q200" s="42"/>
      <c r="R200" s="45" t="s">
        <v>280</v>
      </c>
      <c r="S200" s="45">
        <v>45458</v>
      </c>
      <c r="T200" s="45">
        <v>45626</v>
      </c>
      <c r="U200" s="45" t="s">
        <v>974</v>
      </c>
      <c r="V200" s="56" t="s">
        <v>975</v>
      </c>
      <c r="W200" s="44">
        <v>176</v>
      </c>
      <c r="X200" s="42"/>
      <c r="Y200" s="42" t="s">
        <v>245</v>
      </c>
      <c r="Z200" s="42" t="s">
        <v>208</v>
      </c>
      <c r="AA200" s="42" t="s">
        <v>199</v>
      </c>
      <c r="AB200" s="42" t="s">
        <v>199</v>
      </c>
      <c r="AC200" s="42" t="s">
        <v>199</v>
      </c>
      <c r="AD200" s="42" t="s">
        <v>356</v>
      </c>
      <c r="AE200" s="42" t="s">
        <v>199</v>
      </c>
      <c r="AF200" s="42" t="s">
        <v>199</v>
      </c>
      <c r="AG200" s="42" t="s">
        <v>199</v>
      </c>
      <c r="AH200" s="42" t="s">
        <v>199</v>
      </c>
      <c r="AI200" s="42" t="s">
        <v>199</v>
      </c>
      <c r="AJ200" s="42" t="s">
        <v>199</v>
      </c>
      <c r="AK200" s="42" t="s">
        <v>199</v>
      </c>
      <c r="AL200" s="42" t="s">
        <v>283</v>
      </c>
    </row>
    <row r="201" spans="2:38" s="212" customFormat="1" ht="171" hidden="1" x14ac:dyDescent="0.2">
      <c r="B201" s="42" t="s">
        <v>453</v>
      </c>
      <c r="C201" s="42" t="s">
        <v>850</v>
      </c>
      <c r="D201" s="42" t="s">
        <v>851</v>
      </c>
      <c r="E201" s="42" t="s">
        <v>852</v>
      </c>
      <c r="F201" s="42" t="s">
        <v>928</v>
      </c>
      <c r="G201" s="42"/>
      <c r="H201" s="42" t="s">
        <v>753</v>
      </c>
      <c r="I201" s="42" t="s">
        <v>854</v>
      </c>
      <c r="J201" s="42" t="s">
        <v>944</v>
      </c>
      <c r="K201" s="42" t="s">
        <v>199</v>
      </c>
      <c r="L201" s="42" t="s">
        <v>199</v>
      </c>
      <c r="M201" s="42" t="s">
        <v>978</v>
      </c>
      <c r="N201" s="44" t="s">
        <v>952</v>
      </c>
      <c r="O201" s="42" t="s">
        <v>979</v>
      </c>
      <c r="P201" s="42" t="s">
        <v>954</v>
      </c>
      <c r="Q201" s="42"/>
      <c r="R201" s="45" t="s">
        <v>280</v>
      </c>
      <c r="S201" s="45">
        <v>45458</v>
      </c>
      <c r="T201" s="45">
        <v>45626</v>
      </c>
      <c r="U201" s="45" t="s">
        <v>974</v>
      </c>
      <c r="V201" s="56" t="s">
        <v>975</v>
      </c>
      <c r="W201" s="44">
        <v>176</v>
      </c>
      <c r="X201" s="42"/>
      <c r="Y201" s="42" t="s">
        <v>245</v>
      </c>
      <c r="Z201" s="42" t="s">
        <v>208</v>
      </c>
      <c r="AA201" s="42" t="s">
        <v>199</v>
      </c>
      <c r="AB201" s="42" t="s">
        <v>199</v>
      </c>
      <c r="AC201" s="42" t="s">
        <v>199</v>
      </c>
      <c r="AD201" s="42" t="s">
        <v>356</v>
      </c>
      <c r="AE201" s="42" t="s">
        <v>199</v>
      </c>
      <c r="AF201" s="42" t="s">
        <v>199</v>
      </c>
      <c r="AG201" s="42" t="s">
        <v>199</v>
      </c>
      <c r="AH201" s="42" t="s">
        <v>199</v>
      </c>
      <c r="AI201" s="42" t="s">
        <v>199</v>
      </c>
      <c r="AJ201" s="42" t="s">
        <v>199</v>
      </c>
      <c r="AK201" s="42" t="s">
        <v>199</v>
      </c>
      <c r="AL201" s="42" t="s">
        <v>283</v>
      </c>
    </row>
    <row r="202" spans="2:38" s="212" customFormat="1" ht="171" hidden="1" x14ac:dyDescent="0.2">
      <c r="B202" s="42" t="s">
        <v>453</v>
      </c>
      <c r="C202" s="42" t="s">
        <v>850</v>
      </c>
      <c r="D202" s="42" t="s">
        <v>851</v>
      </c>
      <c r="E202" s="42" t="s">
        <v>852</v>
      </c>
      <c r="F202" s="42" t="s">
        <v>928</v>
      </c>
      <c r="G202" s="42"/>
      <c r="H202" s="42" t="s">
        <v>753</v>
      </c>
      <c r="I202" s="42" t="s">
        <v>854</v>
      </c>
      <c r="J202" s="42" t="s">
        <v>944</v>
      </c>
      <c r="K202" s="42" t="s">
        <v>199</v>
      </c>
      <c r="L202" s="42" t="s">
        <v>199</v>
      </c>
      <c r="M202" s="42" t="s">
        <v>980</v>
      </c>
      <c r="N202" s="42" t="s">
        <v>956</v>
      </c>
      <c r="O202" s="42" t="s">
        <v>981</v>
      </c>
      <c r="P202" s="42" t="s">
        <v>958</v>
      </c>
      <c r="Q202" s="42"/>
      <c r="R202" s="45" t="s">
        <v>280</v>
      </c>
      <c r="S202" s="45">
        <v>45458</v>
      </c>
      <c r="T202" s="45">
        <v>45626</v>
      </c>
      <c r="U202" s="45" t="s">
        <v>974</v>
      </c>
      <c r="V202" s="56" t="s">
        <v>975</v>
      </c>
      <c r="W202" s="44">
        <v>176</v>
      </c>
      <c r="X202" s="42"/>
      <c r="Y202" s="42" t="s">
        <v>245</v>
      </c>
      <c r="Z202" s="42" t="s">
        <v>208</v>
      </c>
      <c r="AA202" s="42" t="s">
        <v>199</v>
      </c>
      <c r="AB202" s="42" t="s">
        <v>199</v>
      </c>
      <c r="AC202" s="42" t="s">
        <v>199</v>
      </c>
      <c r="AD202" s="42" t="s">
        <v>356</v>
      </c>
      <c r="AE202" s="42" t="s">
        <v>199</v>
      </c>
      <c r="AF202" s="42" t="s">
        <v>199</v>
      </c>
      <c r="AG202" s="42" t="s">
        <v>199</v>
      </c>
      <c r="AH202" s="42" t="s">
        <v>199</v>
      </c>
      <c r="AI202" s="42" t="s">
        <v>199</v>
      </c>
      <c r="AJ202" s="42" t="s">
        <v>199</v>
      </c>
      <c r="AK202" s="42" t="s">
        <v>199</v>
      </c>
      <c r="AL202" s="42" t="s">
        <v>294</v>
      </c>
    </row>
    <row r="203" spans="2:38" s="212" customFormat="1" ht="185.25" hidden="1" x14ac:dyDescent="0.2">
      <c r="B203" s="42" t="s">
        <v>453</v>
      </c>
      <c r="C203" s="43" t="s">
        <v>850</v>
      </c>
      <c r="D203" s="42" t="s">
        <v>982</v>
      </c>
      <c r="E203" s="42" t="s">
        <v>983</v>
      </c>
      <c r="F203" s="42" t="s">
        <v>984</v>
      </c>
      <c r="G203" s="42"/>
      <c r="H203" s="42" t="s">
        <v>753</v>
      </c>
      <c r="I203" s="42" t="s">
        <v>854</v>
      </c>
      <c r="J203" s="42" t="s">
        <v>855</v>
      </c>
      <c r="K203" s="42" t="s">
        <v>199</v>
      </c>
      <c r="L203" s="42" t="s">
        <v>199</v>
      </c>
      <c r="M203" s="42" t="s">
        <v>985</v>
      </c>
      <c r="N203" s="42" t="s">
        <v>986</v>
      </c>
      <c r="O203" s="44" t="s">
        <v>987</v>
      </c>
      <c r="P203" s="64" t="s">
        <v>763</v>
      </c>
      <c r="Q203" s="64" t="s">
        <v>764</v>
      </c>
      <c r="R203" s="42" t="s">
        <v>199</v>
      </c>
      <c r="S203" s="74">
        <v>45323</v>
      </c>
      <c r="T203" s="74">
        <v>45443</v>
      </c>
      <c r="U203" s="45" t="s">
        <v>199</v>
      </c>
      <c r="V203" s="26"/>
      <c r="W203" s="42"/>
      <c r="X203" s="46">
        <v>0.3</v>
      </c>
      <c r="Y203" s="42" t="s">
        <v>400</v>
      </c>
      <c r="Z203" s="42" t="s">
        <v>208</v>
      </c>
      <c r="AA203" s="42" t="s">
        <v>207</v>
      </c>
      <c r="AB203" s="42" t="s">
        <v>199</v>
      </c>
      <c r="AC203" s="42" t="s">
        <v>199</v>
      </c>
      <c r="AD203" s="42" t="s">
        <v>364</v>
      </c>
      <c r="AE203" s="42" t="s">
        <v>199</v>
      </c>
      <c r="AF203" s="42" t="s">
        <v>199</v>
      </c>
      <c r="AG203" s="42" t="s">
        <v>199</v>
      </c>
      <c r="AH203" s="42" t="s">
        <v>199</v>
      </c>
      <c r="AI203" s="42" t="s">
        <v>199</v>
      </c>
      <c r="AJ203" s="42" t="s">
        <v>402</v>
      </c>
      <c r="AK203" s="42" t="s">
        <v>694</v>
      </c>
      <c r="AL203" s="42" t="s">
        <v>766</v>
      </c>
    </row>
    <row r="204" spans="2:38" s="212" customFormat="1" ht="185.25" hidden="1" x14ac:dyDescent="0.2">
      <c r="B204" s="42" t="s">
        <v>453</v>
      </c>
      <c r="C204" s="43" t="s">
        <v>850</v>
      </c>
      <c r="D204" s="42" t="s">
        <v>982</v>
      </c>
      <c r="E204" s="42" t="s">
        <v>983</v>
      </c>
      <c r="F204" s="42" t="s">
        <v>984</v>
      </c>
      <c r="G204" s="42"/>
      <c r="H204" s="42" t="s">
        <v>753</v>
      </c>
      <c r="I204" s="42" t="s">
        <v>854</v>
      </c>
      <c r="J204" s="42" t="s">
        <v>855</v>
      </c>
      <c r="K204" s="42" t="s">
        <v>199</v>
      </c>
      <c r="L204" s="42" t="s">
        <v>199</v>
      </c>
      <c r="M204" s="42" t="s">
        <v>988</v>
      </c>
      <c r="N204" s="42" t="s">
        <v>989</v>
      </c>
      <c r="O204" s="44" t="s">
        <v>990</v>
      </c>
      <c r="P204" s="64" t="s">
        <v>763</v>
      </c>
      <c r="Q204" s="64" t="s">
        <v>764</v>
      </c>
      <c r="R204" s="42" t="s">
        <v>199</v>
      </c>
      <c r="S204" s="74">
        <v>45444</v>
      </c>
      <c r="T204" s="74">
        <v>45565</v>
      </c>
      <c r="U204" s="45" t="s">
        <v>199</v>
      </c>
      <c r="V204" s="26"/>
      <c r="W204" s="42"/>
      <c r="X204" s="46">
        <v>0.3</v>
      </c>
      <c r="Y204" s="42" t="s">
        <v>400</v>
      </c>
      <c r="Z204" s="42" t="s">
        <v>208</v>
      </c>
      <c r="AA204" s="42" t="s">
        <v>207</v>
      </c>
      <c r="AB204" s="42" t="s">
        <v>199</v>
      </c>
      <c r="AC204" s="42" t="s">
        <v>199</v>
      </c>
      <c r="AD204" s="42" t="s">
        <v>364</v>
      </c>
      <c r="AE204" s="42" t="s">
        <v>199</v>
      </c>
      <c r="AF204" s="42" t="s">
        <v>199</v>
      </c>
      <c r="AG204" s="42" t="s">
        <v>199</v>
      </c>
      <c r="AH204" s="42" t="s">
        <v>199</v>
      </c>
      <c r="AI204" s="42" t="s">
        <v>199</v>
      </c>
      <c r="AJ204" s="42" t="s">
        <v>402</v>
      </c>
      <c r="AK204" s="42" t="s">
        <v>694</v>
      </c>
      <c r="AL204" s="42" t="s">
        <v>766</v>
      </c>
    </row>
    <row r="205" spans="2:38" s="212" customFormat="1" ht="185.25" hidden="1" x14ac:dyDescent="0.2">
      <c r="B205" s="42" t="s">
        <v>453</v>
      </c>
      <c r="C205" s="43" t="s">
        <v>850</v>
      </c>
      <c r="D205" s="42" t="s">
        <v>982</v>
      </c>
      <c r="E205" s="42" t="s">
        <v>983</v>
      </c>
      <c r="F205" s="42" t="s">
        <v>984</v>
      </c>
      <c r="G205" s="42"/>
      <c r="H205" s="42" t="s">
        <v>753</v>
      </c>
      <c r="I205" s="42" t="s">
        <v>854</v>
      </c>
      <c r="J205" s="42" t="s">
        <v>855</v>
      </c>
      <c r="K205" s="42" t="s">
        <v>199</v>
      </c>
      <c r="L205" s="42" t="s">
        <v>199</v>
      </c>
      <c r="M205" s="42" t="s">
        <v>991</v>
      </c>
      <c r="N205" s="42" t="s">
        <v>992</v>
      </c>
      <c r="O205" s="44" t="s">
        <v>993</v>
      </c>
      <c r="P205" s="64" t="s">
        <v>763</v>
      </c>
      <c r="Q205" s="64" t="s">
        <v>764</v>
      </c>
      <c r="R205" s="42" t="s">
        <v>199</v>
      </c>
      <c r="S205" s="74">
        <v>45566</v>
      </c>
      <c r="T205" s="74">
        <v>45657</v>
      </c>
      <c r="U205" s="45" t="s">
        <v>199</v>
      </c>
      <c r="V205" s="26"/>
      <c r="W205" s="42"/>
      <c r="X205" s="46">
        <v>0.4</v>
      </c>
      <c r="Y205" s="42" t="s">
        <v>400</v>
      </c>
      <c r="Z205" s="42" t="s">
        <v>208</v>
      </c>
      <c r="AA205" s="42" t="s">
        <v>207</v>
      </c>
      <c r="AB205" s="42" t="s">
        <v>199</v>
      </c>
      <c r="AC205" s="42" t="s">
        <v>199</v>
      </c>
      <c r="AD205" s="42" t="s">
        <v>364</v>
      </c>
      <c r="AE205" s="42" t="s">
        <v>199</v>
      </c>
      <c r="AF205" s="42" t="s">
        <v>199</v>
      </c>
      <c r="AG205" s="42" t="s">
        <v>199</v>
      </c>
      <c r="AH205" s="42" t="s">
        <v>199</v>
      </c>
      <c r="AI205" s="42" t="s">
        <v>199</v>
      </c>
      <c r="AJ205" s="42" t="s">
        <v>402</v>
      </c>
      <c r="AK205" s="42" t="s">
        <v>694</v>
      </c>
      <c r="AL205" s="42" t="s">
        <v>766</v>
      </c>
    </row>
    <row r="206" spans="2:38" s="212" customFormat="1" ht="185.25" hidden="1" x14ac:dyDescent="0.2">
      <c r="B206" s="42" t="s">
        <v>453</v>
      </c>
      <c r="C206" s="43" t="s">
        <v>850</v>
      </c>
      <c r="D206" s="42" t="s">
        <v>982</v>
      </c>
      <c r="E206" s="42" t="s">
        <v>983</v>
      </c>
      <c r="F206" s="42" t="s">
        <v>984</v>
      </c>
      <c r="G206" s="42"/>
      <c r="H206" s="42" t="s">
        <v>753</v>
      </c>
      <c r="I206" s="42" t="s">
        <v>854</v>
      </c>
      <c r="J206" s="42" t="s">
        <v>855</v>
      </c>
      <c r="K206" s="42" t="s">
        <v>199</v>
      </c>
      <c r="L206" s="42" t="s">
        <v>199</v>
      </c>
      <c r="M206" s="42" t="s">
        <v>994</v>
      </c>
      <c r="N206" s="42" t="s">
        <v>995</v>
      </c>
      <c r="O206" s="42" t="s">
        <v>996</v>
      </c>
      <c r="P206" s="42" t="s">
        <v>872</v>
      </c>
      <c r="Q206" s="42"/>
      <c r="R206" s="42" t="s">
        <v>220</v>
      </c>
      <c r="S206" s="45">
        <v>45352</v>
      </c>
      <c r="T206" s="45">
        <v>45504</v>
      </c>
      <c r="U206" s="45" t="s">
        <v>281</v>
      </c>
      <c r="V206" s="26"/>
      <c r="W206" s="42"/>
      <c r="X206" s="42">
        <v>50</v>
      </c>
      <c r="Y206" s="42" t="s">
        <v>354</v>
      </c>
      <c r="Z206" s="42" t="s">
        <v>199</v>
      </c>
      <c r="AA206" s="42" t="s">
        <v>199</v>
      </c>
      <c r="AB206" s="42" t="s">
        <v>199</v>
      </c>
      <c r="AC206" s="42" t="s">
        <v>199</v>
      </c>
      <c r="AD206" s="42" t="s">
        <v>209</v>
      </c>
      <c r="AE206" s="42" t="s">
        <v>199</v>
      </c>
      <c r="AF206" s="42" t="s">
        <v>199</v>
      </c>
      <c r="AG206" s="42" t="s">
        <v>199</v>
      </c>
      <c r="AH206" s="42" t="s">
        <v>199</v>
      </c>
      <c r="AI206" s="42" t="s">
        <v>199</v>
      </c>
      <c r="AJ206" s="42" t="s">
        <v>199</v>
      </c>
      <c r="AK206" s="42" t="s">
        <v>199</v>
      </c>
      <c r="AL206" s="42" t="s">
        <v>234</v>
      </c>
    </row>
    <row r="207" spans="2:38" s="212" customFormat="1" ht="185.25" hidden="1" x14ac:dyDescent="0.2">
      <c r="B207" s="42" t="s">
        <v>453</v>
      </c>
      <c r="C207" s="43" t="s">
        <v>850</v>
      </c>
      <c r="D207" s="42" t="s">
        <v>982</v>
      </c>
      <c r="E207" s="42" t="s">
        <v>983</v>
      </c>
      <c r="F207" s="42" t="s">
        <v>984</v>
      </c>
      <c r="G207" s="42"/>
      <c r="H207" s="42" t="s">
        <v>753</v>
      </c>
      <c r="I207" s="42" t="s">
        <v>854</v>
      </c>
      <c r="J207" s="42" t="s">
        <v>855</v>
      </c>
      <c r="K207" s="42" t="s">
        <v>199</v>
      </c>
      <c r="L207" s="42" t="s">
        <v>199</v>
      </c>
      <c r="M207" s="42" t="s">
        <v>997</v>
      </c>
      <c r="N207" s="42" t="s">
        <v>998</v>
      </c>
      <c r="O207" s="44" t="s">
        <v>999</v>
      </c>
      <c r="P207" s="42" t="s">
        <v>872</v>
      </c>
      <c r="Q207" s="42"/>
      <c r="R207" s="42" t="s">
        <v>220</v>
      </c>
      <c r="S207" s="45">
        <v>45536</v>
      </c>
      <c r="T207" s="45">
        <v>45626</v>
      </c>
      <c r="U207" s="45" t="s">
        <v>281</v>
      </c>
      <c r="V207" s="42">
        <v>100</v>
      </c>
      <c r="W207" s="42" t="s">
        <v>354</v>
      </c>
      <c r="X207" s="42">
        <v>50</v>
      </c>
      <c r="Y207" s="42" t="s">
        <v>354</v>
      </c>
      <c r="Z207" s="42" t="s">
        <v>199</v>
      </c>
      <c r="AA207" s="42" t="s">
        <v>199</v>
      </c>
      <c r="AB207" s="42" t="s">
        <v>199</v>
      </c>
      <c r="AC207" s="42" t="s">
        <v>199</v>
      </c>
      <c r="AD207" s="42" t="s">
        <v>209</v>
      </c>
      <c r="AE207" s="42" t="s">
        <v>199</v>
      </c>
      <c r="AF207" s="42" t="s">
        <v>199</v>
      </c>
      <c r="AG207" s="42" t="s">
        <v>199</v>
      </c>
      <c r="AH207" s="42" t="s">
        <v>199</v>
      </c>
      <c r="AI207" s="42" t="s">
        <v>199</v>
      </c>
      <c r="AJ207" s="42" t="s">
        <v>199</v>
      </c>
      <c r="AK207" s="42" t="s">
        <v>199</v>
      </c>
      <c r="AL207" s="42" t="s">
        <v>234</v>
      </c>
    </row>
    <row r="208" spans="2:38" s="212" customFormat="1" ht="185.25" hidden="1" x14ac:dyDescent="0.2">
      <c r="B208" s="42" t="s">
        <v>453</v>
      </c>
      <c r="C208" s="43" t="s">
        <v>850</v>
      </c>
      <c r="D208" s="42" t="s">
        <v>982</v>
      </c>
      <c r="E208" s="42" t="s">
        <v>983</v>
      </c>
      <c r="F208" s="42" t="s">
        <v>1000</v>
      </c>
      <c r="G208" s="42"/>
      <c r="H208" s="42" t="s">
        <v>753</v>
      </c>
      <c r="I208" s="42" t="s">
        <v>854</v>
      </c>
      <c r="J208" s="42" t="s">
        <v>855</v>
      </c>
      <c r="K208" s="42" t="s">
        <v>199</v>
      </c>
      <c r="L208" s="42" t="s">
        <v>199</v>
      </c>
      <c r="M208" s="42" t="s">
        <v>1001</v>
      </c>
      <c r="N208" s="42" t="s">
        <v>1002</v>
      </c>
      <c r="O208" s="42" t="s">
        <v>1003</v>
      </c>
      <c r="P208" s="42" t="s">
        <v>872</v>
      </c>
      <c r="Q208" s="42"/>
      <c r="R208" s="42" t="s">
        <v>220</v>
      </c>
      <c r="S208" s="45">
        <v>45536</v>
      </c>
      <c r="T208" s="45">
        <v>45611</v>
      </c>
      <c r="U208" s="45" t="s">
        <v>281</v>
      </c>
      <c r="V208" s="26"/>
      <c r="W208" s="42"/>
      <c r="X208" s="42">
        <v>50</v>
      </c>
      <c r="Y208" s="42" t="s">
        <v>354</v>
      </c>
      <c r="Z208" s="42" t="s">
        <v>199</v>
      </c>
      <c r="AA208" s="42" t="s">
        <v>199</v>
      </c>
      <c r="AB208" s="42" t="s">
        <v>199</v>
      </c>
      <c r="AC208" s="42" t="s">
        <v>199</v>
      </c>
      <c r="AD208" s="42" t="s">
        <v>356</v>
      </c>
      <c r="AE208" s="42" t="s">
        <v>199</v>
      </c>
      <c r="AF208" s="42" t="s">
        <v>199</v>
      </c>
      <c r="AG208" s="42" t="s">
        <v>199</v>
      </c>
      <c r="AH208" s="42" t="s">
        <v>199</v>
      </c>
      <c r="AI208" s="42" t="s">
        <v>199</v>
      </c>
      <c r="AJ208" s="42" t="s">
        <v>199</v>
      </c>
      <c r="AK208" s="42"/>
      <c r="AL208" s="42" t="s">
        <v>234</v>
      </c>
    </row>
    <row r="209" spans="2:38" s="212" customFormat="1" ht="185.25" hidden="1" x14ac:dyDescent="0.2">
      <c r="B209" s="42" t="s">
        <v>453</v>
      </c>
      <c r="C209" s="43" t="s">
        <v>850</v>
      </c>
      <c r="D209" s="42" t="s">
        <v>982</v>
      </c>
      <c r="E209" s="42" t="s">
        <v>983</v>
      </c>
      <c r="F209" s="42" t="s">
        <v>1000</v>
      </c>
      <c r="G209" s="42"/>
      <c r="H209" s="42" t="s">
        <v>753</v>
      </c>
      <c r="I209" s="42" t="s">
        <v>854</v>
      </c>
      <c r="J209" s="42" t="s">
        <v>855</v>
      </c>
      <c r="K209" s="42" t="s">
        <v>199</v>
      </c>
      <c r="L209" s="42" t="s">
        <v>199</v>
      </c>
      <c r="M209" s="42" t="s">
        <v>1004</v>
      </c>
      <c r="N209" s="42" t="s">
        <v>1005</v>
      </c>
      <c r="O209" s="42" t="s">
        <v>1006</v>
      </c>
      <c r="P209" s="42" t="s">
        <v>872</v>
      </c>
      <c r="Q209" s="42"/>
      <c r="R209" s="42" t="s">
        <v>220</v>
      </c>
      <c r="S209" s="45">
        <v>45612</v>
      </c>
      <c r="T209" s="45">
        <v>45641</v>
      </c>
      <c r="U209" s="45" t="s">
        <v>281</v>
      </c>
      <c r="V209" s="26"/>
      <c r="W209" s="42"/>
      <c r="X209" s="42">
        <v>10</v>
      </c>
      <c r="Y209" s="42" t="s">
        <v>354</v>
      </c>
      <c r="Z209" s="42" t="s">
        <v>199</v>
      </c>
      <c r="AA209" s="42" t="s">
        <v>199</v>
      </c>
      <c r="AB209" s="42" t="s">
        <v>199</v>
      </c>
      <c r="AC209" s="42" t="s">
        <v>199</v>
      </c>
      <c r="AD209" s="42" t="s">
        <v>356</v>
      </c>
      <c r="AE209" s="42" t="s">
        <v>199</v>
      </c>
      <c r="AF209" s="42" t="s">
        <v>199</v>
      </c>
      <c r="AG209" s="42" t="s">
        <v>199</v>
      </c>
      <c r="AH209" s="42" t="s">
        <v>199</v>
      </c>
      <c r="AI209" s="42" t="s">
        <v>199</v>
      </c>
      <c r="AJ209" s="42" t="s">
        <v>199</v>
      </c>
      <c r="AK209" s="42"/>
      <c r="AL209" s="42" t="s">
        <v>234</v>
      </c>
    </row>
    <row r="210" spans="2:38" s="212" customFormat="1" ht="185.25" hidden="1" x14ac:dyDescent="0.2">
      <c r="B210" s="42" t="s">
        <v>453</v>
      </c>
      <c r="C210" s="43" t="s">
        <v>850</v>
      </c>
      <c r="D210" s="42" t="s">
        <v>982</v>
      </c>
      <c r="E210" s="42" t="s">
        <v>983</v>
      </c>
      <c r="F210" s="42" t="s">
        <v>1000</v>
      </c>
      <c r="G210" s="42"/>
      <c r="H210" s="42" t="s">
        <v>753</v>
      </c>
      <c r="I210" s="42" t="s">
        <v>854</v>
      </c>
      <c r="J210" s="42" t="s">
        <v>855</v>
      </c>
      <c r="K210" s="42" t="s">
        <v>199</v>
      </c>
      <c r="L210" s="42" t="s">
        <v>199</v>
      </c>
      <c r="M210" s="42" t="s">
        <v>1007</v>
      </c>
      <c r="N210" s="42" t="s">
        <v>1008</v>
      </c>
      <c r="O210" s="44" t="s">
        <v>1009</v>
      </c>
      <c r="P210" s="42" t="s">
        <v>872</v>
      </c>
      <c r="Q210" s="42"/>
      <c r="R210" s="42" t="s">
        <v>220</v>
      </c>
      <c r="S210" s="45">
        <v>45536</v>
      </c>
      <c r="T210" s="45">
        <v>45626</v>
      </c>
      <c r="U210" s="45" t="s">
        <v>281</v>
      </c>
      <c r="V210" s="26"/>
      <c r="W210" s="42"/>
      <c r="X210" s="42">
        <v>40</v>
      </c>
      <c r="Y210" s="42" t="s">
        <v>354</v>
      </c>
      <c r="Z210" s="42" t="s">
        <v>199</v>
      </c>
      <c r="AA210" s="42" t="s">
        <v>199</v>
      </c>
      <c r="AB210" s="42" t="s">
        <v>199</v>
      </c>
      <c r="AC210" s="42" t="s">
        <v>199</v>
      </c>
      <c r="AD210" s="42" t="s">
        <v>356</v>
      </c>
      <c r="AE210" s="42" t="s">
        <v>199</v>
      </c>
      <c r="AF210" s="42" t="s">
        <v>199</v>
      </c>
      <c r="AG210" s="42" t="s">
        <v>199</v>
      </c>
      <c r="AH210" s="42" t="s">
        <v>199</v>
      </c>
      <c r="AI210" s="42" t="s">
        <v>199</v>
      </c>
      <c r="AJ210" s="42" t="s">
        <v>199</v>
      </c>
      <c r="AK210" s="42"/>
      <c r="AL210" s="42" t="s">
        <v>234</v>
      </c>
    </row>
    <row r="211" spans="2:38" s="212" customFormat="1" ht="185.25" x14ac:dyDescent="0.2">
      <c r="B211" s="42" t="s">
        <v>453</v>
      </c>
      <c r="C211" s="43" t="s">
        <v>850</v>
      </c>
      <c r="D211" s="42" t="s">
        <v>982</v>
      </c>
      <c r="E211" s="42" t="s">
        <v>983</v>
      </c>
      <c r="F211" s="42" t="s">
        <v>1000</v>
      </c>
      <c r="G211" s="42"/>
      <c r="H211" s="42" t="s">
        <v>753</v>
      </c>
      <c r="I211" s="42" t="s">
        <v>855</v>
      </c>
      <c r="J211" s="42" t="s">
        <v>855</v>
      </c>
      <c r="K211" s="42" t="s">
        <v>199</v>
      </c>
      <c r="L211" s="42" t="s">
        <v>199</v>
      </c>
      <c r="M211" s="59" t="s">
        <v>1010</v>
      </c>
      <c r="N211" s="59" t="s">
        <v>1011</v>
      </c>
      <c r="O211" s="44" t="s">
        <v>1012</v>
      </c>
      <c r="P211" s="42" t="s">
        <v>661</v>
      </c>
      <c r="Q211" s="42" t="s">
        <v>662</v>
      </c>
      <c r="R211" s="42" t="s">
        <v>0</v>
      </c>
      <c r="S211" s="45">
        <v>45473</v>
      </c>
      <c r="T211" s="45">
        <v>45641</v>
      </c>
      <c r="U211" s="45" t="s">
        <v>512</v>
      </c>
      <c r="V211" s="224">
        <v>3722000</v>
      </c>
      <c r="W211" s="223">
        <v>247</v>
      </c>
      <c r="X211" s="42">
        <v>50</v>
      </c>
      <c r="Y211" s="42" t="s">
        <v>449</v>
      </c>
      <c r="Z211" s="42" t="s">
        <v>354</v>
      </c>
      <c r="AA211" s="42" t="s">
        <v>374</v>
      </c>
      <c r="AB211" s="42" t="s">
        <v>199</v>
      </c>
      <c r="AC211" s="42" t="s">
        <v>199</v>
      </c>
      <c r="AD211" s="42" t="s">
        <v>356</v>
      </c>
      <c r="AE211" s="42" t="s">
        <v>487</v>
      </c>
      <c r="AF211" s="42" t="s">
        <v>199</v>
      </c>
      <c r="AG211" s="42" t="s">
        <v>199</v>
      </c>
      <c r="AH211" s="42" t="s">
        <v>199</v>
      </c>
      <c r="AI211" s="42" t="s">
        <v>199</v>
      </c>
      <c r="AJ211" s="42" t="s">
        <v>199</v>
      </c>
      <c r="AK211" s="42" t="s">
        <v>199</v>
      </c>
      <c r="AL211" s="42" t="s">
        <v>663</v>
      </c>
    </row>
    <row r="212" spans="2:38" s="212" customFormat="1" ht="185.25" hidden="1" x14ac:dyDescent="0.2">
      <c r="B212" s="42" t="s">
        <v>453</v>
      </c>
      <c r="C212" s="43" t="s">
        <v>850</v>
      </c>
      <c r="D212" s="42" t="s">
        <v>982</v>
      </c>
      <c r="E212" s="42" t="s">
        <v>983</v>
      </c>
      <c r="F212" s="42" t="s">
        <v>1013</v>
      </c>
      <c r="G212" s="42"/>
      <c r="H212" s="42" t="s">
        <v>753</v>
      </c>
      <c r="I212" s="42" t="s">
        <v>854</v>
      </c>
      <c r="J212" s="42" t="s">
        <v>855</v>
      </c>
      <c r="K212" s="42" t="s">
        <v>199</v>
      </c>
      <c r="L212" s="42" t="s">
        <v>199</v>
      </c>
      <c r="M212" s="42" t="s">
        <v>1014</v>
      </c>
      <c r="N212" s="42" t="s">
        <v>1015</v>
      </c>
      <c r="O212" s="44" t="s">
        <v>1016</v>
      </c>
      <c r="P212" s="42" t="s">
        <v>872</v>
      </c>
      <c r="Q212" s="42"/>
      <c r="R212" s="42" t="s">
        <v>220</v>
      </c>
      <c r="S212" s="45">
        <v>45292</v>
      </c>
      <c r="T212" s="45">
        <v>45626</v>
      </c>
      <c r="U212" s="45" t="s">
        <v>512</v>
      </c>
      <c r="V212" s="42"/>
      <c r="W212" s="42"/>
      <c r="X212" s="42">
        <v>100</v>
      </c>
      <c r="Y212" s="42" t="s">
        <v>354</v>
      </c>
      <c r="Z212" s="42" t="s">
        <v>199</v>
      </c>
      <c r="AA212" s="42" t="s">
        <v>199</v>
      </c>
      <c r="AB212" s="42" t="s">
        <v>199</v>
      </c>
      <c r="AC212" s="42" t="s">
        <v>199</v>
      </c>
      <c r="AD212" s="42" t="s">
        <v>209</v>
      </c>
      <c r="AE212" s="42" t="s">
        <v>199</v>
      </c>
      <c r="AF212" s="42" t="s">
        <v>199</v>
      </c>
      <c r="AG212" s="42" t="s">
        <v>199</v>
      </c>
      <c r="AH212" s="42" t="s">
        <v>199</v>
      </c>
      <c r="AI212" s="42" t="s">
        <v>199</v>
      </c>
      <c r="AJ212" s="42" t="s">
        <v>199</v>
      </c>
      <c r="AK212" s="42" t="s">
        <v>199</v>
      </c>
      <c r="AL212" s="42" t="s">
        <v>234</v>
      </c>
    </row>
    <row r="213" spans="2:38" s="212" customFormat="1" ht="171" hidden="1" x14ac:dyDescent="0.2">
      <c r="B213" s="42" t="s">
        <v>453</v>
      </c>
      <c r="C213" s="43" t="s">
        <v>850</v>
      </c>
      <c r="D213" s="42" t="s">
        <v>1017</v>
      </c>
      <c r="E213" s="42" t="s">
        <v>1018</v>
      </c>
      <c r="F213" s="42" t="s">
        <v>1019</v>
      </c>
      <c r="G213" s="42"/>
      <c r="H213" s="42" t="s">
        <v>753</v>
      </c>
      <c r="I213" s="42" t="s">
        <v>944</v>
      </c>
      <c r="J213" s="42" t="s">
        <v>199</v>
      </c>
      <c r="K213" s="42" t="s">
        <v>199</v>
      </c>
      <c r="L213" s="42" t="s">
        <v>199</v>
      </c>
      <c r="M213" s="42" t="s">
        <v>1020</v>
      </c>
      <c r="N213" s="42" t="s">
        <v>1021</v>
      </c>
      <c r="O213" s="42" t="s">
        <v>1022</v>
      </c>
      <c r="P213" s="42" t="s">
        <v>872</v>
      </c>
      <c r="Q213" s="42"/>
      <c r="R213" s="42" t="s">
        <v>220</v>
      </c>
      <c r="S213" s="45">
        <v>45292</v>
      </c>
      <c r="T213" s="45">
        <v>45641</v>
      </c>
      <c r="U213" s="45" t="s">
        <v>199</v>
      </c>
      <c r="V213" s="42"/>
      <c r="W213" s="42"/>
      <c r="X213" s="42">
        <v>50</v>
      </c>
      <c r="Y213" s="42" t="s">
        <v>354</v>
      </c>
      <c r="Z213" s="42" t="s">
        <v>199</v>
      </c>
      <c r="AA213" s="42" t="s">
        <v>199</v>
      </c>
      <c r="AB213" s="42" t="s">
        <v>199</v>
      </c>
      <c r="AC213" s="42" t="s">
        <v>199</v>
      </c>
      <c r="AD213" s="42" t="s">
        <v>209</v>
      </c>
      <c r="AE213" s="42" t="s">
        <v>199</v>
      </c>
      <c r="AF213" s="42" t="s">
        <v>199</v>
      </c>
      <c r="AG213" s="42" t="s">
        <v>199</v>
      </c>
      <c r="AH213" s="42" t="s">
        <v>199</v>
      </c>
      <c r="AI213" s="42" t="s">
        <v>199</v>
      </c>
      <c r="AJ213" s="42" t="s">
        <v>199</v>
      </c>
      <c r="AK213" s="42" t="s">
        <v>199</v>
      </c>
      <c r="AL213" s="42" t="s">
        <v>234</v>
      </c>
    </row>
    <row r="214" spans="2:38" s="212" customFormat="1" ht="171" hidden="1" x14ac:dyDescent="0.2">
      <c r="B214" s="42" t="s">
        <v>453</v>
      </c>
      <c r="C214" s="43" t="s">
        <v>850</v>
      </c>
      <c r="D214" s="42" t="s">
        <v>1017</v>
      </c>
      <c r="E214" s="42" t="s">
        <v>1018</v>
      </c>
      <c r="F214" s="42" t="s">
        <v>1019</v>
      </c>
      <c r="G214" s="42"/>
      <c r="H214" s="42" t="s">
        <v>753</v>
      </c>
      <c r="I214" s="42" t="s">
        <v>944</v>
      </c>
      <c r="J214" s="42" t="s">
        <v>199</v>
      </c>
      <c r="K214" s="42" t="s">
        <v>199</v>
      </c>
      <c r="L214" s="42" t="s">
        <v>199</v>
      </c>
      <c r="M214" s="42" t="s">
        <v>1023</v>
      </c>
      <c r="N214" s="42" t="s">
        <v>1024</v>
      </c>
      <c r="O214" s="42" t="s">
        <v>1025</v>
      </c>
      <c r="P214" s="42" t="s">
        <v>872</v>
      </c>
      <c r="Q214" s="42"/>
      <c r="R214" s="42" t="s">
        <v>220</v>
      </c>
      <c r="S214" s="45">
        <v>45474</v>
      </c>
      <c r="T214" s="45">
        <v>45641</v>
      </c>
      <c r="U214" s="45" t="s">
        <v>512</v>
      </c>
      <c r="V214" s="42"/>
      <c r="W214" s="42"/>
      <c r="X214" s="42">
        <v>50</v>
      </c>
      <c r="Y214" s="42" t="s">
        <v>354</v>
      </c>
      <c r="Z214" s="42" t="s">
        <v>199</v>
      </c>
      <c r="AA214" s="42" t="s">
        <v>199</v>
      </c>
      <c r="AB214" s="42" t="s">
        <v>199</v>
      </c>
      <c r="AC214" s="42" t="s">
        <v>199</v>
      </c>
      <c r="AD214" s="42" t="s">
        <v>209</v>
      </c>
      <c r="AE214" s="42" t="s">
        <v>199</v>
      </c>
      <c r="AF214" s="42" t="s">
        <v>199</v>
      </c>
      <c r="AG214" s="42" t="s">
        <v>199</v>
      </c>
      <c r="AH214" s="42" t="s">
        <v>199</v>
      </c>
      <c r="AI214" s="42" t="s">
        <v>199</v>
      </c>
      <c r="AJ214" s="42" t="s">
        <v>199</v>
      </c>
      <c r="AK214" s="42" t="s">
        <v>199</v>
      </c>
      <c r="AL214" s="42" t="s">
        <v>234</v>
      </c>
    </row>
    <row r="215" spans="2:38" s="212" customFormat="1" ht="171" hidden="1" x14ac:dyDescent="0.2">
      <c r="B215" s="42" t="s">
        <v>453</v>
      </c>
      <c r="C215" s="43" t="s">
        <v>850</v>
      </c>
      <c r="D215" s="42" t="s">
        <v>1017</v>
      </c>
      <c r="E215" s="42" t="s">
        <v>1018</v>
      </c>
      <c r="F215" s="42" t="s">
        <v>1026</v>
      </c>
      <c r="G215" s="42"/>
      <c r="H215" s="42" t="s">
        <v>753</v>
      </c>
      <c r="I215" s="42" t="s">
        <v>944</v>
      </c>
      <c r="J215" s="42" t="s">
        <v>199</v>
      </c>
      <c r="K215" s="42" t="s">
        <v>199</v>
      </c>
      <c r="L215" s="42" t="s">
        <v>199</v>
      </c>
      <c r="M215" s="42" t="s">
        <v>1027</v>
      </c>
      <c r="N215" s="42" t="s">
        <v>1028</v>
      </c>
      <c r="O215" s="42" t="s">
        <v>1029</v>
      </c>
      <c r="P215" s="42" t="s">
        <v>872</v>
      </c>
      <c r="Q215" s="42"/>
      <c r="R215" s="42" t="s">
        <v>220</v>
      </c>
      <c r="S215" s="45">
        <v>45352</v>
      </c>
      <c r="T215" s="45">
        <v>45473</v>
      </c>
      <c r="U215" s="45" t="s">
        <v>512</v>
      </c>
      <c r="V215" s="42">
        <v>50</v>
      </c>
      <c r="W215" s="42" t="s">
        <v>354</v>
      </c>
      <c r="X215" s="42">
        <v>50</v>
      </c>
      <c r="Y215" s="42" t="s">
        <v>354</v>
      </c>
      <c r="Z215" s="42" t="s">
        <v>199</v>
      </c>
      <c r="AA215" s="42" t="s">
        <v>199</v>
      </c>
      <c r="AB215" s="42" t="s">
        <v>199</v>
      </c>
      <c r="AC215" s="42" t="s">
        <v>199</v>
      </c>
      <c r="AD215" s="42" t="s">
        <v>209</v>
      </c>
      <c r="AE215" s="42" t="s">
        <v>199</v>
      </c>
      <c r="AF215" s="42" t="s">
        <v>199</v>
      </c>
      <c r="AG215" s="42" t="s">
        <v>199</v>
      </c>
      <c r="AH215" s="42" t="s">
        <v>199</v>
      </c>
      <c r="AI215" s="42" t="s">
        <v>199</v>
      </c>
      <c r="AJ215" s="42" t="s">
        <v>199</v>
      </c>
      <c r="AK215" s="42" t="s">
        <v>199</v>
      </c>
      <c r="AL215" s="42" t="s">
        <v>234</v>
      </c>
    </row>
    <row r="216" spans="2:38" s="212" customFormat="1" ht="171" hidden="1" x14ac:dyDescent="0.2">
      <c r="B216" s="42" t="s">
        <v>453</v>
      </c>
      <c r="C216" s="43" t="s">
        <v>850</v>
      </c>
      <c r="D216" s="42" t="s">
        <v>1017</v>
      </c>
      <c r="E216" s="42" t="s">
        <v>1018</v>
      </c>
      <c r="F216" s="42" t="s">
        <v>1026</v>
      </c>
      <c r="G216" s="42"/>
      <c r="H216" s="42" t="s">
        <v>753</v>
      </c>
      <c r="I216" s="42" t="s">
        <v>944</v>
      </c>
      <c r="J216" s="42" t="s">
        <v>199</v>
      </c>
      <c r="K216" s="42" t="s">
        <v>199</v>
      </c>
      <c r="L216" s="42" t="s">
        <v>199</v>
      </c>
      <c r="M216" s="42" t="s">
        <v>1027</v>
      </c>
      <c r="N216" s="42" t="s">
        <v>1028</v>
      </c>
      <c r="O216" s="42" t="s">
        <v>1030</v>
      </c>
      <c r="P216" s="42" t="s">
        <v>872</v>
      </c>
      <c r="Q216" s="42"/>
      <c r="R216" s="42" t="s">
        <v>220</v>
      </c>
      <c r="S216" s="45">
        <v>45474</v>
      </c>
      <c r="T216" s="45">
        <v>45641</v>
      </c>
      <c r="U216" s="45" t="s">
        <v>512</v>
      </c>
      <c r="V216" s="42"/>
      <c r="W216" s="42"/>
      <c r="X216" s="42">
        <v>50</v>
      </c>
      <c r="Y216" s="42" t="s">
        <v>354</v>
      </c>
      <c r="Z216" s="42" t="s">
        <v>199</v>
      </c>
      <c r="AA216" s="42" t="s">
        <v>199</v>
      </c>
      <c r="AB216" s="42" t="s">
        <v>199</v>
      </c>
      <c r="AC216" s="42" t="s">
        <v>199</v>
      </c>
      <c r="AD216" s="42" t="s">
        <v>209</v>
      </c>
      <c r="AE216" s="42" t="s">
        <v>199</v>
      </c>
      <c r="AF216" s="42" t="s">
        <v>199</v>
      </c>
      <c r="AG216" s="42" t="s">
        <v>199</v>
      </c>
      <c r="AH216" s="42" t="s">
        <v>199</v>
      </c>
      <c r="AI216" s="42" t="s">
        <v>199</v>
      </c>
      <c r="AJ216" s="42" t="s">
        <v>199</v>
      </c>
      <c r="AK216" s="42" t="s">
        <v>199</v>
      </c>
      <c r="AL216" s="42" t="s">
        <v>234</v>
      </c>
    </row>
    <row r="217" spans="2:38" s="212" customFormat="1" ht="213" hidden="1" customHeight="1" x14ac:dyDescent="0.2">
      <c r="B217" s="42" t="s">
        <v>453</v>
      </c>
      <c r="C217" s="43" t="s">
        <v>850</v>
      </c>
      <c r="D217" s="42" t="s">
        <v>851</v>
      </c>
      <c r="E217" s="42" t="s">
        <v>1018</v>
      </c>
      <c r="F217" s="42" t="s">
        <v>1031</v>
      </c>
      <c r="G217" s="42"/>
      <c r="H217" s="42" t="s">
        <v>753</v>
      </c>
      <c r="I217" s="42" t="s">
        <v>854</v>
      </c>
      <c r="J217" s="42" t="s">
        <v>855</v>
      </c>
      <c r="K217" s="42" t="s">
        <v>199</v>
      </c>
      <c r="L217" s="42" t="s">
        <v>199</v>
      </c>
      <c r="M217" s="42" t="s">
        <v>1032</v>
      </c>
      <c r="N217" s="42" t="s">
        <v>1033</v>
      </c>
      <c r="O217" s="44" t="s">
        <v>1034</v>
      </c>
      <c r="P217" s="42" t="s">
        <v>872</v>
      </c>
      <c r="Q217" s="42"/>
      <c r="R217" s="42" t="s">
        <v>220</v>
      </c>
      <c r="S217" s="45">
        <v>45292</v>
      </c>
      <c r="T217" s="45">
        <v>45641</v>
      </c>
      <c r="U217" s="45" t="s">
        <v>512</v>
      </c>
      <c r="V217" s="26"/>
      <c r="W217" s="42"/>
      <c r="X217" s="42">
        <v>100</v>
      </c>
      <c r="Y217" s="42" t="s">
        <v>354</v>
      </c>
      <c r="Z217" s="42" t="s">
        <v>199</v>
      </c>
      <c r="AA217" s="42" t="s">
        <v>199</v>
      </c>
      <c r="AB217" s="42" t="s">
        <v>199</v>
      </c>
      <c r="AC217" s="42" t="s">
        <v>199</v>
      </c>
      <c r="AD217" s="42" t="s">
        <v>209</v>
      </c>
      <c r="AE217" s="42" t="s">
        <v>199</v>
      </c>
      <c r="AF217" s="42" t="s">
        <v>199</v>
      </c>
      <c r="AG217" s="42" t="s">
        <v>199</v>
      </c>
      <c r="AH217" s="42" t="s">
        <v>199</v>
      </c>
      <c r="AI217" s="42" t="s">
        <v>199</v>
      </c>
      <c r="AJ217" s="42" t="s">
        <v>199</v>
      </c>
      <c r="AK217" s="42" t="s">
        <v>199</v>
      </c>
      <c r="AL217" s="42" t="s">
        <v>234</v>
      </c>
    </row>
    <row r="218" spans="2:38" s="212" customFormat="1" ht="185.25" hidden="1" x14ac:dyDescent="0.2">
      <c r="B218" s="42" t="s">
        <v>453</v>
      </c>
      <c r="C218" s="43" t="s">
        <v>850</v>
      </c>
      <c r="D218" s="42" t="s">
        <v>1035</v>
      </c>
      <c r="E218" s="42" t="s">
        <v>1036</v>
      </c>
      <c r="F218" s="42" t="s">
        <v>1037</v>
      </c>
      <c r="G218" s="42"/>
      <c r="H218" s="42" t="s">
        <v>753</v>
      </c>
      <c r="I218" s="42" t="s">
        <v>854</v>
      </c>
      <c r="J218" s="42" t="s">
        <v>855</v>
      </c>
      <c r="K218" s="42" t="s">
        <v>199</v>
      </c>
      <c r="L218" s="42" t="s">
        <v>199</v>
      </c>
      <c r="M218" s="42" t="s">
        <v>1038</v>
      </c>
      <c r="N218" s="42" t="s">
        <v>1039</v>
      </c>
      <c r="O218" s="42" t="s">
        <v>1040</v>
      </c>
      <c r="P218" s="42" t="s">
        <v>872</v>
      </c>
      <c r="Q218" s="42"/>
      <c r="R218" s="42" t="s">
        <v>220</v>
      </c>
      <c r="S218" s="45">
        <v>45566</v>
      </c>
      <c r="T218" s="45">
        <v>45641</v>
      </c>
      <c r="U218" s="45" t="s">
        <v>512</v>
      </c>
      <c r="V218" s="26"/>
      <c r="W218" s="42"/>
      <c r="X218" s="42">
        <v>100</v>
      </c>
      <c r="Y218" s="42" t="s">
        <v>354</v>
      </c>
      <c r="Z218" s="42" t="s">
        <v>199</v>
      </c>
      <c r="AA218" s="42" t="s">
        <v>199</v>
      </c>
      <c r="AB218" s="42" t="s">
        <v>199</v>
      </c>
      <c r="AC218" s="42" t="s">
        <v>199</v>
      </c>
      <c r="AD218" s="42" t="s">
        <v>356</v>
      </c>
      <c r="AE218" s="42" t="s">
        <v>199</v>
      </c>
      <c r="AF218" s="42" t="s">
        <v>199</v>
      </c>
      <c r="AG218" s="42" t="s">
        <v>199</v>
      </c>
      <c r="AH218" s="42" t="s">
        <v>199</v>
      </c>
      <c r="AI218" s="42" t="s">
        <v>199</v>
      </c>
      <c r="AJ218" s="42" t="s">
        <v>199</v>
      </c>
      <c r="AK218" s="42" t="s">
        <v>199</v>
      </c>
      <c r="AL218" s="42" t="s">
        <v>913</v>
      </c>
    </row>
    <row r="219" spans="2:38" s="212" customFormat="1" ht="199.5" hidden="1" x14ac:dyDescent="0.2">
      <c r="B219" s="42" t="s">
        <v>453</v>
      </c>
      <c r="C219" s="43" t="s">
        <v>850</v>
      </c>
      <c r="D219" s="42" t="s">
        <v>1035</v>
      </c>
      <c r="E219" s="42" t="s">
        <v>1036</v>
      </c>
      <c r="F219" s="42" t="s">
        <v>1037</v>
      </c>
      <c r="G219" s="42"/>
      <c r="H219" s="42" t="s">
        <v>753</v>
      </c>
      <c r="I219" s="42" t="s">
        <v>854</v>
      </c>
      <c r="J219" s="42" t="s">
        <v>855</v>
      </c>
      <c r="K219" s="42" t="s">
        <v>199</v>
      </c>
      <c r="L219" s="42" t="s">
        <v>199</v>
      </c>
      <c r="M219" s="42" t="s">
        <v>1041</v>
      </c>
      <c r="N219" s="42" t="s">
        <v>1042</v>
      </c>
      <c r="O219" s="44" t="s">
        <v>1043</v>
      </c>
      <c r="P219" s="42" t="s">
        <v>667</v>
      </c>
      <c r="Q219" s="42" t="s">
        <v>1044</v>
      </c>
      <c r="R219" s="42" t="s">
        <v>99</v>
      </c>
      <c r="S219" s="45">
        <v>45292</v>
      </c>
      <c r="T219" s="45">
        <v>45641</v>
      </c>
      <c r="U219" s="45" t="s">
        <v>99</v>
      </c>
      <c r="V219" s="26"/>
      <c r="W219" s="42"/>
      <c r="X219" s="42">
        <v>100</v>
      </c>
      <c r="Y219" s="42" t="s">
        <v>354</v>
      </c>
      <c r="Z219" s="42" t="s">
        <v>199</v>
      </c>
      <c r="AA219" s="42" t="s">
        <v>199</v>
      </c>
      <c r="AB219" s="42" t="s">
        <v>199</v>
      </c>
      <c r="AC219" s="42" t="s">
        <v>199</v>
      </c>
      <c r="AD219" s="42" t="s">
        <v>356</v>
      </c>
      <c r="AE219" s="42" t="s">
        <v>487</v>
      </c>
      <c r="AF219" s="42" t="s">
        <v>199</v>
      </c>
      <c r="AG219" s="42" t="s">
        <v>199</v>
      </c>
      <c r="AH219" s="42" t="s">
        <v>199</v>
      </c>
      <c r="AI219" s="42" t="s">
        <v>199</v>
      </c>
      <c r="AJ219" s="42" t="s">
        <v>199</v>
      </c>
      <c r="AK219" s="42" t="s">
        <v>199</v>
      </c>
      <c r="AL219" s="42" t="s">
        <v>654</v>
      </c>
    </row>
    <row r="220" spans="2:38" s="212" customFormat="1" ht="185.25" hidden="1" x14ac:dyDescent="0.2">
      <c r="B220" s="42" t="s">
        <v>453</v>
      </c>
      <c r="C220" s="43" t="s">
        <v>850</v>
      </c>
      <c r="D220" s="42" t="s">
        <v>1035</v>
      </c>
      <c r="E220" s="42" t="s">
        <v>1036</v>
      </c>
      <c r="F220" s="42" t="s">
        <v>1045</v>
      </c>
      <c r="G220" s="42"/>
      <c r="H220" s="42" t="s">
        <v>753</v>
      </c>
      <c r="I220" s="42" t="s">
        <v>854</v>
      </c>
      <c r="J220" s="42" t="s">
        <v>855</v>
      </c>
      <c r="K220" s="42" t="s">
        <v>199</v>
      </c>
      <c r="L220" s="42" t="s">
        <v>199</v>
      </c>
      <c r="M220" s="42" t="s">
        <v>1046</v>
      </c>
      <c r="N220" s="42" t="s">
        <v>1047</v>
      </c>
      <c r="O220" s="44" t="s">
        <v>1048</v>
      </c>
      <c r="P220" s="42" t="s">
        <v>872</v>
      </c>
      <c r="Q220" s="42"/>
      <c r="R220" s="42" t="s">
        <v>220</v>
      </c>
      <c r="S220" s="45">
        <v>45566</v>
      </c>
      <c r="T220" s="45">
        <v>45641</v>
      </c>
      <c r="U220" s="45" t="s">
        <v>512</v>
      </c>
      <c r="V220" s="42"/>
      <c r="W220" s="42"/>
      <c r="X220" s="42">
        <v>50</v>
      </c>
      <c r="Y220" s="42" t="s">
        <v>354</v>
      </c>
      <c r="Z220" s="42" t="s">
        <v>199</v>
      </c>
      <c r="AA220" s="42" t="s">
        <v>199</v>
      </c>
      <c r="AB220" s="42" t="s">
        <v>199</v>
      </c>
      <c r="AC220" s="42" t="s">
        <v>199</v>
      </c>
      <c r="AD220" s="42" t="s">
        <v>209</v>
      </c>
      <c r="AE220" s="42" t="s">
        <v>199</v>
      </c>
      <c r="AF220" s="42" t="s">
        <v>199</v>
      </c>
      <c r="AG220" s="42" t="s">
        <v>199</v>
      </c>
      <c r="AH220" s="42" t="s">
        <v>199</v>
      </c>
      <c r="AI220" s="42" t="s">
        <v>199</v>
      </c>
      <c r="AJ220" s="42" t="s">
        <v>199</v>
      </c>
      <c r="AK220" s="42" t="s">
        <v>199</v>
      </c>
      <c r="AL220" s="42" t="s">
        <v>913</v>
      </c>
    </row>
    <row r="221" spans="2:38" s="212" customFormat="1" ht="185.25" hidden="1" x14ac:dyDescent="0.2">
      <c r="B221" s="42" t="s">
        <v>453</v>
      </c>
      <c r="C221" s="43" t="s">
        <v>850</v>
      </c>
      <c r="D221" s="42" t="s">
        <v>1035</v>
      </c>
      <c r="E221" s="42" t="s">
        <v>1036</v>
      </c>
      <c r="F221" s="42" t="s">
        <v>1045</v>
      </c>
      <c r="G221" s="42"/>
      <c r="H221" s="42" t="s">
        <v>753</v>
      </c>
      <c r="I221" s="42" t="s">
        <v>854</v>
      </c>
      <c r="J221" s="42" t="s">
        <v>855</v>
      </c>
      <c r="K221" s="42" t="s">
        <v>199</v>
      </c>
      <c r="L221" s="42" t="s">
        <v>199</v>
      </c>
      <c r="M221" s="42" t="s">
        <v>1049</v>
      </c>
      <c r="N221" s="42" t="s">
        <v>1050</v>
      </c>
      <c r="O221" s="44" t="s">
        <v>1051</v>
      </c>
      <c r="P221" s="42" t="s">
        <v>872</v>
      </c>
      <c r="Q221" s="42"/>
      <c r="R221" s="42" t="s">
        <v>220</v>
      </c>
      <c r="S221" s="45">
        <v>45474</v>
      </c>
      <c r="T221" s="45">
        <v>45641</v>
      </c>
      <c r="U221" s="45" t="s">
        <v>50</v>
      </c>
      <c r="V221" s="26"/>
      <c r="W221" s="42"/>
      <c r="X221" s="42">
        <v>50</v>
      </c>
      <c r="Y221" s="42" t="s">
        <v>354</v>
      </c>
      <c r="Z221" s="42" t="s">
        <v>199</v>
      </c>
      <c r="AA221" s="42" t="s">
        <v>199</v>
      </c>
      <c r="AB221" s="42" t="s">
        <v>199</v>
      </c>
      <c r="AC221" s="42" t="s">
        <v>199</v>
      </c>
      <c r="AD221" s="42" t="s">
        <v>209</v>
      </c>
      <c r="AE221" s="42" t="s">
        <v>199</v>
      </c>
      <c r="AF221" s="42" t="s">
        <v>199</v>
      </c>
      <c r="AG221" s="42" t="s">
        <v>199</v>
      </c>
      <c r="AH221" s="42" t="s">
        <v>199</v>
      </c>
      <c r="AI221" s="42" t="s">
        <v>199</v>
      </c>
      <c r="AJ221" s="42" t="s">
        <v>199</v>
      </c>
      <c r="AK221" s="42" t="s">
        <v>199</v>
      </c>
      <c r="AL221" s="42" t="s">
        <v>913</v>
      </c>
    </row>
    <row r="222" spans="2:38" s="212" customFormat="1" ht="185.25" hidden="1" x14ac:dyDescent="0.2">
      <c r="B222" s="42" t="s">
        <v>453</v>
      </c>
      <c r="C222" s="43" t="s">
        <v>850</v>
      </c>
      <c r="D222" s="42" t="s">
        <v>1035</v>
      </c>
      <c r="E222" s="42" t="s">
        <v>1036</v>
      </c>
      <c r="F222" s="42" t="s">
        <v>1052</v>
      </c>
      <c r="G222" s="42"/>
      <c r="H222" s="42" t="s">
        <v>753</v>
      </c>
      <c r="I222" s="42" t="s">
        <v>854</v>
      </c>
      <c r="J222" s="42" t="s">
        <v>855</v>
      </c>
      <c r="K222" s="42" t="s">
        <v>199</v>
      </c>
      <c r="L222" s="42" t="s">
        <v>199</v>
      </c>
      <c r="M222" s="51" t="s">
        <v>1053</v>
      </c>
      <c r="N222" s="51" t="s">
        <v>1054</v>
      </c>
      <c r="O222" s="51" t="s">
        <v>1055</v>
      </c>
      <c r="P222" s="42" t="s">
        <v>872</v>
      </c>
      <c r="Q222" s="42"/>
      <c r="R222" s="42" t="s">
        <v>220</v>
      </c>
      <c r="S222" s="45">
        <v>45474</v>
      </c>
      <c r="T222" s="45">
        <v>45641</v>
      </c>
      <c r="U222" s="45" t="s">
        <v>512</v>
      </c>
      <c r="V222" s="26"/>
      <c r="W222" s="42"/>
      <c r="X222" s="42">
        <v>70</v>
      </c>
      <c r="Y222" s="42" t="s">
        <v>354</v>
      </c>
      <c r="Z222" s="42" t="s">
        <v>355</v>
      </c>
      <c r="AA222" s="42" t="s">
        <v>374</v>
      </c>
      <c r="AB222" s="42" t="s">
        <v>199</v>
      </c>
      <c r="AC222" s="42" t="s">
        <v>199</v>
      </c>
      <c r="AD222" s="42" t="s">
        <v>357</v>
      </c>
      <c r="AE222" s="42" t="s">
        <v>356</v>
      </c>
      <c r="AF222" s="42" t="s">
        <v>417</v>
      </c>
      <c r="AG222" s="42" t="s">
        <v>199</v>
      </c>
      <c r="AH222" s="42" t="s">
        <v>199</v>
      </c>
      <c r="AI222" s="42" t="s">
        <v>199</v>
      </c>
      <c r="AJ222" s="42" t="s">
        <v>199</v>
      </c>
      <c r="AK222" s="42" t="s">
        <v>199</v>
      </c>
      <c r="AL222" s="42" t="s">
        <v>913</v>
      </c>
    </row>
    <row r="223" spans="2:38" s="212" customFormat="1" ht="185.25" hidden="1" x14ac:dyDescent="0.2">
      <c r="B223" s="42" t="s">
        <v>453</v>
      </c>
      <c r="C223" s="43" t="s">
        <v>850</v>
      </c>
      <c r="D223" s="42" t="s">
        <v>1035</v>
      </c>
      <c r="E223" s="42" t="s">
        <v>1036</v>
      </c>
      <c r="F223" s="42" t="s">
        <v>1052</v>
      </c>
      <c r="G223" s="42"/>
      <c r="H223" s="42" t="s">
        <v>753</v>
      </c>
      <c r="I223" s="42" t="s">
        <v>854</v>
      </c>
      <c r="J223" s="42" t="s">
        <v>855</v>
      </c>
      <c r="K223" s="42" t="s">
        <v>199</v>
      </c>
      <c r="L223" s="42" t="s">
        <v>199</v>
      </c>
      <c r="M223" s="42" t="s">
        <v>1056</v>
      </c>
      <c r="N223" s="42" t="s">
        <v>1057</v>
      </c>
      <c r="O223" s="44" t="s">
        <v>1058</v>
      </c>
      <c r="P223" s="42" t="s">
        <v>667</v>
      </c>
      <c r="Q223" s="42" t="s">
        <v>672</v>
      </c>
      <c r="R223" s="42" t="s">
        <v>1059</v>
      </c>
      <c r="S223" s="45">
        <v>45323</v>
      </c>
      <c r="T223" s="45">
        <v>45658</v>
      </c>
      <c r="U223" s="45" t="s">
        <v>99</v>
      </c>
      <c r="V223" s="26"/>
      <c r="W223" s="42"/>
      <c r="X223" s="42">
        <v>100</v>
      </c>
      <c r="Y223" s="42" t="s">
        <v>354</v>
      </c>
      <c r="Z223" s="42" t="s">
        <v>355</v>
      </c>
      <c r="AA223" s="42" t="s">
        <v>374</v>
      </c>
      <c r="AB223" s="42" t="s">
        <v>199</v>
      </c>
      <c r="AC223" s="42" t="s">
        <v>199</v>
      </c>
      <c r="AD223" s="42" t="s">
        <v>357</v>
      </c>
      <c r="AE223" s="42" t="s">
        <v>356</v>
      </c>
      <c r="AF223" s="42" t="s">
        <v>417</v>
      </c>
      <c r="AG223" s="42" t="s">
        <v>199</v>
      </c>
      <c r="AH223" s="42" t="s">
        <v>199</v>
      </c>
      <c r="AI223" s="42" t="s">
        <v>199</v>
      </c>
      <c r="AJ223" s="42" t="s">
        <v>199</v>
      </c>
      <c r="AK223" s="42" t="s">
        <v>199</v>
      </c>
      <c r="AL223" s="42" t="s">
        <v>654</v>
      </c>
    </row>
    <row r="224" spans="2:38" s="212" customFormat="1" ht="185.25" hidden="1" x14ac:dyDescent="0.2">
      <c r="B224" s="42" t="s">
        <v>453</v>
      </c>
      <c r="C224" s="43" t="s">
        <v>850</v>
      </c>
      <c r="D224" s="42" t="s">
        <v>1060</v>
      </c>
      <c r="E224" s="42" t="s">
        <v>1061</v>
      </c>
      <c r="F224" s="42" t="s">
        <v>1062</v>
      </c>
      <c r="G224" s="42"/>
      <c r="H224" s="42" t="s">
        <v>753</v>
      </c>
      <c r="I224" s="42" t="s">
        <v>855</v>
      </c>
      <c r="J224" s="42" t="s">
        <v>199</v>
      </c>
      <c r="K224" s="42" t="s">
        <v>199</v>
      </c>
      <c r="L224" s="42" t="s">
        <v>199</v>
      </c>
      <c r="M224" s="42" t="s">
        <v>1063</v>
      </c>
      <c r="N224" s="44" t="s">
        <v>1064</v>
      </c>
      <c r="O224" s="42" t="s">
        <v>1065</v>
      </c>
      <c r="P224" s="42" t="s">
        <v>872</v>
      </c>
      <c r="Q224" s="42"/>
      <c r="R224" s="42" t="s">
        <v>220</v>
      </c>
      <c r="S224" s="45">
        <v>45474</v>
      </c>
      <c r="T224" s="45">
        <v>45641</v>
      </c>
      <c r="U224" s="45" t="s">
        <v>512</v>
      </c>
      <c r="V224" s="42"/>
      <c r="W224" s="42"/>
      <c r="X224" s="42">
        <v>100</v>
      </c>
      <c r="Y224" s="42" t="s">
        <v>354</v>
      </c>
      <c r="Z224" s="42" t="s">
        <v>355</v>
      </c>
      <c r="AA224" s="42" t="s">
        <v>199</v>
      </c>
      <c r="AB224" s="42" t="s">
        <v>199</v>
      </c>
      <c r="AC224" s="42" t="s">
        <v>199</v>
      </c>
      <c r="AD224" s="42" t="s">
        <v>357</v>
      </c>
      <c r="AE224" s="42" t="s">
        <v>417</v>
      </c>
      <c r="AF224" s="42" t="s">
        <v>199</v>
      </c>
      <c r="AG224" s="42" t="s">
        <v>199</v>
      </c>
      <c r="AH224" s="42" t="s">
        <v>199</v>
      </c>
      <c r="AI224" s="42" t="s">
        <v>199</v>
      </c>
      <c r="AJ224" s="42" t="s">
        <v>199</v>
      </c>
      <c r="AK224" s="42" t="s">
        <v>199</v>
      </c>
      <c r="AL224" s="42" t="s">
        <v>913</v>
      </c>
    </row>
    <row r="225" spans="2:38" s="212" customFormat="1" ht="185.25" hidden="1" x14ac:dyDescent="0.2">
      <c r="B225" s="42" t="s">
        <v>453</v>
      </c>
      <c r="C225" s="43" t="s">
        <v>850</v>
      </c>
      <c r="D225" s="42" t="s">
        <v>1060</v>
      </c>
      <c r="E225" s="42" t="s">
        <v>1061</v>
      </c>
      <c r="F225" s="42" t="s">
        <v>1062</v>
      </c>
      <c r="G225" s="42"/>
      <c r="H225" s="42" t="s">
        <v>753</v>
      </c>
      <c r="I225" s="42" t="s">
        <v>855</v>
      </c>
      <c r="J225" s="42" t="s">
        <v>199</v>
      </c>
      <c r="K225" s="42" t="s">
        <v>199</v>
      </c>
      <c r="L225" s="42" t="s">
        <v>199</v>
      </c>
      <c r="M225" s="42" t="s">
        <v>1066</v>
      </c>
      <c r="N225" s="42" t="s">
        <v>1067</v>
      </c>
      <c r="O225" s="42" t="s">
        <v>1068</v>
      </c>
      <c r="P225" s="42" t="s">
        <v>872</v>
      </c>
      <c r="Q225" s="42" t="s">
        <v>1069</v>
      </c>
      <c r="R225" s="42" t="s">
        <v>220</v>
      </c>
      <c r="S225" s="45">
        <v>45323</v>
      </c>
      <c r="T225" s="45">
        <v>45504</v>
      </c>
      <c r="U225" s="45" t="s">
        <v>512</v>
      </c>
      <c r="V225" s="75"/>
      <c r="W225" s="42"/>
      <c r="X225" s="44"/>
      <c r="Y225" s="42" t="s">
        <v>355</v>
      </c>
      <c r="Z225" s="42" t="s">
        <v>355</v>
      </c>
      <c r="AA225" s="42" t="s">
        <v>199</v>
      </c>
      <c r="AB225" s="42" t="s">
        <v>199</v>
      </c>
      <c r="AC225" s="42" t="s">
        <v>199</v>
      </c>
      <c r="AD225" s="42" t="s">
        <v>357</v>
      </c>
      <c r="AE225" s="42" t="s">
        <v>417</v>
      </c>
      <c r="AF225" s="42" t="s">
        <v>487</v>
      </c>
      <c r="AG225" s="42" t="s">
        <v>199</v>
      </c>
      <c r="AH225" s="42" t="s">
        <v>199</v>
      </c>
      <c r="AI225" s="42" t="s">
        <v>199</v>
      </c>
      <c r="AJ225" s="42" t="s">
        <v>199</v>
      </c>
      <c r="AK225" s="42" t="s">
        <v>199</v>
      </c>
      <c r="AL225" s="42" t="s">
        <v>913</v>
      </c>
    </row>
    <row r="226" spans="2:38" s="212" customFormat="1" ht="185.25" hidden="1" x14ac:dyDescent="0.2">
      <c r="B226" s="42" t="s">
        <v>453</v>
      </c>
      <c r="C226" s="43" t="s">
        <v>850</v>
      </c>
      <c r="D226" s="42" t="s">
        <v>1060</v>
      </c>
      <c r="E226" s="42" t="s">
        <v>1061</v>
      </c>
      <c r="F226" s="42" t="s">
        <v>1070</v>
      </c>
      <c r="G226" s="42"/>
      <c r="H226" s="42" t="s">
        <v>753</v>
      </c>
      <c r="I226" s="42" t="s">
        <v>855</v>
      </c>
      <c r="J226" s="42" t="s">
        <v>199</v>
      </c>
      <c r="K226" s="42" t="s">
        <v>199</v>
      </c>
      <c r="L226" s="42" t="s">
        <v>199</v>
      </c>
      <c r="M226" s="42" t="s">
        <v>1071</v>
      </c>
      <c r="N226" s="42" t="s">
        <v>1072</v>
      </c>
      <c r="O226" s="42" t="s">
        <v>1073</v>
      </c>
      <c r="P226" s="42" t="s">
        <v>872</v>
      </c>
      <c r="Q226" s="42"/>
      <c r="R226" s="45" t="s">
        <v>220</v>
      </c>
      <c r="S226" s="45">
        <v>45520</v>
      </c>
      <c r="T226" s="45">
        <v>45626</v>
      </c>
      <c r="U226" s="42" t="s">
        <v>50</v>
      </c>
      <c r="V226" s="42"/>
      <c r="W226" s="42"/>
      <c r="X226" s="42">
        <v>50</v>
      </c>
      <c r="Y226" s="42" t="s">
        <v>355</v>
      </c>
      <c r="Z226" s="42" t="s">
        <v>199</v>
      </c>
      <c r="AA226" s="42" t="s">
        <v>199</v>
      </c>
      <c r="AB226" s="42" t="s">
        <v>199</v>
      </c>
      <c r="AC226" s="42" t="s">
        <v>199</v>
      </c>
      <c r="AD226" s="42" t="s">
        <v>357</v>
      </c>
      <c r="AE226" s="42" t="s">
        <v>417</v>
      </c>
      <c r="AF226" s="42" t="s">
        <v>199</v>
      </c>
      <c r="AG226" s="42" t="s">
        <v>199</v>
      </c>
      <c r="AH226" s="42" t="s">
        <v>199</v>
      </c>
      <c r="AI226" s="42" t="s">
        <v>199</v>
      </c>
      <c r="AJ226" s="51" t="s">
        <v>199</v>
      </c>
      <c r="AK226" s="76" t="s">
        <v>199</v>
      </c>
      <c r="AL226" s="51" t="s">
        <v>913</v>
      </c>
    </row>
    <row r="227" spans="2:38" s="212" customFormat="1" ht="185.25" hidden="1" x14ac:dyDescent="0.2">
      <c r="B227" s="42" t="s">
        <v>453</v>
      </c>
      <c r="C227" s="43" t="s">
        <v>850</v>
      </c>
      <c r="D227" s="42" t="s">
        <v>1060</v>
      </c>
      <c r="E227" s="42" t="s">
        <v>1061</v>
      </c>
      <c r="F227" s="42" t="s">
        <v>1070</v>
      </c>
      <c r="G227" s="42"/>
      <c r="H227" s="42" t="s">
        <v>753</v>
      </c>
      <c r="I227" s="42" t="s">
        <v>855</v>
      </c>
      <c r="J227" s="42" t="s">
        <v>199</v>
      </c>
      <c r="K227" s="42" t="s">
        <v>199</v>
      </c>
      <c r="L227" s="42" t="s">
        <v>199</v>
      </c>
      <c r="M227" s="42" t="s">
        <v>1074</v>
      </c>
      <c r="N227" s="42" t="s">
        <v>1075</v>
      </c>
      <c r="O227" s="225" t="s">
        <v>1076</v>
      </c>
      <c r="P227" s="42" t="s">
        <v>872</v>
      </c>
      <c r="Q227" s="42"/>
      <c r="R227" s="45" t="s">
        <v>220</v>
      </c>
      <c r="S227" s="45">
        <v>45566</v>
      </c>
      <c r="T227" s="45">
        <v>45641</v>
      </c>
      <c r="U227" s="42" t="s">
        <v>50</v>
      </c>
      <c r="V227" s="42"/>
      <c r="W227" s="42"/>
      <c r="X227" s="42">
        <v>50</v>
      </c>
      <c r="Y227" s="42" t="s">
        <v>355</v>
      </c>
      <c r="Z227" s="42" t="s">
        <v>199</v>
      </c>
      <c r="AA227" s="42" t="s">
        <v>199</v>
      </c>
      <c r="AB227" s="42" t="s">
        <v>199</v>
      </c>
      <c r="AC227" s="42" t="s">
        <v>199</v>
      </c>
      <c r="AD227" s="42" t="s">
        <v>357</v>
      </c>
      <c r="AE227" s="42" t="s">
        <v>417</v>
      </c>
      <c r="AF227" s="42" t="s">
        <v>487</v>
      </c>
      <c r="AG227" s="42" t="s">
        <v>199</v>
      </c>
      <c r="AH227" s="42" t="s">
        <v>199</v>
      </c>
      <c r="AI227" s="42" t="s">
        <v>199</v>
      </c>
      <c r="AJ227" s="51" t="s">
        <v>199</v>
      </c>
      <c r="AK227" s="76" t="s">
        <v>199</v>
      </c>
      <c r="AL227" s="51" t="s">
        <v>913</v>
      </c>
    </row>
    <row r="228" spans="2:38" s="212" customFormat="1" ht="142.5" hidden="1" x14ac:dyDescent="0.2">
      <c r="B228" s="67" t="s">
        <v>453</v>
      </c>
      <c r="C228" s="43" t="s">
        <v>454</v>
      </c>
      <c r="D228" s="67" t="s">
        <v>1077</v>
      </c>
      <c r="E228" s="67" t="s">
        <v>1078</v>
      </c>
      <c r="F228" s="67" t="s">
        <v>1079</v>
      </c>
      <c r="G228" s="67"/>
      <c r="H228" s="58" t="s">
        <v>1080</v>
      </c>
      <c r="I228" s="67" t="s">
        <v>1081</v>
      </c>
      <c r="J228" s="58" t="s">
        <v>199</v>
      </c>
      <c r="K228" s="58" t="s">
        <v>199</v>
      </c>
      <c r="L228" s="58" t="s">
        <v>199</v>
      </c>
      <c r="M228" s="67" t="s">
        <v>1082</v>
      </c>
      <c r="N228" s="68" t="s">
        <v>1083</v>
      </c>
      <c r="O228" s="67" t="s">
        <v>1084</v>
      </c>
      <c r="P228" s="58" t="s">
        <v>1085</v>
      </c>
      <c r="Q228" s="58" t="s">
        <v>1086</v>
      </c>
      <c r="R228" s="58" t="s">
        <v>99</v>
      </c>
      <c r="S228" s="69">
        <v>45323</v>
      </c>
      <c r="T228" s="69">
        <v>45401</v>
      </c>
      <c r="U228" s="69" t="s">
        <v>512</v>
      </c>
      <c r="V228" s="25" t="s">
        <v>1518</v>
      </c>
      <c r="W228" s="25" t="s">
        <v>1518</v>
      </c>
      <c r="X228" s="77">
        <v>0.45</v>
      </c>
      <c r="Y228" s="58" t="s">
        <v>208</v>
      </c>
      <c r="Z228" s="58" t="s">
        <v>207</v>
      </c>
      <c r="AA228" s="58" t="s">
        <v>374</v>
      </c>
      <c r="AB228" s="58" t="s">
        <v>199</v>
      </c>
      <c r="AC228" s="58" t="s">
        <v>199</v>
      </c>
      <c r="AD228" s="42" t="s">
        <v>487</v>
      </c>
      <c r="AE228" s="42" t="s">
        <v>248</v>
      </c>
      <c r="AF228" s="42" t="s">
        <v>199</v>
      </c>
      <c r="AG228" s="42" t="s">
        <v>199</v>
      </c>
      <c r="AH228" s="42" t="s">
        <v>199</v>
      </c>
      <c r="AI228" s="42" t="s">
        <v>199</v>
      </c>
      <c r="AJ228" s="73" t="s">
        <v>199</v>
      </c>
      <c r="AK228" s="73" t="s">
        <v>199</v>
      </c>
      <c r="AL228" s="67" t="s">
        <v>654</v>
      </c>
    </row>
    <row r="229" spans="2:38" s="212" customFormat="1" ht="128.25" hidden="1" x14ac:dyDescent="0.2">
      <c r="B229" s="67" t="s">
        <v>453</v>
      </c>
      <c r="C229" s="43" t="s">
        <v>454</v>
      </c>
      <c r="D229" s="67" t="s">
        <v>1077</v>
      </c>
      <c r="E229" s="67" t="s">
        <v>1078</v>
      </c>
      <c r="F229" s="67" t="s">
        <v>1079</v>
      </c>
      <c r="G229" s="67"/>
      <c r="H229" s="58" t="s">
        <v>1080</v>
      </c>
      <c r="I229" s="67" t="s">
        <v>1081</v>
      </c>
      <c r="J229" s="58" t="s">
        <v>199</v>
      </c>
      <c r="K229" s="58" t="s">
        <v>199</v>
      </c>
      <c r="L229" s="58" t="s">
        <v>199</v>
      </c>
      <c r="M229" s="67" t="s">
        <v>1087</v>
      </c>
      <c r="N229" s="68" t="s">
        <v>1088</v>
      </c>
      <c r="O229" s="67" t="s">
        <v>1089</v>
      </c>
      <c r="P229" s="58" t="s">
        <v>1085</v>
      </c>
      <c r="Q229" s="58" t="s">
        <v>1086</v>
      </c>
      <c r="R229" s="58" t="s">
        <v>99</v>
      </c>
      <c r="S229" s="69">
        <v>45404</v>
      </c>
      <c r="T229" s="69">
        <v>45433</v>
      </c>
      <c r="U229" s="69" t="s">
        <v>99</v>
      </c>
      <c r="V229" s="25" t="s">
        <v>1518</v>
      </c>
      <c r="W229" s="25" t="s">
        <v>1518</v>
      </c>
      <c r="X229" s="77">
        <v>0.05</v>
      </c>
      <c r="Y229" s="58" t="s">
        <v>208</v>
      </c>
      <c r="Z229" s="58" t="s">
        <v>207</v>
      </c>
      <c r="AA229" s="58" t="s">
        <v>374</v>
      </c>
      <c r="AB229" s="58" t="s">
        <v>199</v>
      </c>
      <c r="AC229" s="58" t="s">
        <v>199</v>
      </c>
      <c r="AD229" s="42" t="s">
        <v>487</v>
      </c>
      <c r="AE229" s="42" t="s">
        <v>248</v>
      </c>
      <c r="AF229" s="42" t="s">
        <v>199</v>
      </c>
      <c r="AG229" s="42" t="s">
        <v>199</v>
      </c>
      <c r="AH229" s="42" t="s">
        <v>199</v>
      </c>
      <c r="AI229" s="42" t="s">
        <v>199</v>
      </c>
      <c r="AJ229" s="73" t="s">
        <v>199</v>
      </c>
      <c r="AK229" s="73" t="s">
        <v>199</v>
      </c>
      <c r="AL229" s="67" t="s">
        <v>654</v>
      </c>
    </row>
    <row r="230" spans="2:38" s="212" customFormat="1" ht="128.25" hidden="1" x14ac:dyDescent="0.2">
      <c r="B230" s="67" t="s">
        <v>453</v>
      </c>
      <c r="C230" s="43" t="s">
        <v>454</v>
      </c>
      <c r="D230" s="67" t="s">
        <v>1077</v>
      </c>
      <c r="E230" s="67" t="s">
        <v>1078</v>
      </c>
      <c r="F230" s="67" t="s">
        <v>1079</v>
      </c>
      <c r="G230" s="67"/>
      <c r="H230" s="58" t="s">
        <v>1080</v>
      </c>
      <c r="I230" s="67" t="s">
        <v>1081</v>
      </c>
      <c r="J230" s="58" t="s">
        <v>199</v>
      </c>
      <c r="K230" s="58" t="s">
        <v>199</v>
      </c>
      <c r="L230" s="58" t="s">
        <v>199</v>
      </c>
      <c r="M230" s="67" t="s">
        <v>1090</v>
      </c>
      <c r="N230" s="67" t="s">
        <v>1091</v>
      </c>
      <c r="O230" s="67" t="s">
        <v>1092</v>
      </c>
      <c r="P230" s="58" t="s">
        <v>1085</v>
      </c>
      <c r="Q230" s="58" t="s">
        <v>1086</v>
      </c>
      <c r="R230" s="58" t="s">
        <v>99</v>
      </c>
      <c r="S230" s="69">
        <v>45404</v>
      </c>
      <c r="T230" s="69">
        <v>45433</v>
      </c>
      <c r="U230" s="69" t="s">
        <v>1093</v>
      </c>
      <c r="V230" s="25" t="s">
        <v>1518</v>
      </c>
      <c r="W230" s="25" t="s">
        <v>1518</v>
      </c>
      <c r="X230" s="77">
        <v>0.2</v>
      </c>
      <c r="Y230" s="58" t="s">
        <v>208</v>
      </c>
      <c r="Z230" s="58" t="s">
        <v>207</v>
      </c>
      <c r="AA230" s="58" t="s">
        <v>199</v>
      </c>
      <c r="AB230" s="58" t="s">
        <v>199</v>
      </c>
      <c r="AC230" s="58" t="s">
        <v>199</v>
      </c>
      <c r="AD230" s="42" t="s">
        <v>487</v>
      </c>
      <c r="AE230" s="42" t="s">
        <v>248</v>
      </c>
      <c r="AF230" s="42" t="s">
        <v>199</v>
      </c>
      <c r="AG230" s="42" t="s">
        <v>199</v>
      </c>
      <c r="AH230" s="42" t="s">
        <v>199</v>
      </c>
      <c r="AI230" s="42" t="s">
        <v>199</v>
      </c>
      <c r="AJ230" s="73" t="s">
        <v>199</v>
      </c>
      <c r="AK230" s="73" t="s">
        <v>199</v>
      </c>
      <c r="AL230" s="67" t="s">
        <v>654</v>
      </c>
    </row>
    <row r="231" spans="2:38" s="212" customFormat="1" ht="128.25" hidden="1" x14ac:dyDescent="0.2">
      <c r="B231" s="67" t="s">
        <v>453</v>
      </c>
      <c r="C231" s="43" t="s">
        <v>454</v>
      </c>
      <c r="D231" s="67" t="s">
        <v>1077</v>
      </c>
      <c r="E231" s="67" t="s">
        <v>1078</v>
      </c>
      <c r="F231" s="67" t="s">
        <v>1079</v>
      </c>
      <c r="G231" s="67"/>
      <c r="H231" s="58" t="s">
        <v>1080</v>
      </c>
      <c r="I231" s="67" t="s">
        <v>1081</v>
      </c>
      <c r="J231" s="58" t="s">
        <v>199</v>
      </c>
      <c r="K231" s="58" t="s">
        <v>199</v>
      </c>
      <c r="L231" s="58" t="s">
        <v>199</v>
      </c>
      <c r="M231" s="67" t="s">
        <v>1094</v>
      </c>
      <c r="N231" s="67" t="s">
        <v>1095</v>
      </c>
      <c r="O231" s="67" t="s">
        <v>1096</v>
      </c>
      <c r="P231" s="58" t="s">
        <v>1085</v>
      </c>
      <c r="Q231" s="58" t="s">
        <v>1086</v>
      </c>
      <c r="R231" s="58" t="s">
        <v>99</v>
      </c>
      <c r="S231" s="69">
        <v>45404</v>
      </c>
      <c r="T231" s="69">
        <v>45426</v>
      </c>
      <c r="U231" s="69" t="s">
        <v>1093</v>
      </c>
      <c r="V231" s="25" t="s">
        <v>1518</v>
      </c>
      <c r="W231" s="25" t="s">
        <v>1518</v>
      </c>
      <c r="X231" s="77">
        <v>0.1</v>
      </c>
      <c r="Y231" s="58" t="s">
        <v>208</v>
      </c>
      <c r="Z231" s="58" t="s">
        <v>247</v>
      </c>
      <c r="AA231" s="58" t="s">
        <v>199</v>
      </c>
      <c r="AB231" s="58" t="s">
        <v>199</v>
      </c>
      <c r="AC231" s="58" t="s">
        <v>199</v>
      </c>
      <c r="AD231" s="42" t="s">
        <v>487</v>
      </c>
      <c r="AE231" s="42" t="s">
        <v>248</v>
      </c>
      <c r="AF231" s="42" t="s">
        <v>199</v>
      </c>
      <c r="AG231" s="42" t="s">
        <v>199</v>
      </c>
      <c r="AH231" s="42" t="s">
        <v>199</v>
      </c>
      <c r="AI231" s="42" t="s">
        <v>199</v>
      </c>
      <c r="AJ231" s="73" t="s">
        <v>199</v>
      </c>
      <c r="AK231" s="73" t="s">
        <v>199</v>
      </c>
      <c r="AL231" s="67" t="s">
        <v>774</v>
      </c>
    </row>
    <row r="232" spans="2:38" s="212" customFormat="1" ht="228" hidden="1" x14ac:dyDescent="0.2">
      <c r="B232" s="67" t="s">
        <v>453</v>
      </c>
      <c r="C232" s="43" t="s">
        <v>454</v>
      </c>
      <c r="D232" s="67" t="s">
        <v>1077</v>
      </c>
      <c r="E232" s="67" t="s">
        <v>1078</v>
      </c>
      <c r="F232" s="67" t="s">
        <v>1079</v>
      </c>
      <c r="G232" s="67"/>
      <c r="H232" s="58" t="s">
        <v>1080</v>
      </c>
      <c r="I232" s="67" t="s">
        <v>1081</v>
      </c>
      <c r="J232" s="58" t="s">
        <v>199</v>
      </c>
      <c r="K232" s="58" t="s">
        <v>199</v>
      </c>
      <c r="L232" s="58" t="s">
        <v>199</v>
      </c>
      <c r="M232" s="67" t="s">
        <v>1097</v>
      </c>
      <c r="N232" s="67" t="s">
        <v>1098</v>
      </c>
      <c r="O232" s="67" t="s">
        <v>1099</v>
      </c>
      <c r="P232" s="58" t="s">
        <v>1085</v>
      </c>
      <c r="Q232" s="58" t="s">
        <v>1086</v>
      </c>
      <c r="R232" s="58" t="s">
        <v>99</v>
      </c>
      <c r="S232" s="69">
        <v>45427</v>
      </c>
      <c r="T232" s="69">
        <v>45450</v>
      </c>
      <c r="U232" s="69" t="s">
        <v>1093</v>
      </c>
      <c r="V232" s="25" t="s">
        <v>1518</v>
      </c>
      <c r="W232" s="25" t="s">
        <v>1518</v>
      </c>
      <c r="X232" s="77">
        <v>0.1</v>
      </c>
      <c r="Y232" s="58" t="s">
        <v>208</v>
      </c>
      <c r="Z232" s="58" t="s">
        <v>247</v>
      </c>
      <c r="AA232" s="58" t="s">
        <v>199</v>
      </c>
      <c r="AB232" s="58" t="s">
        <v>199</v>
      </c>
      <c r="AC232" s="58" t="s">
        <v>199</v>
      </c>
      <c r="AD232" s="42" t="s">
        <v>487</v>
      </c>
      <c r="AE232" s="42" t="s">
        <v>248</v>
      </c>
      <c r="AF232" s="42" t="s">
        <v>199</v>
      </c>
      <c r="AG232" s="42" t="s">
        <v>199</v>
      </c>
      <c r="AH232" s="42" t="s">
        <v>199</v>
      </c>
      <c r="AI232" s="42" t="s">
        <v>199</v>
      </c>
      <c r="AJ232" s="73" t="s">
        <v>199</v>
      </c>
      <c r="AK232" s="73" t="s">
        <v>199</v>
      </c>
      <c r="AL232" s="67" t="s">
        <v>774</v>
      </c>
    </row>
    <row r="233" spans="2:38" s="212" customFormat="1" ht="128.25" hidden="1" x14ac:dyDescent="0.2">
      <c r="B233" s="67" t="s">
        <v>453</v>
      </c>
      <c r="C233" s="43" t="s">
        <v>454</v>
      </c>
      <c r="D233" s="67" t="s">
        <v>1077</v>
      </c>
      <c r="E233" s="67" t="s">
        <v>1078</v>
      </c>
      <c r="F233" s="67" t="s">
        <v>1079</v>
      </c>
      <c r="G233" s="67"/>
      <c r="H233" s="58" t="s">
        <v>1080</v>
      </c>
      <c r="I233" s="67" t="s">
        <v>1081</v>
      </c>
      <c r="J233" s="58" t="s">
        <v>199</v>
      </c>
      <c r="K233" s="58" t="s">
        <v>199</v>
      </c>
      <c r="L233" s="58" t="s">
        <v>199</v>
      </c>
      <c r="M233" s="67" t="s">
        <v>1100</v>
      </c>
      <c r="N233" s="67" t="s">
        <v>1101</v>
      </c>
      <c r="O233" s="67" t="s">
        <v>1102</v>
      </c>
      <c r="P233" s="58" t="s">
        <v>1085</v>
      </c>
      <c r="Q233" s="58" t="s">
        <v>1086</v>
      </c>
      <c r="R233" s="58" t="s">
        <v>99</v>
      </c>
      <c r="S233" s="69">
        <v>45454</v>
      </c>
      <c r="T233" s="69">
        <v>45460</v>
      </c>
      <c r="U233" s="69" t="s">
        <v>1093</v>
      </c>
      <c r="V233" s="25" t="s">
        <v>1518</v>
      </c>
      <c r="W233" s="25" t="s">
        <v>1518</v>
      </c>
      <c r="X233" s="77">
        <v>0.05</v>
      </c>
      <c r="Y233" s="58" t="s">
        <v>208</v>
      </c>
      <c r="Z233" s="58" t="s">
        <v>247</v>
      </c>
      <c r="AA233" s="58" t="s">
        <v>199</v>
      </c>
      <c r="AB233" s="58" t="s">
        <v>199</v>
      </c>
      <c r="AC233" s="58" t="s">
        <v>199</v>
      </c>
      <c r="AD233" s="42" t="s">
        <v>487</v>
      </c>
      <c r="AE233" s="42" t="s">
        <v>248</v>
      </c>
      <c r="AF233" s="42" t="s">
        <v>199</v>
      </c>
      <c r="AG233" s="42" t="s">
        <v>199</v>
      </c>
      <c r="AH233" s="42" t="s">
        <v>199</v>
      </c>
      <c r="AI233" s="42" t="s">
        <v>199</v>
      </c>
      <c r="AJ233" s="73" t="s">
        <v>199</v>
      </c>
      <c r="AK233" s="73" t="s">
        <v>199</v>
      </c>
      <c r="AL233" s="67" t="s">
        <v>774</v>
      </c>
    </row>
    <row r="234" spans="2:38" s="212" customFormat="1" ht="128.25" hidden="1" x14ac:dyDescent="0.2">
      <c r="B234" s="67" t="s">
        <v>453</v>
      </c>
      <c r="C234" s="43" t="s">
        <v>454</v>
      </c>
      <c r="D234" s="67" t="s">
        <v>1077</v>
      </c>
      <c r="E234" s="67" t="s">
        <v>1078</v>
      </c>
      <c r="F234" s="67" t="s">
        <v>1079</v>
      </c>
      <c r="G234" s="67"/>
      <c r="H234" s="58" t="s">
        <v>1080</v>
      </c>
      <c r="I234" s="67" t="s">
        <v>1081</v>
      </c>
      <c r="J234" s="58" t="s">
        <v>199</v>
      </c>
      <c r="K234" s="58" t="s">
        <v>199</v>
      </c>
      <c r="L234" s="58" t="s">
        <v>199</v>
      </c>
      <c r="M234" s="67" t="s">
        <v>1103</v>
      </c>
      <c r="N234" s="67" t="s">
        <v>1104</v>
      </c>
      <c r="O234" s="67" t="s">
        <v>1105</v>
      </c>
      <c r="P234" s="58" t="s">
        <v>1085</v>
      </c>
      <c r="Q234" s="58" t="s">
        <v>1086</v>
      </c>
      <c r="R234" s="58" t="s">
        <v>99</v>
      </c>
      <c r="S234" s="69">
        <v>45461</v>
      </c>
      <c r="T234" s="69">
        <v>45471</v>
      </c>
      <c r="U234" s="69" t="s">
        <v>0</v>
      </c>
      <c r="V234" s="25" t="s">
        <v>1518</v>
      </c>
      <c r="W234" s="25" t="s">
        <v>1518</v>
      </c>
      <c r="X234" s="77">
        <v>0.05</v>
      </c>
      <c r="Y234" s="58" t="s">
        <v>208</v>
      </c>
      <c r="Z234" s="58" t="s">
        <v>247</v>
      </c>
      <c r="AA234" s="58" t="s">
        <v>245</v>
      </c>
      <c r="AB234" s="58" t="s">
        <v>199</v>
      </c>
      <c r="AC234" s="58" t="s">
        <v>199</v>
      </c>
      <c r="AD234" s="42" t="s">
        <v>487</v>
      </c>
      <c r="AE234" s="42" t="s">
        <v>248</v>
      </c>
      <c r="AF234" s="42" t="s">
        <v>199</v>
      </c>
      <c r="AG234" s="42" t="s">
        <v>199</v>
      </c>
      <c r="AH234" s="42" t="s">
        <v>199</v>
      </c>
      <c r="AI234" s="42" t="s">
        <v>199</v>
      </c>
      <c r="AJ234" s="73" t="s">
        <v>199</v>
      </c>
      <c r="AK234" s="73" t="s">
        <v>199</v>
      </c>
      <c r="AL234" s="67" t="s">
        <v>1106</v>
      </c>
    </row>
    <row r="235" spans="2:38" s="212" customFormat="1" ht="128.25" hidden="1" x14ac:dyDescent="0.2">
      <c r="B235" s="67" t="s">
        <v>453</v>
      </c>
      <c r="C235" s="43" t="s">
        <v>454</v>
      </c>
      <c r="D235" s="67" t="s">
        <v>1077</v>
      </c>
      <c r="E235" s="67" t="s">
        <v>1078</v>
      </c>
      <c r="F235" s="67" t="s">
        <v>1107</v>
      </c>
      <c r="G235" s="67"/>
      <c r="H235" s="58" t="s">
        <v>1080</v>
      </c>
      <c r="I235" s="58" t="s">
        <v>199</v>
      </c>
      <c r="J235" s="67" t="s">
        <v>1081</v>
      </c>
      <c r="K235" s="58" t="s">
        <v>199</v>
      </c>
      <c r="L235" s="58" t="s">
        <v>199</v>
      </c>
      <c r="M235" s="67" t="s">
        <v>1108</v>
      </c>
      <c r="N235" s="67" t="s">
        <v>1109</v>
      </c>
      <c r="O235" s="67" t="s">
        <v>1110</v>
      </c>
      <c r="P235" s="58" t="s">
        <v>1085</v>
      </c>
      <c r="Q235" s="58" t="s">
        <v>1086</v>
      </c>
      <c r="R235" s="58" t="s">
        <v>99</v>
      </c>
      <c r="S235" s="69">
        <v>45475</v>
      </c>
      <c r="T235" s="69">
        <v>45541</v>
      </c>
      <c r="U235" s="69" t="s">
        <v>512</v>
      </c>
      <c r="V235" s="25" t="s">
        <v>1518</v>
      </c>
      <c r="W235" s="25" t="s">
        <v>1518</v>
      </c>
      <c r="X235" s="77">
        <v>0.3</v>
      </c>
      <c r="Y235" s="58" t="s">
        <v>208</v>
      </c>
      <c r="Z235" s="58" t="s">
        <v>207</v>
      </c>
      <c r="AA235" s="58" t="s">
        <v>199</v>
      </c>
      <c r="AB235" s="58" t="s">
        <v>199</v>
      </c>
      <c r="AC235" s="58" t="s">
        <v>199</v>
      </c>
      <c r="AD235" s="42" t="s">
        <v>487</v>
      </c>
      <c r="AE235" s="42" t="s">
        <v>248</v>
      </c>
      <c r="AF235" s="42" t="s">
        <v>199</v>
      </c>
      <c r="AG235" s="42" t="s">
        <v>199</v>
      </c>
      <c r="AH235" s="42" t="s">
        <v>199</v>
      </c>
      <c r="AI235" s="42" t="s">
        <v>199</v>
      </c>
      <c r="AJ235" s="73" t="s">
        <v>199</v>
      </c>
      <c r="AK235" s="73" t="s">
        <v>199</v>
      </c>
      <c r="AL235" s="67" t="s">
        <v>654</v>
      </c>
    </row>
    <row r="236" spans="2:38" s="212" customFormat="1" ht="128.25" hidden="1" x14ac:dyDescent="0.2">
      <c r="B236" s="67" t="s">
        <v>453</v>
      </c>
      <c r="C236" s="43" t="s">
        <v>454</v>
      </c>
      <c r="D236" s="67" t="s">
        <v>1077</v>
      </c>
      <c r="E236" s="67" t="s">
        <v>1078</v>
      </c>
      <c r="F236" s="67" t="s">
        <v>1107</v>
      </c>
      <c r="G236" s="67"/>
      <c r="H236" s="58" t="s">
        <v>1080</v>
      </c>
      <c r="I236" s="58" t="s">
        <v>199</v>
      </c>
      <c r="J236" s="67" t="s">
        <v>1081</v>
      </c>
      <c r="K236" s="58" t="s">
        <v>199</v>
      </c>
      <c r="L236" s="58" t="s">
        <v>199</v>
      </c>
      <c r="M236" s="67" t="s">
        <v>1111</v>
      </c>
      <c r="N236" s="67" t="s">
        <v>1112</v>
      </c>
      <c r="O236" s="67" t="s">
        <v>1113</v>
      </c>
      <c r="P236" s="58" t="s">
        <v>1085</v>
      </c>
      <c r="Q236" s="58" t="s">
        <v>1086</v>
      </c>
      <c r="R236" s="58" t="s">
        <v>99</v>
      </c>
      <c r="S236" s="69">
        <v>45544</v>
      </c>
      <c r="T236" s="69">
        <v>45576</v>
      </c>
      <c r="U236" s="69" t="s">
        <v>512</v>
      </c>
      <c r="V236" s="25" t="s">
        <v>1518</v>
      </c>
      <c r="W236" s="25" t="s">
        <v>1518</v>
      </c>
      <c r="X236" s="77">
        <v>0.05</v>
      </c>
      <c r="Y236" s="58" t="s">
        <v>208</v>
      </c>
      <c r="Z236" s="58" t="s">
        <v>207</v>
      </c>
      <c r="AA236" s="58" t="s">
        <v>199</v>
      </c>
      <c r="AB236" s="58" t="s">
        <v>199</v>
      </c>
      <c r="AC236" s="58" t="s">
        <v>199</v>
      </c>
      <c r="AD236" s="42" t="s">
        <v>487</v>
      </c>
      <c r="AE236" s="42" t="s">
        <v>248</v>
      </c>
      <c r="AF236" s="42" t="s">
        <v>199</v>
      </c>
      <c r="AG236" s="42" t="s">
        <v>199</v>
      </c>
      <c r="AH236" s="42" t="s">
        <v>199</v>
      </c>
      <c r="AI236" s="42" t="s">
        <v>199</v>
      </c>
      <c r="AJ236" s="73" t="s">
        <v>199</v>
      </c>
      <c r="AK236" s="73" t="s">
        <v>199</v>
      </c>
      <c r="AL236" s="67" t="s">
        <v>654</v>
      </c>
    </row>
    <row r="237" spans="2:38" s="212" customFormat="1" ht="128.25" hidden="1" x14ac:dyDescent="0.2">
      <c r="B237" s="67" t="s">
        <v>453</v>
      </c>
      <c r="C237" s="43" t="s">
        <v>454</v>
      </c>
      <c r="D237" s="67" t="s">
        <v>1077</v>
      </c>
      <c r="E237" s="67" t="s">
        <v>1078</v>
      </c>
      <c r="F237" s="67" t="s">
        <v>1107</v>
      </c>
      <c r="G237" s="67"/>
      <c r="H237" s="58" t="s">
        <v>1080</v>
      </c>
      <c r="I237" s="58" t="s">
        <v>199</v>
      </c>
      <c r="J237" s="67" t="s">
        <v>1081</v>
      </c>
      <c r="K237" s="58" t="s">
        <v>199</v>
      </c>
      <c r="L237" s="58" t="s">
        <v>199</v>
      </c>
      <c r="M237" s="67" t="s">
        <v>1114</v>
      </c>
      <c r="N237" s="67" t="s">
        <v>1109</v>
      </c>
      <c r="O237" s="67" t="s">
        <v>1115</v>
      </c>
      <c r="P237" s="58" t="s">
        <v>1085</v>
      </c>
      <c r="Q237" s="58" t="s">
        <v>1086</v>
      </c>
      <c r="R237" s="58" t="s">
        <v>99</v>
      </c>
      <c r="S237" s="69">
        <v>45544</v>
      </c>
      <c r="T237" s="69">
        <v>45596</v>
      </c>
      <c r="U237" s="69" t="s">
        <v>512</v>
      </c>
      <c r="V237" s="25" t="s">
        <v>1518</v>
      </c>
      <c r="W237" s="25" t="s">
        <v>1518</v>
      </c>
      <c r="X237" s="77">
        <v>0.3</v>
      </c>
      <c r="Y237" s="58" t="s">
        <v>208</v>
      </c>
      <c r="Z237" s="58" t="s">
        <v>199</v>
      </c>
      <c r="AA237" s="58" t="s">
        <v>199</v>
      </c>
      <c r="AB237" s="58" t="s">
        <v>199</v>
      </c>
      <c r="AC237" s="58" t="s">
        <v>199</v>
      </c>
      <c r="AD237" s="42" t="s">
        <v>487</v>
      </c>
      <c r="AE237" s="42" t="s">
        <v>248</v>
      </c>
      <c r="AF237" s="42" t="s">
        <v>199</v>
      </c>
      <c r="AG237" s="42" t="s">
        <v>199</v>
      </c>
      <c r="AH237" s="42" t="s">
        <v>199</v>
      </c>
      <c r="AI237" s="42" t="s">
        <v>199</v>
      </c>
      <c r="AJ237" s="73" t="s">
        <v>199</v>
      </c>
      <c r="AK237" s="73" t="s">
        <v>199</v>
      </c>
      <c r="AL237" s="67" t="s">
        <v>654</v>
      </c>
    </row>
    <row r="238" spans="2:38" s="212" customFormat="1" ht="128.25" hidden="1" x14ac:dyDescent="0.2">
      <c r="B238" s="67" t="s">
        <v>453</v>
      </c>
      <c r="C238" s="43" t="s">
        <v>454</v>
      </c>
      <c r="D238" s="67" t="s">
        <v>1077</v>
      </c>
      <c r="E238" s="67" t="s">
        <v>1078</v>
      </c>
      <c r="F238" s="67" t="s">
        <v>1107</v>
      </c>
      <c r="G238" s="67"/>
      <c r="H238" s="58" t="s">
        <v>1080</v>
      </c>
      <c r="I238" s="58" t="s">
        <v>199</v>
      </c>
      <c r="J238" s="67" t="s">
        <v>1081</v>
      </c>
      <c r="K238" s="58" t="s">
        <v>199</v>
      </c>
      <c r="L238" s="58" t="s">
        <v>199</v>
      </c>
      <c r="M238" s="67" t="s">
        <v>1116</v>
      </c>
      <c r="N238" s="67" t="s">
        <v>1117</v>
      </c>
      <c r="O238" s="67" t="s">
        <v>1118</v>
      </c>
      <c r="P238" s="58" t="s">
        <v>1085</v>
      </c>
      <c r="Q238" s="58" t="s">
        <v>1086</v>
      </c>
      <c r="R238" s="58" t="s">
        <v>99</v>
      </c>
      <c r="S238" s="69">
        <v>45597</v>
      </c>
      <c r="T238" s="69">
        <v>45625</v>
      </c>
      <c r="U238" s="69" t="s">
        <v>512</v>
      </c>
      <c r="V238" s="25" t="s">
        <v>1518</v>
      </c>
      <c r="W238" s="25" t="s">
        <v>1518</v>
      </c>
      <c r="X238" s="77">
        <v>0.3</v>
      </c>
      <c r="Y238" s="58" t="s">
        <v>208</v>
      </c>
      <c r="Z238" s="58" t="s">
        <v>207</v>
      </c>
      <c r="AA238" s="58" t="s">
        <v>374</v>
      </c>
      <c r="AB238" s="58" t="s">
        <v>199</v>
      </c>
      <c r="AC238" s="58" t="s">
        <v>199</v>
      </c>
      <c r="AD238" s="42" t="s">
        <v>487</v>
      </c>
      <c r="AE238" s="42" t="s">
        <v>248</v>
      </c>
      <c r="AF238" s="42" t="s">
        <v>199</v>
      </c>
      <c r="AG238" s="42" t="s">
        <v>199</v>
      </c>
      <c r="AH238" s="42" t="s">
        <v>199</v>
      </c>
      <c r="AI238" s="42" t="s">
        <v>199</v>
      </c>
      <c r="AJ238" s="73" t="s">
        <v>199</v>
      </c>
      <c r="AK238" s="73" t="s">
        <v>199</v>
      </c>
      <c r="AL238" s="67" t="s">
        <v>654</v>
      </c>
    </row>
    <row r="239" spans="2:38" s="212" customFormat="1" ht="128.25" hidden="1" x14ac:dyDescent="0.2">
      <c r="B239" s="67" t="s">
        <v>453</v>
      </c>
      <c r="C239" s="43" t="s">
        <v>454</v>
      </c>
      <c r="D239" s="67" t="s">
        <v>1077</v>
      </c>
      <c r="E239" s="67" t="s">
        <v>1078</v>
      </c>
      <c r="F239" s="67" t="s">
        <v>1107</v>
      </c>
      <c r="G239" s="67"/>
      <c r="H239" s="58" t="s">
        <v>1080</v>
      </c>
      <c r="I239" s="58" t="s">
        <v>199</v>
      </c>
      <c r="J239" s="67" t="s">
        <v>1081</v>
      </c>
      <c r="K239" s="58" t="s">
        <v>199</v>
      </c>
      <c r="L239" s="58" t="s">
        <v>199</v>
      </c>
      <c r="M239" s="67" t="s">
        <v>1119</v>
      </c>
      <c r="N239" s="67" t="s">
        <v>1112</v>
      </c>
      <c r="O239" s="67" t="s">
        <v>1120</v>
      </c>
      <c r="P239" s="58" t="s">
        <v>1085</v>
      </c>
      <c r="Q239" s="58" t="s">
        <v>1086</v>
      </c>
      <c r="R239" s="58" t="s">
        <v>99</v>
      </c>
      <c r="S239" s="69">
        <v>45614</v>
      </c>
      <c r="T239" s="69">
        <v>45646</v>
      </c>
      <c r="U239" s="69" t="s">
        <v>512</v>
      </c>
      <c r="V239" s="25" t="s">
        <v>1518</v>
      </c>
      <c r="W239" s="25" t="s">
        <v>1518</v>
      </c>
      <c r="X239" s="77">
        <v>0.05</v>
      </c>
      <c r="Y239" s="58" t="s">
        <v>208</v>
      </c>
      <c r="Z239" s="58" t="s">
        <v>207</v>
      </c>
      <c r="AA239" s="58" t="s">
        <v>374</v>
      </c>
      <c r="AB239" s="58" t="s">
        <v>199</v>
      </c>
      <c r="AC239" s="58" t="s">
        <v>199</v>
      </c>
      <c r="AD239" s="42" t="s">
        <v>487</v>
      </c>
      <c r="AE239" s="42" t="s">
        <v>248</v>
      </c>
      <c r="AF239" s="42" t="s">
        <v>199</v>
      </c>
      <c r="AG239" s="42" t="s">
        <v>199</v>
      </c>
      <c r="AH239" s="42" t="s">
        <v>199</v>
      </c>
      <c r="AI239" s="42" t="s">
        <v>199</v>
      </c>
      <c r="AJ239" s="73" t="s">
        <v>199</v>
      </c>
      <c r="AK239" s="73" t="s">
        <v>199</v>
      </c>
      <c r="AL239" s="67" t="s">
        <v>654</v>
      </c>
    </row>
    <row r="240" spans="2:38" s="212" customFormat="1" ht="128.25" hidden="1" x14ac:dyDescent="0.2">
      <c r="B240" s="42" t="s">
        <v>453</v>
      </c>
      <c r="C240" s="43" t="s">
        <v>454</v>
      </c>
      <c r="D240" s="42" t="s">
        <v>1077</v>
      </c>
      <c r="E240" s="67" t="s">
        <v>1078</v>
      </c>
      <c r="F240" s="42" t="s">
        <v>1121</v>
      </c>
      <c r="G240" s="42"/>
      <c r="H240" s="42" t="s">
        <v>1122</v>
      </c>
      <c r="I240" s="42" t="s">
        <v>854</v>
      </c>
      <c r="J240" s="42" t="s">
        <v>199</v>
      </c>
      <c r="K240" s="42" t="s">
        <v>199</v>
      </c>
      <c r="L240" s="42" t="s">
        <v>199</v>
      </c>
      <c r="M240" s="42" t="s">
        <v>1123</v>
      </c>
      <c r="N240" s="42" t="s">
        <v>1123</v>
      </c>
      <c r="O240" s="44" t="s">
        <v>1124</v>
      </c>
      <c r="P240" s="42" t="s">
        <v>486</v>
      </c>
      <c r="Q240" s="42" t="s">
        <v>1125</v>
      </c>
      <c r="R240" s="42" t="s">
        <v>99</v>
      </c>
      <c r="S240" s="45">
        <v>45474</v>
      </c>
      <c r="T240" s="45">
        <v>45519</v>
      </c>
      <c r="U240" s="45" t="s">
        <v>512</v>
      </c>
      <c r="V240" s="26"/>
      <c r="W240" s="42"/>
      <c r="X240" s="42"/>
      <c r="Y240" s="42" t="s">
        <v>207</v>
      </c>
      <c r="Z240" s="42" t="s">
        <v>208</v>
      </c>
      <c r="AA240" s="42" t="s">
        <v>374</v>
      </c>
      <c r="AB240" s="42" t="s">
        <v>199</v>
      </c>
      <c r="AC240" s="42" t="s">
        <v>199</v>
      </c>
      <c r="AD240" s="42" t="s">
        <v>487</v>
      </c>
      <c r="AE240" s="42" t="s">
        <v>199</v>
      </c>
      <c r="AF240" s="42" t="s">
        <v>199</v>
      </c>
      <c r="AG240" s="42" t="s">
        <v>199</v>
      </c>
      <c r="AH240" s="42" t="s">
        <v>199</v>
      </c>
      <c r="AI240" s="42" t="s">
        <v>199</v>
      </c>
      <c r="AJ240" s="42" t="s">
        <v>199</v>
      </c>
      <c r="AK240" s="42" t="s">
        <v>199</v>
      </c>
      <c r="AL240" s="42" t="s">
        <v>610</v>
      </c>
    </row>
    <row r="241" spans="2:38" s="212" customFormat="1" ht="128.25" hidden="1" x14ac:dyDescent="0.2">
      <c r="B241" s="42" t="s">
        <v>453</v>
      </c>
      <c r="C241" s="43" t="s">
        <v>454</v>
      </c>
      <c r="D241" s="42" t="s">
        <v>1077</v>
      </c>
      <c r="E241" s="67" t="s">
        <v>1078</v>
      </c>
      <c r="F241" s="42" t="s">
        <v>1121</v>
      </c>
      <c r="G241" s="42"/>
      <c r="H241" s="42" t="s">
        <v>1122</v>
      </c>
      <c r="I241" s="42" t="s">
        <v>854</v>
      </c>
      <c r="J241" s="42" t="s">
        <v>199</v>
      </c>
      <c r="K241" s="42" t="s">
        <v>199</v>
      </c>
      <c r="L241" s="42" t="s">
        <v>199</v>
      </c>
      <c r="M241" s="42" t="s">
        <v>489</v>
      </c>
      <c r="N241" s="42" t="s">
        <v>489</v>
      </c>
      <c r="O241" s="44" t="s">
        <v>1126</v>
      </c>
      <c r="P241" s="42" t="s">
        <v>486</v>
      </c>
      <c r="Q241" s="42" t="s">
        <v>1127</v>
      </c>
      <c r="R241" s="42" t="s">
        <v>99</v>
      </c>
      <c r="S241" s="45">
        <v>45519</v>
      </c>
      <c r="T241" s="45">
        <v>45565</v>
      </c>
      <c r="U241" s="45" t="s">
        <v>512</v>
      </c>
      <c r="V241" s="26"/>
      <c r="W241" s="42"/>
      <c r="X241" s="42"/>
      <c r="Y241" s="42" t="s">
        <v>207</v>
      </c>
      <c r="Z241" s="42" t="s">
        <v>208</v>
      </c>
      <c r="AA241" s="42" t="s">
        <v>374</v>
      </c>
      <c r="AB241" s="42" t="s">
        <v>199</v>
      </c>
      <c r="AC241" s="42" t="s">
        <v>199</v>
      </c>
      <c r="AD241" s="42" t="s">
        <v>487</v>
      </c>
      <c r="AE241" s="42" t="s">
        <v>199</v>
      </c>
      <c r="AF241" s="42" t="s">
        <v>199</v>
      </c>
      <c r="AG241" s="42" t="s">
        <v>199</v>
      </c>
      <c r="AH241" s="42" t="s">
        <v>199</v>
      </c>
      <c r="AI241" s="42" t="s">
        <v>199</v>
      </c>
      <c r="AJ241" s="42" t="s">
        <v>199</v>
      </c>
      <c r="AK241" s="42" t="s">
        <v>199</v>
      </c>
      <c r="AL241" s="42" t="s">
        <v>610</v>
      </c>
    </row>
    <row r="242" spans="2:38" s="212" customFormat="1" ht="171" hidden="1" x14ac:dyDescent="0.2">
      <c r="B242" s="67" t="s">
        <v>453</v>
      </c>
      <c r="C242" s="78" t="s">
        <v>850</v>
      </c>
      <c r="D242" s="67" t="s">
        <v>1128</v>
      </c>
      <c r="E242" s="67" t="s">
        <v>1129</v>
      </c>
      <c r="F242" s="67" t="s">
        <v>1130</v>
      </c>
      <c r="G242" s="67"/>
      <c r="H242" s="58" t="s">
        <v>1080</v>
      </c>
      <c r="I242" s="67" t="s">
        <v>1131</v>
      </c>
      <c r="J242" s="58" t="s">
        <v>199</v>
      </c>
      <c r="K242" s="58" t="s">
        <v>199</v>
      </c>
      <c r="L242" s="58" t="s">
        <v>199</v>
      </c>
      <c r="M242" s="67" t="s">
        <v>1132</v>
      </c>
      <c r="N242" s="67" t="s">
        <v>1133</v>
      </c>
      <c r="O242" s="67" t="s">
        <v>1134</v>
      </c>
      <c r="P242" s="58" t="s">
        <v>1085</v>
      </c>
      <c r="Q242" s="58"/>
      <c r="R242" s="58" t="s">
        <v>99</v>
      </c>
      <c r="S242" s="69">
        <v>45323</v>
      </c>
      <c r="T242" s="69">
        <v>45418</v>
      </c>
      <c r="U242" s="69" t="s">
        <v>99</v>
      </c>
      <c r="V242" s="25" t="s">
        <v>1518</v>
      </c>
      <c r="W242" s="25" t="s">
        <v>1518</v>
      </c>
      <c r="X242" s="77">
        <v>0.45</v>
      </c>
      <c r="Y242" s="58" t="s">
        <v>208</v>
      </c>
      <c r="Z242" s="58" t="s">
        <v>207</v>
      </c>
      <c r="AA242" s="58" t="s">
        <v>374</v>
      </c>
      <c r="AB242" s="58" t="s">
        <v>354</v>
      </c>
      <c r="AC242" s="58" t="s">
        <v>199</v>
      </c>
      <c r="AD242" s="42" t="s">
        <v>487</v>
      </c>
      <c r="AE242" s="42" t="s">
        <v>248</v>
      </c>
      <c r="AF242" s="42" t="s">
        <v>199</v>
      </c>
      <c r="AG242" s="42" t="s">
        <v>199</v>
      </c>
      <c r="AH242" s="42" t="s">
        <v>199</v>
      </c>
      <c r="AI242" s="42" t="s">
        <v>199</v>
      </c>
      <c r="AJ242" s="73" t="s">
        <v>199</v>
      </c>
      <c r="AK242" s="73" t="s">
        <v>199</v>
      </c>
      <c r="AL242" s="67" t="s">
        <v>654</v>
      </c>
    </row>
    <row r="243" spans="2:38" s="212" customFormat="1" ht="171" hidden="1" x14ac:dyDescent="0.2">
      <c r="B243" s="67" t="s">
        <v>453</v>
      </c>
      <c r="C243" s="78" t="s">
        <v>850</v>
      </c>
      <c r="D243" s="67" t="s">
        <v>1128</v>
      </c>
      <c r="E243" s="67" t="s">
        <v>1129</v>
      </c>
      <c r="F243" s="67" t="s">
        <v>1130</v>
      </c>
      <c r="G243" s="67"/>
      <c r="H243" s="58" t="s">
        <v>1080</v>
      </c>
      <c r="I243" s="67" t="s">
        <v>1131</v>
      </c>
      <c r="J243" s="58" t="s">
        <v>199</v>
      </c>
      <c r="K243" s="58" t="s">
        <v>199</v>
      </c>
      <c r="L243" s="58" t="s">
        <v>199</v>
      </c>
      <c r="M243" s="67" t="s">
        <v>1135</v>
      </c>
      <c r="N243" s="67" t="s">
        <v>1136</v>
      </c>
      <c r="O243" s="67" t="s">
        <v>1137</v>
      </c>
      <c r="P243" s="58" t="s">
        <v>1085</v>
      </c>
      <c r="Q243" s="58" t="s">
        <v>1138</v>
      </c>
      <c r="R243" s="58" t="s">
        <v>99</v>
      </c>
      <c r="S243" s="69">
        <v>45418</v>
      </c>
      <c r="T243" s="69">
        <v>45450</v>
      </c>
      <c r="U243" s="69" t="s">
        <v>99</v>
      </c>
      <c r="V243" s="25" t="s">
        <v>1518</v>
      </c>
      <c r="W243" s="25" t="s">
        <v>1518</v>
      </c>
      <c r="X243" s="77">
        <v>0.05</v>
      </c>
      <c r="Y243" s="58" t="s">
        <v>208</v>
      </c>
      <c r="Z243" s="58" t="s">
        <v>207</v>
      </c>
      <c r="AA243" s="58" t="s">
        <v>374</v>
      </c>
      <c r="AB243" s="58" t="s">
        <v>354</v>
      </c>
      <c r="AC243" s="58" t="s">
        <v>199</v>
      </c>
      <c r="AD243" s="42" t="s">
        <v>487</v>
      </c>
      <c r="AE243" s="42" t="s">
        <v>248</v>
      </c>
      <c r="AF243" s="42" t="s">
        <v>199</v>
      </c>
      <c r="AG243" s="42" t="s">
        <v>199</v>
      </c>
      <c r="AH243" s="42" t="s">
        <v>199</v>
      </c>
      <c r="AI243" s="42" t="s">
        <v>199</v>
      </c>
      <c r="AJ243" s="73" t="s">
        <v>199</v>
      </c>
      <c r="AK243" s="73" t="s">
        <v>199</v>
      </c>
      <c r="AL243" s="67" t="s">
        <v>654</v>
      </c>
    </row>
    <row r="244" spans="2:38" s="212" customFormat="1" ht="171" hidden="1" x14ac:dyDescent="0.2">
      <c r="B244" s="67" t="s">
        <v>453</v>
      </c>
      <c r="C244" s="78" t="s">
        <v>850</v>
      </c>
      <c r="D244" s="67" t="s">
        <v>1128</v>
      </c>
      <c r="E244" s="67" t="s">
        <v>1129</v>
      </c>
      <c r="F244" s="67" t="s">
        <v>1139</v>
      </c>
      <c r="G244" s="67"/>
      <c r="H244" s="58" t="s">
        <v>1080</v>
      </c>
      <c r="I244" s="67" t="s">
        <v>1131</v>
      </c>
      <c r="J244" s="58" t="s">
        <v>199</v>
      </c>
      <c r="K244" s="58" t="s">
        <v>199</v>
      </c>
      <c r="L244" s="58" t="s">
        <v>199</v>
      </c>
      <c r="M244" s="67" t="s">
        <v>1140</v>
      </c>
      <c r="N244" s="67" t="s">
        <v>1141</v>
      </c>
      <c r="O244" s="67" t="s">
        <v>1142</v>
      </c>
      <c r="P244" s="58" t="s">
        <v>1085</v>
      </c>
      <c r="Q244" s="58" t="s">
        <v>1138</v>
      </c>
      <c r="R244" s="58" t="s">
        <v>99</v>
      </c>
      <c r="S244" s="69">
        <v>45323</v>
      </c>
      <c r="T244" s="69">
        <v>45418</v>
      </c>
      <c r="U244" s="69" t="s">
        <v>99</v>
      </c>
      <c r="V244" s="25" t="s">
        <v>1518</v>
      </c>
      <c r="W244" s="25" t="s">
        <v>1518</v>
      </c>
      <c r="X244" s="77">
        <v>0.45</v>
      </c>
      <c r="Y244" s="58" t="s">
        <v>207</v>
      </c>
      <c r="Z244" s="58" t="s">
        <v>374</v>
      </c>
      <c r="AA244" s="58" t="s">
        <v>354</v>
      </c>
      <c r="AB244" s="58" t="s">
        <v>199</v>
      </c>
      <c r="AC244" s="58" t="s">
        <v>199</v>
      </c>
      <c r="AD244" s="42" t="s">
        <v>209</v>
      </c>
      <c r="AE244" s="42" t="s">
        <v>248</v>
      </c>
      <c r="AF244" s="42" t="s">
        <v>199</v>
      </c>
      <c r="AG244" s="42" t="s">
        <v>199</v>
      </c>
      <c r="AH244" s="42" t="s">
        <v>199</v>
      </c>
      <c r="AI244" s="42" t="s">
        <v>199</v>
      </c>
      <c r="AJ244" s="73" t="s">
        <v>199</v>
      </c>
      <c r="AK244" s="73" t="s">
        <v>199</v>
      </c>
      <c r="AL244" s="67" t="s">
        <v>654</v>
      </c>
    </row>
    <row r="245" spans="2:38" s="212" customFormat="1" ht="171" hidden="1" x14ac:dyDescent="0.2">
      <c r="B245" s="67" t="s">
        <v>453</v>
      </c>
      <c r="C245" s="78" t="s">
        <v>850</v>
      </c>
      <c r="D245" s="67" t="s">
        <v>1128</v>
      </c>
      <c r="E245" s="67" t="s">
        <v>1129</v>
      </c>
      <c r="F245" s="67" t="s">
        <v>1139</v>
      </c>
      <c r="G245" s="67"/>
      <c r="H245" s="58" t="s">
        <v>1080</v>
      </c>
      <c r="I245" s="67" t="s">
        <v>1131</v>
      </c>
      <c r="J245" s="58" t="s">
        <v>199</v>
      </c>
      <c r="K245" s="58" t="s">
        <v>199</v>
      </c>
      <c r="L245" s="58" t="s">
        <v>199</v>
      </c>
      <c r="M245" s="67" t="s">
        <v>1143</v>
      </c>
      <c r="N245" s="67" t="s">
        <v>1144</v>
      </c>
      <c r="O245" s="67" t="s">
        <v>1145</v>
      </c>
      <c r="P245" s="58" t="s">
        <v>491</v>
      </c>
      <c r="Q245" s="58" t="s">
        <v>1146</v>
      </c>
      <c r="R245" s="58" t="s">
        <v>99</v>
      </c>
      <c r="S245" s="69">
        <v>45418</v>
      </c>
      <c r="T245" s="69">
        <v>45450</v>
      </c>
      <c r="U245" s="69" t="s">
        <v>99</v>
      </c>
      <c r="V245" s="25" t="s">
        <v>1518</v>
      </c>
      <c r="W245" s="25" t="s">
        <v>1518</v>
      </c>
      <c r="X245" s="77">
        <v>0.05</v>
      </c>
      <c r="Y245" s="58" t="s">
        <v>207</v>
      </c>
      <c r="Z245" s="58" t="s">
        <v>374</v>
      </c>
      <c r="AA245" s="58" t="s">
        <v>354</v>
      </c>
      <c r="AB245" s="58" t="s">
        <v>199</v>
      </c>
      <c r="AC245" s="58" t="s">
        <v>199</v>
      </c>
      <c r="AD245" s="42" t="s">
        <v>209</v>
      </c>
      <c r="AE245" s="42" t="s">
        <v>248</v>
      </c>
      <c r="AF245" s="42" t="s">
        <v>199</v>
      </c>
      <c r="AG245" s="42" t="s">
        <v>199</v>
      </c>
      <c r="AH245" s="42" t="s">
        <v>199</v>
      </c>
      <c r="AI245" s="58" t="s">
        <v>199</v>
      </c>
      <c r="AJ245" s="73" t="s">
        <v>199</v>
      </c>
      <c r="AK245" s="73" t="s">
        <v>199</v>
      </c>
      <c r="AL245" s="67" t="s">
        <v>654</v>
      </c>
    </row>
    <row r="246" spans="2:38" s="212" customFormat="1" ht="171" hidden="1" x14ac:dyDescent="0.2">
      <c r="B246" s="67" t="s">
        <v>453</v>
      </c>
      <c r="C246" s="78" t="s">
        <v>850</v>
      </c>
      <c r="D246" s="67" t="s">
        <v>1128</v>
      </c>
      <c r="E246" s="67" t="s">
        <v>1129</v>
      </c>
      <c r="F246" s="67" t="s">
        <v>1139</v>
      </c>
      <c r="G246" s="67"/>
      <c r="H246" s="58" t="s">
        <v>1080</v>
      </c>
      <c r="I246" s="67" t="s">
        <v>1131</v>
      </c>
      <c r="J246" s="58" t="s">
        <v>199</v>
      </c>
      <c r="K246" s="58" t="s">
        <v>199</v>
      </c>
      <c r="L246" s="58" t="s">
        <v>199</v>
      </c>
      <c r="M246" s="67" t="s">
        <v>1147</v>
      </c>
      <c r="N246" s="67" t="s">
        <v>1148</v>
      </c>
      <c r="O246" s="67" t="s">
        <v>1149</v>
      </c>
      <c r="P246" s="58" t="s">
        <v>491</v>
      </c>
      <c r="Q246" s="58" t="s">
        <v>1146</v>
      </c>
      <c r="R246" s="58" t="s">
        <v>99</v>
      </c>
      <c r="S246" s="69">
        <v>45418</v>
      </c>
      <c r="T246" s="69">
        <v>45544</v>
      </c>
      <c r="U246" s="69" t="s">
        <v>99</v>
      </c>
      <c r="V246" s="25" t="s">
        <v>1518</v>
      </c>
      <c r="W246" s="25" t="s">
        <v>1518</v>
      </c>
      <c r="X246" s="77">
        <v>0.15</v>
      </c>
      <c r="Y246" s="58" t="s">
        <v>207</v>
      </c>
      <c r="Z246" s="58" t="s">
        <v>374</v>
      </c>
      <c r="AA246" s="58" t="s">
        <v>354</v>
      </c>
      <c r="AB246" s="58" t="s">
        <v>199</v>
      </c>
      <c r="AC246" s="58" t="s">
        <v>199</v>
      </c>
      <c r="AD246" s="42" t="s">
        <v>209</v>
      </c>
      <c r="AE246" s="42" t="s">
        <v>248</v>
      </c>
      <c r="AF246" s="42" t="s">
        <v>199</v>
      </c>
      <c r="AG246" s="42" t="s">
        <v>199</v>
      </c>
      <c r="AH246" s="42" t="s">
        <v>199</v>
      </c>
      <c r="AI246" s="58" t="s">
        <v>199</v>
      </c>
      <c r="AJ246" s="73" t="s">
        <v>199</v>
      </c>
      <c r="AK246" s="73" t="s">
        <v>199</v>
      </c>
      <c r="AL246" s="67" t="s">
        <v>654</v>
      </c>
    </row>
    <row r="247" spans="2:38" s="212" customFormat="1" ht="171" hidden="1" x14ac:dyDescent="0.2">
      <c r="B247" s="67" t="s">
        <v>453</v>
      </c>
      <c r="C247" s="78" t="s">
        <v>850</v>
      </c>
      <c r="D247" s="67" t="s">
        <v>1128</v>
      </c>
      <c r="E247" s="67" t="s">
        <v>1129</v>
      </c>
      <c r="F247" s="67" t="s">
        <v>1139</v>
      </c>
      <c r="G247" s="67"/>
      <c r="H247" s="58" t="s">
        <v>1080</v>
      </c>
      <c r="I247" s="67" t="s">
        <v>1131</v>
      </c>
      <c r="J247" s="58" t="s">
        <v>199</v>
      </c>
      <c r="K247" s="58" t="s">
        <v>199</v>
      </c>
      <c r="L247" s="58" t="s">
        <v>199</v>
      </c>
      <c r="M247" s="67" t="s">
        <v>1150</v>
      </c>
      <c r="N247" s="67" t="s">
        <v>1151</v>
      </c>
      <c r="O247" s="67" t="s">
        <v>1152</v>
      </c>
      <c r="P247" s="58" t="s">
        <v>491</v>
      </c>
      <c r="Q247" s="58" t="s">
        <v>1146</v>
      </c>
      <c r="R247" s="58" t="s">
        <v>99</v>
      </c>
      <c r="S247" s="69">
        <v>45545</v>
      </c>
      <c r="T247" s="69">
        <v>45576</v>
      </c>
      <c r="U247" s="69" t="s">
        <v>512</v>
      </c>
      <c r="V247" s="25" t="s">
        <v>1518</v>
      </c>
      <c r="W247" s="25" t="s">
        <v>1518</v>
      </c>
      <c r="X247" s="77">
        <v>0.05</v>
      </c>
      <c r="Y247" s="58" t="s">
        <v>207</v>
      </c>
      <c r="Z247" s="58" t="s">
        <v>374</v>
      </c>
      <c r="AA247" s="58" t="s">
        <v>354</v>
      </c>
      <c r="AB247" s="58" t="s">
        <v>199</v>
      </c>
      <c r="AC247" s="58" t="s">
        <v>199</v>
      </c>
      <c r="AD247" s="42" t="s">
        <v>209</v>
      </c>
      <c r="AE247" s="42" t="s">
        <v>248</v>
      </c>
      <c r="AF247" s="42" t="s">
        <v>199</v>
      </c>
      <c r="AG247" s="42" t="s">
        <v>199</v>
      </c>
      <c r="AH247" s="42" t="s">
        <v>199</v>
      </c>
      <c r="AI247" s="42" t="s">
        <v>199</v>
      </c>
      <c r="AJ247" s="73" t="s">
        <v>199</v>
      </c>
      <c r="AK247" s="73" t="s">
        <v>199</v>
      </c>
      <c r="AL247" s="67" t="s">
        <v>654</v>
      </c>
    </row>
    <row r="248" spans="2:38" s="212" customFormat="1" ht="171" hidden="1" x14ac:dyDescent="0.2">
      <c r="B248" s="67" t="s">
        <v>453</v>
      </c>
      <c r="C248" s="78" t="s">
        <v>850</v>
      </c>
      <c r="D248" s="67" t="s">
        <v>1128</v>
      </c>
      <c r="E248" s="67" t="s">
        <v>1129</v>
      </c>
      <c r="F248" s="67" t="s">
        <v>1139</v>
      </c>
      <c r="G248" s="67"/>
      <c r="H248" s="58" t="s">
        <v>1080</v>
      </c>
      <c r="I248" s="67" t="s">
        <v>1131</v>
      </c>
      <c r="J248" s="58" t="s">
        <v>199</v>
      </c>
      <c r="K248" s="58" t="s">
        <v>199</v>
      </c>
      <c r="L248" s="58" t="s">
        <v>199</v>
      </c>
      <c r="M248" s="67" t="s">
        <v>1153</v>
      </c>
      <c r="N248" s="67" t="s">
        <v>1154</v>
      </c>
      <c r="O248" s="67" t="s">
        <v>1155</v>
      </c>
      <c r="P248" s="58" t="s">
        <v>491</v>
      </c>
      <c r="Q248" s="58" t="s">
        <v>1146</v>
      </c>
      <c r="R248" s="58" t="s">
        <v>99</v>
      </c>
      <c r="S248" s="69">
        <v>45580</v>
      </c>
      <c r="T248" s="69">
        <v>45614</v>
      </c>
      <c r="U248" s="69" t="s">
        <v>99</v>
      </c>
      <c r="V248" s="25" t="s">
        <v>1518</v>
      </c>
      <c r="W248" s="25" t="s">
        <v>1518</v>
      </c>
      <c r="X248" s="77">
        <v>0.25</v>
      </c>
      <c r="Y248" s="58" t="s">
        <v>207</v>
      </c>
      <c r="Z248" s="58" t="s">
        <v>374</v>
      </c>
      <c r="AA248" s="58" t="s">
        <v>354</v>
      </c>
      <c r="AB248" s="58" t="s">
        <v>199</v>
      </c>
      <c r="AC248" s="58" t="s">
        <v>199</v>
      </c>
      <c r="AD248" s="42" t="s">
        <v>209</v>
      </c>
      <c r="AE248" s="42" t="s">
        <v>248</v>
      </c>
      <c r="AF248" s="42" t="s">
        <v>199</v>
      </c>
      <c r="AG248" s="42" t="s">
        <v>199</v>
      </c>
      <c r="AH248" s="42" t="s">
        <v>199</v>
      </c>
      <c r="AI248" s="42" t="s">
        <v>199</v>
      </c>
      <c r="AJ248" s="73" t="s">
        <v>199</v>
      </c>
      <c r="AK248" s="73" t="s">
        <v>199</v>
      </c>
      <c r="AL248" s="67" t="s">
        <v>654</v>
      </c>
    </row>
    <row r="249" spans="2:38" s="212" customFormat="1" ht="171" hidden="1" x14ac:dyDescent="0.2">
      <c r="B249" s="67" t="s">
        <v>453</v>
      </c>
      <c r="C249" s="78" t="s">
        <v>850</v>
      </c>
      <c r="D249" s="67" t="s">
        <v>1128</v>
      </c>
      <c r="E249" s="67" t="s">
        <v>1129</v>
      </c>
      <c r="F249" s="67" t="s">
        <v>1139</v>
      </c>
      <c r="G249" s="67"/>
      <c r="H249" s="58" t="s">
        <v>1080</v>
      </c>
      <c r="I249" s="67" t="s">
        <v>1131</v>
      </c>
      <c r="J249" s="58" t="s">
        <v>199</v>
      </c>
      <c r="K249" s="58" t="s">
        <v>199</v>
      </c>
      <c r="L249" s="58" t="s">
        <v>199</v>
      </c>
      <c r="M249" s="67" t="s">
        <v>1156</v>
      </c>
      <c r="N249" s="67" t="s">
        <v>1157</v>
      </c>
      <c r="O249" s="67" t="s">
        <v>1158</v>
      </c>
      <c r="P249" s="58" t="s">
        <v>491</v>
      </c>
      <c r="Q249" s="58" t="s">
        <v>1146</v>
      </c>
      <c r="R249" s="58" t="s">
        <v>99</v>
      </c>
      <c r="S249" s="69">
        <v>45615</v>
      </c>
      <c r="T249" s="69">
        <v>45646</v>
      </c>
      <c r="U249" s="69" t="s">
        <v>512</v>
      </c>
      <c r="V249" s="25" t="s">
        <v>1518</v>
      </c>
      <c r="W249" s="25" t="s">
        <v>1518</v>
      </c>
      <c r="X249" s="77">
        <v>0.05</v>
      </c>
      <c r="Y249" s="58" t="s">
        <v>207</v>
      </c>
      <c r="Z249" s="58" t="s">
        <v>374</v>
      </c>
      <c r="AA249" s="58" t="s">
        <v>354</v>
      </c>
      <c r="AB249" s="58" t="s">
        <v>199</v>
      </c>
      <c r="AC249" s="58" t="s">
        <v>199</v>
      </c>
      <c r="AD249" s="42" t="s">
        <v>209</v>
      </c>
      <c r="AE249" s="42" t="s">
        <v>248</v>
      </c>
      <c r="AF249" s="42" t="s">
        <v>199</v>
      </c>
      <c r="AG249" s="42" t="s">
        <v>199</v>
      </c>
      <c r="AH249" s="42" t="s">
        <v>199</v>
      </c>
      <c r="AI249" s="42" t="s">
        <v>199</v>
      </c>
      <c r="AJ249" s="73" t="s">
        <v>199</v>
      </c>
      <c r="AK249" s="73" t="s">
        <v>199</v>
      </c>
      <c r="AL249" s="67" t="s">
        <v>654</v>
      </c>
    </row>
    <row r="250" spans="2:38" s="212" customFormat="1" ht="171" hidden="1" x14ac:dyDescent="0.2">
      <c r="B250" s="67" t="s">
        <v>453</v>
      </c>
      <c r="C250" s="78" t="s">
        <v>850</v>
      </c>
      <c r="D250" s="67" t="s">
        <v>1128</v>
      </c>
      <c r="E250" s="67" t="s">
        <v>1129</v>
      </c>
      <c r="F250" s="67" t="s">
        <v>1159</v>
      </c>
      <c r="G250" s="67"/>
      <c r="H250" s="58" t="s">
        <v>1080</v>
      </c>
      <c r="I250" s="67" t="s">
        <v>1131</v>
      </c>
      <c r="J250" s="58" t="s">
        <v>199</v>
      </c>
      <c r="K250" s="58" t="s">
        <v>199</v>
      </c>
      <c r="L250" s="58" t="s">
        <v>199</v>
      </c>
      <c r="M250" s="67" t="s">
        <v>1160</v>
      </c>
      <c r="N250" s="67" t="s">
        <v>1161</v>
      </c>
      <c r="O250" s="67" t="s">
        <v>1162</v>
      </c>
      <c r="P250" s="58" t="s">
        <v>491</v>
      </c>
      <c r="Q250" s="58" t="s">
        <v>1146</v>
      </c>
      <c r="R250" s="58" t="s">
        <v>99</v>
      </c>
      <c r="S250" s="69">
        <v>45323</v>
      </c>
      <c r="T250" s="69">
        <v>45418</v>
      </c>
      <c r="U250" s="69" t="s">
        <v>99</v>
      </c>
      <c r="V250" s="25" t="s">
        <v>1518</v>
      </c>
      <c r="W250" s="25" t="s">
        <v>1518</v>
      </c>
      <c r="X250" s="77">
        <v>0.45</v>
      </c>
      <c r="Y250" s="58" t="s">
        <v>207</v>
      </c>
      <c r="Z250" s="58" t="s">
        <v>374</v>
      </c>
      <c r="AA250" s="58" t="s">
        <v>354</v>
      </c>
      <c r="AB250" s="58" t="s">
        <v>199</v>
      </c>
      <c r="AC250" s="58" t="s">
        <v>199</v>
      </c>
      <c r="AD250" s="42" t="s">
        <v>487</v>
      </c>
      <c r="AE250" s="42" t="s">
        <v>248</v>
      </c>
      <c r="AF250" s="42" t="s">
        <v>199</v>
      </c>
      <c r="AG250" s="42" t="s">
        <v>199</v>
      </c>
      <c r="AH250" s="42" t="s">
        <v>199</v>
      </c>
      <c r="AI250" s="42" t="s">
        <v>199</v>
      </c>
      <c r="AJ250" s="73" t="s">
        <v>199</v>
      </c>
      <c r="AK250" s="73" t="s">
        <v>199</v>
      </c>
      <c r="AL250" s="67" t="s">
        <v>654</v>
      </c>
    </row>
    <row r="251" spans="2:38" s="212" customFormat="1" ht="171" hidden="1" x14ac:dyDescent="0.2">
      <c r="B251" s="67" t="s">
        <v>453</v>
      </c>
      <c r="C251" s="78" t="s">
        <v>850</v>
      </c>
      <c r="D251" s="67" t="s">
        <v>1128</v>
      </c>
      <c r="E251" s="67" t="s">
        <v>1129</v>
      </c>
      <c r="F251" s="67" t="s">
        <v>1159</v>
      </c>
      <c r="G251" s="67"/>
      <c r="H251" s="58" t="s">
        <v>1080</v>
      </c>
      <c r="I251" s="67" t="s">
        <v>1131</v>
      </c>
      <c r="J251" s="58" t="s">
        <v>199</v>
      </c>
      <c r="K251" s="58" t="s">
        <v>199</v>
      </c>
      <c r="L251" s="58" t="s">
        <v>199</v>
      </c>
      <c r="M251" s="67" t="s">
        <v>1163</v>
      </c>
      <c r="N251" s="67" t="s">
        <v>1164</v>
      </c>
      <c r="O251" s="67" t="s">
        <v>1165</v>
      </c>
      <c r="P251" s="58" t="s">
        <v>491</v>
      </c>
      <c r="Q251" s="58" t="s">
        <v>1146</v>
      </c>
      <c r="R251" s="58" t="s">
        <v>99</v>
      </c>
      <c r="S251" s="69">
        <v>45418</v>
      </c>
      <c r="T251" s="69">
        <v>45450</v>
      </c>
      <c r="U251" s="69" t="s">
        <v>99</v>
      </c>
      <c r="V251" s="25" t="s">
        <v>1518</v>
      </c>
      <c r="W251" s="25" t="s">
        <v>1518</v>
      </c>
      <c r="X251" s="77">
        <v>0.05</v>
      </c>
      <c r="Y251" s="58" t="s">
        <v>207</v>
      </c>
      <c r="Z251" s="58" t="s">
        <v>374</v>
      </c>
      <c r="AA251" s="58" t="s">
        <v>354</v>
      </c>
      <c r="AB251" s="58" t="s">
        <v>199</v>
      </c>
      <c r="AC251" s="58" t="s">
        <v>199</v>
      </c>
      <c r="AD251" s="42" t="s">
        <v>487</v>
      </c>
      <c r="AE251" s="42" t="s">
        <v>248</v>
      </c>
      <c r="AF251" s="42" t="s">
        <v>199</v>
      </c>
      <c r="AG251" s="42" t="s">
        <v>199</v>
      </c>
      <c r="AH251" s="42" t="s">
        <v>199</v>
      </c>
      <c r="AI251" s="42" t="s">
        <v>199</v>
      </c>
      <c r="AJ251" s="73" t="s">
        <v>199</v>
      </c>
      <c r="AK251" s="73" t="s">
        <v>199</v>
      </c>
      <c r="AL251" s="67" t="s">
        <v>654</v>
      </c>
    </row>
    <row r="252" spans="2:38" s="212" customFormat="1" ht="171" hidden="1" x14ac:dyDescent="0.2">
      <c r="B252" s="67" t="s">
        <v>453</v>
      </c>
      <c r="C252" s="78" t="s">
        <v>850</v>
      </c>
      <c r="D252" s="67" t="s">
        <v>1128</v>
      </c>
      <c r="E252" s="67" t="s">
        <v>1129</v>
      </c>
      <c r="F252" s="67" t="s">
        <v>1159</v>
      </c>
      <c r="G252" s="67"/>
      <c r="H252" s="58" t="s">
        <v>1080</v>
      </c>
      <c r="I252" s="67" t="s">
        <v>1131</v>
      </c>
      <c r="J252" s="58" t="s">
        <v>199</v>
      </c>
      <c r="K252" s="58" t="s">
        <v>199</v>
      </c>
      <c r="L252" s="58" t="s">
        <v>199</v>
      </c>
      <c r="M252" s="67" t="s">
        <v>1166</v>
      </c>
      <c r="N252" s="67" t="s">
        <v>1167</v>
      </c>
      <c r="O252" s="67" t="s">
        <v>1168</v>
      </c>
      <c r="P252" s="58" t="s">
        <v>491</v>
      </c>
      <c r="Q252" s="58" t="s">
        <v>1146</v>
      </c>
      <c r="R252" s="58" t="s">
        <v>99</v>
      </c>
      <c r="S252" s="69">
        <v>45418</v>
      </c>
      <c r="T252" s="69">
        <v>45544</v>
      </c>
      <c r="U252" s="69" t="s">
        <v>99</v>
      </c>
      <c r="V252" s="25" t="s">
        <v>1518</v>
      </c>
      <c r="W252" s="25" t="s">
        <v>1518</v>
      </c>
      <c r="X252" s="77">
        <v>0.15</v>
      </c>
      <c r="Y252" s="58" t="s">
        <v>207</v>
      </c>
      <c r="Z252" s="58" t="s">
        <v>374</v>
      </c>
      <c r="AA252" s="58" t="s">
        <v>354</v>
      </c>
      <c r="AB252" s="58" t="s">
        <v>881</v>
      </c>
      <c r="AC252" s="58" t="s">
        <v>199</v>
      </c>
      <c r="AD252" s="42" t="s">
        <v>487</v>
      </c>
      <c r="AE252" s="42" t="s">
        <v>248</v>
      </c>
      <c r="AF252" s="42" t="s">
        <v>199</v>
      </c>
      <c r="AG252" s="42" t="s">
        <v>199</v>
      </c>
      <c r="AH252" s="42" t="s">
        <v>199</v>
      </c>
      <c r="AI252" s="42" t="s">
        <v>199</v>
      </c>
      <c r="AJ252" s="73" t="s">
        <v>199</v>
      </c>
      <c r="AK252" s="73" t="s">
        <v>199</v>
      </c>
      <c r="AL252" s="67" t="s">
        <v>654</v>
      </c>
    </row>
    <row r="253" spans="2:38" s="212" customFormat="1" ht="171" hidden="1" x14ac:dyDescent="0.2">
      <c r="B253" s="67" t="s">
        <v>453</v>
      </c>
      <c r="C253" s="78" t="s">
        <v>850</v>
      </c>
      <c r="D253" s="67" t="s">
        <v>1128</v>
      </c>
      <c r="E253" s="67" t="s">
        <v>1129</v>
      </c>
      <c r="F253" s="67" t="s">
        <v>1159</v>
      </c>
      <c r="G253" s="67"/>
      <c r="H253" s="58" t="s">
        <v>1080</v>
      </c>
      <c r="I253" s="67" t="s">
        <v>1131</v>
      </c>
      <c r="J253" s="58" t="s">
        <v>199</v>
      </c>
      <c r="K253" s="58" t="s">
        <v>199</v>
      </c>
      <c r="L253" s="58" t="s">
        <v>199</v>
      </c>
      <c r="M253" s="67" t="s">
        <v>1169</v>
      </c>
      <c r="N253" s="67" t="s">
        <v>1170</v>
      </c>
      <c r="O253" s="67" t="s">
        <v>1171</v>
      </c>
      <c r="P253" s="58" t="s">
        <v>491</v>
      </c>
      <c r="Q253" s="58" t="s">
        <v>1146</v>
      </c>
      <c r="R253" s="58" t="s">
        <v>99</v>
      </c>
      <c r="S253" s="69">
        <v>45545</v>
      </c>
      <c r="T253" s="69">
        <v>45576</v>
      </c>
      <c r="U253" s="69" t="s">
        <v>512</v>
      </c>
      <c r="V253" s="25" t="s">
        <v>1518</v>
      </c>
      <c r="W253" s="25" t="s">
        <v>1518</v>
      </c>
      <c r="X253" s="77">
        <v>0.05</v>
      </c>
      <c r="Y253" s="58" t="s">
        <v>207</v>
      </c>
      <c r="Z253" s="58" t="s">
        <v>374</v>
      </c>
      <c r="AA253" s="58" t="s">
        <v>354</v>
      </c>
      <c r="AB253" s="58" t="s">
        <v>881</v>
      </c>
      <c r="AC253" s="58" t="s">
        <v>199</v>
      </c>
      <c r="AD253" s="42" t="s">
        <v>487</v>
      </c>
      <c r="AE253" s="42" t="s">
        <v>248</v>
      </c>
      <c r="AF253" s="42" t="s">
        <v>199</v>
      </c>
      <c r="AG253" s="42" t="s">
        <v>199</v>
      </c>
      <c r="AH253" s="42" t="s">
        <v>199</v>
      </c>
      <c r="AI253" s="42" t="s">
        <v>199</v>
      </c>
      <c r="AJ253" s="73" t="s">
        <v>199</v>
      </c>
      <c r="AK253" s="73" t="s">
        <v>199</v>
      </c>
      <c r="AL253" s="67" t="s">
        <v>654</v>
      </c>
    </row>
    <row r="254" spans="2:38" s="212" customFormat="1" ht="171" hidden="1" x14ac:dyDescent="0.2">
      <c r="B254" s="67" t="s">
        <v>453</v>
      </c>
      <c r="C254" s="78" t="s">
        <v>850</v>
      </c>
      <c r="D254" s="67" t="s">
        <v>1128</v>
      </c>
      <c r="E254" s="67" t="s">
        <v>1129</v>
      </c>
      <c r="F254" s="67" t="s">
        <v>1159</v>
      </c>
      <c r="G254" s="67"/>
      <c r="H254" s="58" t="s">
        <v>1080</v>
      </c>
      <c r="I254" s="67" t="s">
        <v>1131</v>
      </c>
      <c r="J254" s="58" t="s">
        <v>199</v>
      </c>
      <c r="K254" s="58" t="s">
        <v>199</v>
      </c>
      <c r="L254" s="58" t="s">
        <v>199</v>
      </c>
      <c r="M254" s="67" t="s">
        <v>1172</v>
      </c>
      <c r="N254" s="67" t="s">
        <v>1173</v>
      </c>
      <c r="O254" s="67" t="s">
        <v>1174</v>
      </c>
      <c r="P254" s="58" t="s">
        <v>491</v>
      </c>
      <c r="Q254" s="58" t="s">
        <v>1146</v>
      </c>
      <c r="R254" s="58" t="s">
        <v>99</v>
      </c>
      <c r="S254" s="69">
        <v>45580</v>
      </c>
      <c r="T254" s="69">
        <v>45614</v>
      </c>
      <c r="U254" s="69" t="s">
        <v>99</v>
      </c>
      <c r="V254" s="25" t="s">
        <v>1518</v>
      </c>
      <c r="W254" s="25" t="s">
        <v>1518</v>
      </c>
      <c r="X254" s="77">
        <v>0.25</v>
      </c>
      <c r="Y254" s="58" t="s">
        <v>207</v>
      </c>
      <c r="Z254" s="58" t="s">
        <v>374</v>
      </c>
      <c r="AA254" s="58" t="s">
        <v>354</v>
      </c>
      <c r="AB254" s="58" t="s">
        <v>881</v>
      </c>
      <c r="AC254" s="58" t="s">
        <v>199</v>
      </c>
      <c r="AD254" s="42" t="s">
        <v>487</v>
      </c>
      <c r="AE254" s="42" t="s">
        <v>248</v>
      </c>
      <c r="AF254" s="42" t="s">
        <v>199</v>
      </c>
      <c r="AG254" s="42" t="s">
        <v>199</v>
      </c>
      <c r="AH254" s="42" t="s">
        <v>199</v>
      </c>
      <c r="AI254" s="42" t="s">
        <v>199</v>
      </c>
      <c r="AJ254" s="73" t="s">
        <v>199</v>
      </c>
      <c r="AK254" s="73" t="s">
        <v>199</v>
      </c>
      <c r="AL254" s="67" t="s">
        <v>654</v>
      </c>
    </row>
    <row r="255" spans="2:38" s="212" customFormat="1" ht="171" hidden="1" x14ac:dyDescent="0.2">
      <c r="B255" s="67" t="s">
        <v>453</v>
      </c>
      <c r="C255" s="78" t="s">
        <v>850</v>
      </c>
      <c r="D255" s="67" t="s">
        <v>1128</v>
      </c>
      <c r="E255" s="67" t="s">
        <v>1129</v>
      </c>
      <c r="F255" s="67" t="s">
        <v>1159</v>
      </c>
      <c r="G255" s="67"/>
      <c r="H255" s="58" t="s">
        <v>1080</v>
      </c>
      <c r="I255" s="67" t="s">
        <v>1131</v>
      </c>
      <c r="J255" s="58" t="s">
        <v>199</v>
      </c>
      <c r="K255" s="58" t="s">
        <v>199</v>
      </c>
      <c r="L255" s="58" t="s">
        <v>199</v>
      </c>
      <c r="M255" s="67" t="s">
        <v>1175</v>
      </c>
      <c r="N255" s="67" t="s">
        <v>1176</v>
      </c>
      <c r="O255" s="67" t="s">
        <v>1177</v>
      </c>
      <c r="P255" s="58" t="s">
        <v>491</v>
      </c>
      <c r="Q255" s="58" t="s">
        <v>1146</v>
      </c>
      <c r="R255" s="58" t="s">
        <v>99</v>
      </c>
      <c r="S255" s="69">
        <v>45615</v>
      </c>
      <c r="T255" s="69">
        <v>45646</v>
      </c>
      <c r="U255" s="69" t="s">
        <v>512</v>
      </c>
      <c r="V255" s="25" t="s">
        <v>1518</v>
      </c>
      <c r="W255" s="25" t="s">
        <v>1518</v>
      </c>
      <c r="X255" s="77">
        <v>0.05</v>
      </c>
      <c r="Y255" s="58" t="s">
        <v>207</v>
      </c>
      <c r="Z255" s="58" t="s">
        <v>374</v>
      </c>
      <c r="AA255" s="58" t="s">
        <v>354</v>
      </c>
      <c r="AB255" s="58" t="s">
        <v>881</v>
      </c>
      <c r="AC255" s="58" t="s">
        <v>199</v>
      </c>
      <c r="AD255" s="42" t="s">
        <v>487</v>
      </c>
      <c r="AE255" s="42" t="s">
        <v>248</v>
      </c>
      <c r="AF255" s="42" t="s">
        <v>199</v>
      </c>
      <c r="AG255" s="42" t="s">
        <v>199</v>
      </c>
      <c r="AH255" s="42" t="s">
        <v>199</v>
      </c>
      <c r="AI255" s="42" t="s">
        <v>199</v>
      </c>
      <c r="AJ255" s="73" t="s">
        <v>199</v>
      </c>
      <c r="AK255" s="73" t="s">
        <v>199</v>
      </c>
      <c r="AL255" s="67" t="s">
        <v>654</v>
      </c>
    </row>
    <row r="256" spans="2:38" s="212" customFormat="1" ht="171" hidden="1" x14ac:dyDescent="0.2">
      <c r="B256" s="42" t="s">
        <v>453</v>
      </c>
      <c r="C256" s="43" t="s">
        <v>850</v>
      </c>
      <c r="D256" s="42" t="s">
        <v>1178</v>
      </c>
      <c r="E256" s="67" t="s">
        <v>1129</v>
      </c>
      <c r="F256" s="42" t="s">
        <v>1179</v>
      </c>
      <c r="G256" s="42"/>
      <c r="H256" s="42" t="s">
        <v>1122</v>
      </c>
      <c r="I256" s="42" t="s">
        <v>854</v>
      </c>
      <c r="J256" s="42" t="s">
        <v>199</v>
      </c>
      <c r="K256" s="42" t="s">
        <v>199</v>
      </c>
      <c r="L256" s="42" t="s">
        <v>199</v>
      </c>
      <c r="M256" s="42" t="s">
        <v>1180</v>
      </c>
      <c r="N256" s="42" t="s">
        <v>1181</v>
      </c>
      <c r="O256" s="44" t="s">
        <v>1182</v>
      </c>
      <c r="P256" s="42" t="s">
        <v>672</v>
      </c>
      <c r="Q256" s="42" t="s">
        <v>1183</v>
      </c>
      <c r="R256" s="58" t="s">
        <v>99</v>
      </c>
      <c r="S256" s="45">
        <v>45505</v>
      </c>
      <c r="T256" s="45">
        <v>45596</v>
      </c>
      <c r="U256" s="45" t="s">
        <v>512</v>
      </c>
      <c r="V256" s="26">
        <v>4000000</v>
      </c>
      <c r="W256" s="42"/>
      <c r="X256" s="42">
        <v>30</v>
      </c>
      <c r="Y256" s="42" t="s">
        <v>245</v>
      </c>
      <c r="Z256" s="58" t="s">
        <v>199</v>
      </c>
      <c r="AA256" s="58" t="s">
        <v>199</v>
      </c>
      <c r="AB256" s="58" t="s">
        <v>199</v>
      </c>
      <c r="AC256" s="58" t="s">
        <v>199</v>
      </c>
      <c r="AD256" s="42" t="s">
        <v>209</v>
      </c>
      <c r="AE256" s="42" t="s">
        <v>248</v>
      </c>
      <c r="AF256" s="42" t="s">
        <v>199</v>
      </c>
      <c r="AG256" s="42" t="s">
        <v>199</v>
      </c>
      <c r="AH256" s="42" t="s">
        <v>199</v>
      </c>
      <c r="AI256" s="58" t="s">
        <v>199</v>
      </c>
      <c r="AJ256" s="42" t="s">
        <v>199</v>
      </c>
      <c r="AK256" s="42" t="s">
        <v>199</v>
      </c>
      <c r="AL256" s="42" t="s">
        <v>1184</v>
      </c>
    </row>
    <row r="257" spans="2:38" s="212" customFormat="1" ht="171" hidden="1" x14ac:dyDescent="0.2">
      <c r="B257" s="42" t="s">
        <v>453</v>
      </c>
      <c r="C257" s="43" t="s">
        <v>850</v>
      </c>
      <c r="D257" s="42" t="s">
        <v>1178</v>
      </c>
      <c r="E257" s="67" t="s">
        <v>1129</v>
      </c>
      <c r="F257" s="42" t="s">
        <v>1179</v>
      </c>
      <c r="G257" s="42"/>
      <c r="H257" s="42" t="s">
        <v>1122</v>
      </c>
      <c r="I257" s="42" t="s">
        <v>854</v>
      </c>
      <c r="J257" s="42" t="s">
        <v>199</v>
      </c>
      <c r="K257" s="42" t="s">
        <v>199</v>
      </c>
      <c r="L257" s="42" t="s">
        <v>199</v>
      </c>
      <c r="M257" s="42" t="s">
        <v>1185</v>
      </c>
      <c r="N257" s="42" t="s">
        <v>1186</v>
      </c>
      <c r="O257" s="44" t="s">
        <v>1187</v>
      </c>
      <c r="P257" s="42" t="s">
        <v>672</v>
      </c>
      <c r="Q257" s="42" t="s">
        <v>1188</v>
      </c>
      <c r="R257" s="58" t="s">
        <v>99</v>
      </c>
      <c r="S257" s="45">
        <v>45505</v>
      </c>
      <c r="T257" s="45">
        <v>45580</v>
      </c>
      <c r="U257" s="45" t="s">
        <v>512</v>
      </c>
      <c r="V257" s="26">
        <v>3000000</v>
      </c>
      <c r="W257" s="42"/>
      <c r="X257" s="42">
        <v>25</v>
      </c>
      <c r="Y257" s="42" t="s">
        <v>245</v>
      </c>
      <c r="Z257" s="58" t="s">
        <v>199</v>
      </c>
      <c r="AA257" s="58" t="s">
        <v>199</v>
      </c>
      <c r="AB257" s="58" t="s">
        <v>199</v>
      </c>
      <c r="AC257" s="58" t="s">
        <v>199</v>
      </c>
      <c r="AD257" s="42" t="s">
        <v>209</v>
      </c>
      <c r="AE257" s="42" t="s">
        <v>248</v>
      </c>
      <c r="AF257" s="42" t="s">
        <v>199</v>
      </c>
      <c r="AG257" s="42" t="s">
        <v>199</v>
      </c>
      <c r="AH257" s="42" t="s">
        <v>199</v>
      </c>
      <c r="AI257" s="58" t="s">
        <v>199</v>
      </c>
      <c r="AJ257" s="42" t="s">
        <v>199</v>
      </c>
      <c r="AK257" s="42" t="s">
        <v>199</v>
      </c>
      <c r="AL257" s="42" t="s">
        <v>649</v>
      </c>
    </row>
    <row r="258" spans="2:38" s="212" customFormat="1" ht="171" hidden="1" x14ac:dyDescent="0.2">
      <c r="B258" s="42" t="s">
        <v>453</v>
      </c>
      <c r="C258" s="43" t="s">
        <v>850</v>
      </c>
      <c r="D258" s="42" t="s">
        <v>1178</v>
      </c>
      <c r="E258" s="67" t="s">
        <v>1129</v>
      </c>
      <c r="F258" s="42" t="s">
        <v>1179</v>
      </c>
      <c r="G258" s="42"/>
      <c r="H258" s="42" t="s">
        <v>1122</v>
      </c>
      <c r="I258" s="42" t="s">
        <v>854</v>
      </c>
      <c r="J258" s="42" t="s">
        <v>199</v>
      </c>
      <c r="K258" s="42" t="s">
        <v>199</v>
      </c>
      <c r="L258" s="42" t="s">
        <v>199</v>
      </c>
      <c r="M258" s="42" t="s">
        <v>1189</v>
      </c>
      <c r="N258" s="42" t="s">
        <v>1190</v>
      </c>
      <c r="O258" s="44" t="s">
        <v>1191</v>
      </c>
      <c r="P258" s="42" t="s">
        <v>672</v>
      </c>
      <c r="Q258" s="42" t="s">
        <v>199</v>
      </c>
      <c r="R258" s="58" t="s">
        <v>99</v>
      </c>
      <c r="S258" s="45">
        <v>45597</v>
      </c>
      <c r="T258" s="45">
        <v>45626</v>
      </c>
      <c r="U258" s="45" t="s">
        <v>99</v>
      </c>
      <c r="V258" s="26">
        <v>400000</v>
      </c>
      <c r="W258" s="42"/>
      <c r="X258" s="42">
        <v>20</v>
      </c>
      <c r="Y258" s="42" t="s">
        <v>245</v>
      </c>
      <c r="Z258" s="58" t="s">
        <v>199</v>
      </c>
      <c r="AA258" s="58" t="s">
        <v>199</v>
      </c>
      <c r="AB258" s="58" t="s">
        <v>199</v>
      </c>
      <c r="AC258" s="58" t="s">
        <v>199</v>
      </c>
      <c r="AD258" s="42" t="s">
        <v>209</v>
      </c>
      <c r="AE258" s="42" t="s">
        <v>248</v>
      </c>
      <c r="AF258" s="42" t="s">
        <v>199</v>
      </c>
      <c r="AG258" s="42" t="s">
        <v>199</v>
      </c>
      <c r="AH258" s="42" t="s">
        <v>199</v>
      </c>
      <c r="AI258" s="58" t="s">
        <v>199</v>
      </c>
      <c r="AJ258" s="42" t="s">
        <v>199</v>
      </c>
      <c r="AK258" s="42" t="s">
        <v>199</v>
      </c>
      <c r="AL258" s="42" t="s">
        <v>1184</v>
      </c>
    </row>
    <row r="259" spans="2:38" s="212" customFormat="1" ht="171" hidden="1" x14ac:dyDescent="0.2">
      <c r="B259" s="42" t="s">
        <v>453</v>
      </c>
      <c r="C259" s="43" t="s">
        <v>850</v>
      </c>
      <c r="D259" s="42" t="s">
        <v>1178</v>
      </c>
      <c r="E259" s="67" t="s">
        <v>1129</v>
      </c>
      <c r="F259" s="42" t="s">
        <v>1179</v>
      </c>
      <c r="G259" s="42"/>
      <c r="H259" s="42" t="s">
        <v>1122</v>
      </c>
      <c r="I259" s="42" t="s">
        <v>854</v>
      </c>
      <c r="J259" s="42" t="s">
        <v>199</v>
      </c>
      <c r="K259" s="42" t="s">
        <v>199</v>
      </c>
      <c r="L259" s="42" t="s">
        <v>199</v>
      </c>
      <c r="M259" s="42" t="s">
        <v>1192</v>
      </c>
      <c r="N259" s="42" t="s">
        <v>1193</v>
      </c>
      <c r="O259" s="44" t="s">
        <v>1194</v>
      </c>
      <c r="P259" s="42" t="s">
        <v>672</v>
      </c>
      <c r="Q259" s="42" t="s">
        <v>1195</v>
      </c>
      <c r="R259" s="58" t="s">
        <v>99</v>
      </c>
      <c r="S259" s="45">
        <v>45597</v>
      </c>
      <c r="T259" s="45">
        <v>45626</v>
      </c>
      <c r="U259" s="45" t="s">
        <v>512</v>
      </c>
      <c r="V259" s="26">
        <v>3600000</v>
      </c>
      <c r="W259" s="42"/>
      <c r="X259" s="42">
        <v>15</v>
      </c>
      <c r="Y259" s="42" t="s">
        <v>245</v>
      </c>
      <c r="Z259" s="58" t="s">
        <v>199</v>
      </c>
      <c r="AA259" s="58" t="s">
        <v>199</v>
      </c>
      <c r="AB259" s="58" t="s">
        <v>199</v>
      </c>
      <c r="AC259" s="58" t="s">
        <v>199</v>
      </c>
      <c r="AD259" s="42" t="s">
        <v>209</v>
      </c>
      <c r="AE259" s="42" t="s">
        <v>248</v>
      </c>
      <c r="AF259" s="42" t="s">
        <v>199</v>
      </c>
      <c r="AG259" s="42" t="s">
        <v>199</v>
      </c>
      <c r="AH259" s="42" t="s">
        <v>199</v>
      </c>
      <c r="AI259" s="58" t="s">
        <v>199</v>
      </c>
      <c r="AJ259" s="42" t="s">
        <v>199</v>
      </c>
      <c r="AK259" s="42" t="s">
        <v>199</v>
      </c>
      <c r="AL259" s="42" t="s">
        <v>1196</v>
      </c>
    </row>
    <row r="260" spans="2:38" s="212" customFormat="1" ht="171" hidden="1" x14ac:dyDescent="0.2">
      <c r="B260" s="42" t="s">
        <v>453</v>
      </c>
      <c r="C260" s="43" t="s">
        <v>850</v>
      </c>
      <c r="D260" s="42" t="s">
        <v>1178</v>
      </c>
      <c r="E260" s="67" t="s">
        <v>1129</v>
      </c>
      <c r="F260" s="42" t="s">
        <v>1179</v>
      </c>
      <c r="G260" s="42"/>
      <c r="H260" s="42" t="s">
        <v>1122</v>
      </c>
      <c r="I260" s="42" t="s">
        <v>854</v>
      </c>
      <c r="J260" s="42" t="s">
        <v>199</v>
      </c>
      <c r="K260" s="42" t="s">
        <v>199</v>
      </c>
      <c r="L260" s="42" t="s">
        <v>199</v>
      </c>
      <c r="M260" s="42" t="s">
        <v>1197</v>
      </c>
      <c r="N260" s="42" t="s">
        <v>1198</v>
      </c>
      <c r="O260" s="42" t="s">
        <v>1199</v>
      </c>
      <c r="P260" s="42" t="s">
        <v>672</v>
      </c>
      <c r="Q260" s="42" t="s">
        <v>1195</v>
      </c>
      <c r="R260" s="58" t="s">
        <v>99</v>
      </c>
      <c r="S260" s="45">
        <v>45597</v>
      </c>
      <c r="T260" s="45">
        <v>45626</v>
      </c>
      <c r="U260" s="45" t="s">
        <v>512</v>
      </c>
      <c r="V260" s="26">
        <v>2000000</v>
      </c>
      <c r="W260" s="42"/>
      <c r="X260" s="42">
        <v>10</v>
      </c>
      <c r="Y260" s="42" t="s">
        <v>245</v>
      </c>
      <c r="Z260" s="58" t="s">
        <v>199</v>
      </c>
      <c r="AA260" s="58" t="s">
        <v>199</v>
      </c>
      <c r="AB260" s="58" t="s">
        <v>199</v>
      </c>
      <c r="AC260" s="58" t="s">
        <v>199</v>
      </c>
      <c r="AD260" s="42" t="s">
        <v>209</v>
      </c>
      <c r="AE260" s="42" t="s">
        <v>248</v>
      </c>
      <c r="AF260" s="42" t="s">
        <v>199</v>
      </c>
      <c r="AG260" s="42" t="s">
        <v>199</v>
      </c>
      <c r="AH260" s="42" t="s">
        <v>199</v>
      </c>
      <c r="AI260" s="58" t="s">
        <v>199</v>
      </c>
      <c r="AJ260" s="42" t="s">
        <v>199</v>
      </c>
      <c r="AK260" s="42" t="s">
        <v>199</v>
      </c>
      <c r="AL260" s="42" t="s">
        <v>1184</v>
      </c>
    </row>
    <row r="261" spans="2:38" s="212" customFormat="1" ht="171" hidden="1" x14ac:dyDescent="0.2">
      <c r="B261" s="42" t="s">
        <v>453</v>
      </c>
      <c r="C261" s="43" t="s">
        <v>850</v>
      </c>
      <c r="D261" s="42" t="s">
        <v>1178</v>
      </c>
      <c r="E261" s="67" t="s">
        <v>1129</v>
      </c>
      <c r="F261" s="42" t="s">
        <v>1200</v>
      </c>
      <c r="G261" s="42"/>
      <c r="H261" s="42" t="s">
        <v>1122</v>
      </c>
      <c r="I261" s="42" t="s">
        <v>854</v>
      </c>
      <c r="J261" s="42" t="s">
        <v>199</v>
      </c>
      <c r="K261" s="42" t="s">
        <v>199</v>
      </c>
      <c r="L261" s="42" t="s">
        <v>199</v>
      </c>
      <c r="M261" s="42" t="s">
        <v>1201</v>
      </c>
      <c r="N261" s="42" t="s">
        <v>1202</v>
      </c>
      <c r="O261" s="51" t="s">
        <v>1203</v>
      </c>
      <c r="P261" s="42" t="s">
        <v>805</v>
      </c>
      <c r="Q261" s="42" t="s">
        <v>1204</v>
      </c>
      <c r="R261" s="42" t="s">
        <v>99</v>
      </c>
      <c r="S261" s="45">
        <v>45306</v>
      </c>
      <c r="T261" s="45">
        <v>45319</v>
      </c>
      <c r="U261" s="25" t="s">
        <v>512</v>
      </c>
      <c r="V261" s="42"/>
      <c r="W261" s="42"/>
      <c r="X261" s="46">
        <v>0.1</v>
      </c>
      <c r="Y261" s="42" t="s">
        <v>1205</v>
      </c>
      <c r="Z261" s="42" t="s">
        <v>354</v>
      </c>
      <c r="AA261" s="58" t="s">
        <v>199</v>
      </c>
      <c r="AB261" s="58" t="s">
        <v>199</v>
      </c>
      <c r="AC261" s="58" t="s">
        <v>199</v>
      </c>
      <c r="AD261" s="42" t="s">
        <v>209</v>
      </c>
      <c r="AE261" s="42" t="s">
        <v>199</v>
      </c>
      <c r="AF261" s="42" t="s">
        <v>199</v>
      </c>
      <c r="AG261" s="42" t="s">
        <v>199</v>
      </c>
      <c r="AH261" s="42" t="s">
        <v>199</v>
      </c>
      <c r="AI261" s="42" t="s">
        <v>199</v>
      </c>
      <c r="AJ261" s="42" t="s">
        <v>199</v>
      </c>
      <c r="AK261" s="42" t="s">
        <v>199</v>
      </c>
      <c r="AL261" s="42" t="s">
        <v>199</v>
      </c>
    </row>
    <row r="262" spans="2:38" s="212" customFormat="1" ht="171" hidden="1" x14ac:dyDescent="0.2">
      <c r="B262" s="42" t="s">
        <v>453</v>
      </c>
      <c r="C262" s="43" t="s">
        <v>850</v>
      </c>
      <c r="D262" s="42" t="s">
        <v>1178</v>
      </c>
      <c r="E262" s="67" t="s">
        <v>1129</v>
      </c>
      <c r="F262" s="42" t="s">
        <v>1200</v>
      </c>
      <c r="G262" s="42"/>
      <c r="H262" s="42" t="s">
        <v>1122</v>
      </c>
      <c r="I262" s="42" t="s">
        <v>854</v>
      </c>
      <c r="J262" s="42" t="s">
        <v>199</v>
      </c>
      <c r="K262" s="42" t="s">
        <v>199</v>
      </c>
      <c r="L262" s="42" t="s">
        <v>199</v>
      </c>
      <c r="M262" s="42" t="s">
        <v>1206</v>
      </c>
      <c r="N262" s="42" t="s">
        <v>1207</v>
      </c>
      <c r="O262" s="51" t="s">
        <v>1208</v>
      </c>
      <c r="P262" s="42" t="s">
        <v>805</v>
      </c>
      <c r="Q262" s="42" t="s">
        <v>1204</v>
      </c>
      <c r="R262" s="42" t="s">
        <v>99</v>
      </c>
      <c r="S262" s="45">
        <v>45319</v>
      </c>
      <c r="T262" s="45">
        <v>45350</v>
      </c>
      <c r="U262" s="25" t="s">
        <v>512</v>
      </c>
      <c r="V262" s="42"/>
      <c r="W262" s="42"/>
      <c r="X262" s="46">
        <v>0.1</v>
      </c>
      <c r="Y262" s="42" t="s">
        <v>1205</v>
      </c>
      <c r="Z262" s="42" t="s">
        <v>354</v>
      </c>
      <c r="AA262" s="58" t="s">
        <v>199</v>
      </c>
      <c r="AB262" s="58" t="s">
        <v>199</v>
      </c>
      <c r="AC262" s="58" t="s">
        <v>199</v>
      </c>
      <c r="AD262" s="42" t="s">
        <v>209</v>
      </c>
      <c r="AE262" s="42" t="s">
        <v>199</v>
      </c>
      <c r="AF262" s="42" t="s">
        <v>199</v>
      </c>
      <c r="AG262" s="42" t="s">
        <v>199</v>
      </c>
      <c r="AH262" s="42" t="s">
        <v>199</v>
      </c>
      <c r="AI262" s="42" t="s">
        <v>199</v>
      </c>
      <c r="AJ262" s="42" t="s">
        <v>199</v>
      </c>
      <c r="AK262" s="42" t="s">
        <v>199</v>
      </c>
      <c r="AL262" s="42" t="s">
        <v>199</v>
      </c>
    </row>
    <row r="263" spans="2:38" s="212" customFormat="1" ht="171" hidden="1" x14ac:dyDescent="0.2">
      <c r="B263" s="42" t="s">
        <v>453</v>
      </c>
      <c r="C263" s="43" t="s">
        <v>850</v>
      </c>
      <c r="D263" s="42" t="s">
        <v>1178</v>
      </c>
      <c r="E263" s="67" t="s">
        <v>1129</v>
      </c>
      <c r="F263" s="42" t="s">
        <v>1200</v>
      </c>
      <c r="G263" s="42"/>
      <c r="H263" s="42" t="s">
        <v>1122</v>
      </c>
      <c r="I263" s="42" t="s">
        <v>854</v>
      </c>
      <c r="J263" s="42" t="s">
        <v>199</v>
      </c>
      <c r="K263" s="42" t="s">
        <v>199</v>
      </c>
      <c r="L263" s="42" t="s">
        <v>199</v>
      </c>
      <c r="M263" s="42" t="s">
        <v>1209</v>
      </c>
      <c r="N263" s="42" t="s">
        <v>1210</v>
      </c>
      <c r="O263" s="51" t="s">
        <v>1211</v>
      </c>
      <c r="P263" s="42" t="s">
        <v>805</v>
      </c>
      <c r="Q263" s="42" t="s">
        <v>1204</v>
      </c>
      <c r="R263" s="42" t="s">
        <v>99</v>
      </c>
      <c r="S263" s="45">
        <v>45323</v>
      </c>
      <c r="T263" s="45">
        <v>45337</v>
      </c>
      <c r="U263" s="25" t="s">
        <v>512</v>
      </c>
      <c r="V263" s="42"/>
      <c r="W263" s="42"/>
      <c r="X263" s="46">
        <v>0.1</v>
      </c>
      <c r="Y263" s="42" t="s">
        <v>1205</v>
      </c>
      <c r="Z263" s="42" t="s">
        <v>354</v>
      </c>
      <c r="AA263" s="58" t="s">
        <v>199</v>
      </c>
      <c r="AB263" s="58" t="s">
        <v>199</v>
      </c>
      <c r="AC263" s="58" t="s">
        <v>199</v>
      </c>
      <c r="AD263" s="42" t="s">
        <v>209</v>
      </c>
      <c r="AE263" s="42" t="s">
        <v>199</v>
      </c>
      <c r="AF263" s="42" t="s">
        <v>199</v>
      </c>
      <c r="AG263" s="42" t="s">
        <v>199</v>
      </c>
      <c r="AH263" s="42" t="s">
        <v>199</v>
      </c>
      <c r="AI263" s="42" t="s">
        <v>199</v>
      </c>
      <c r="AJ263" s="42" t="s">
        <v>199</v>
      </c>
      <c r="AK263" s="42" t="s">
        <v>199</v>
      </c>
      <c r="AL263" s="42" t="s">
        <v>199</v>
      </c>
    </row>
    <row r="264" spans="2:38" s="212" customFormat="1" ht="171" hidden="1" x14ac:dyDescent="0.2">
      <c r="B264" s="42" t="s">
        <v>453</v>
      </c>
      <c r="C264" s="43" t="s">
        <v>850</v>
      </c>
      <c r="D264" s="42" t="s">
        <v>1178</v>
      </c>
      <c r="E264" s="67" t="s">
        <v>1129</v>
      </c>
      <c r="F264" s="42" t="s">
        <v>1200</v>
      </c>
      <c r="G264" s="42"/>
      <c r="H264" s="42" t="s">
        <v>1122</v>
      </c>
      <c r="I264" s="42" t="s">
        <v>854</v>
      </c>
      <c r="J264" s="42" t="s">
        <v>199</v>
      </c>
      <c r="K264" s="42" t="s">
        <v>199</v>
      </c>
      <c r="L264" s="42" t="s">
        <v>199</v>
      </c>
      <c r="M264" s="42" t="s">
        <v>1212</v>
      </c>
      <c r="N264" s="42" t="s">
        <v>1213</v>
      </c>
      <c r="O264" s="51" t="s">
        <v>1214</v>
      </c>
      <c r="P264" s="42" t="s">
        <v>805</v>
      </c>
      <c r="Q264" s="42" t="s">
        <v>1204</v>
      </c>
      <c r="R264" s="42" t="s">
        <v>99</v>
      </c>
      <c r="S264" s="45">
        <v>45337</v>
      </c>
      <c r="T264" s="45">
        <v>45342</v>
      </c>
      <c r="U264" s="25" t="s">
        <v>512</v>
      </c>
      <c r="V264" s="42"/>
      <c r="W264" s="42"/>
      <c r="X264" s="46">
        <v>0.1</v>
      </c>
      <c r="Y264" s="42" t="s">
        <v>1205</v>
      </c>
      <c r="Z264" s="42" t="s">
        <v>1215</v>
      </c>
      <c r="AA264" s="42" t="s">
        <v>354</v>
      </c>
      <c r="AB264" s="58" t="s">
        <v>199</v>
      </c>
      <c r="AC264" s="58" t="s">
        <v>199</v>
      </c>
      <c r="AD264" s="42" t="s">
        <v>209</v>
      </c>
      <c r="AE264" s="42" t="s">
        <v>199</v>
      </c>
      <c r="AF264" s="42" t="s">
        <v>199</v>
      </c>
      <c r="AG264" s="42" t="s">
        <v>199</v>
      </c>
      <c r="AH264" s="42" t="s">
        <v>199</v>
      </c>
      <c r="AI264" s="42" t="s">
        <v>199</v>
      </c>
      <c r="AJ264" s="42" t="s">
        <v>199</v>
      </c>
      <c r="AK264" s="42" t="s">
        <v>199</v>
      </c>
      <c r="AL264" s="42" t="s">
        <v>199</v>
      </c>
    </row>
    <row r="265" spans="2:38" s="212" customFormat="1" ht="171" hidden="1" x14ac:dyDescent="0.2">
      <c r="B265" s="42" t="s">
        <v>453</v>
      </c>
      <c r="C265" s="43" t="s">
        <v>850</v>
      </c>
      <c r="D265" s="42" t="s">
        <v>1178</v>
      </c>
      <c r="E265" s="67" t="s">
        <v>1129</v>
      </c>
      <c r="F265" s="42" t="s">
        <v>1200</v>
      </c>
      <c r="G265" s="42"/>
      <c r="H265" s="42" t="s">
        <v>1122</v>
      </c>
      <c r="I265" s="42" t="s">
        <v>854</v>
      </c>
      <c r="J265" s="42" t="s">
        <v>199</v>
      </c>
      <c r="K265" s="42" t="s">
        <v>199</v>
      </c>
      <c r="L265" s="42" t="s">
        <v>199</v>
      </c>
      <c r="M265" s="42" t="s">
        <v>1216</v>
      </c>
      <c r="N265" s="42" t="s">
        <v>1217</v>
      </c>
      <c r="O265" s="51" t="s">
        <v>1218</v>
      </c>
      <c r="P265" s="42" t="s">
        <v>805</v>
      </c>
      <c r="Q265" s="42" t="s">
        <v>1204</v>
      </c>
      <c r="R265" s="42" t="s">
        <v>99</v>
      </c>
      <c r="S265" s="45">
        <v>45342</v>
      </c>
      <c r="T265" s="45">
        <v>45366</v>
      </c>
      <c r="U265" s="25" t="s">
        <v>512</v>
      </c>
      <c r="V265" s="42"/>
      <c r="W265" s="42"/>
      <c r="X265" s="46">
        <v>0.1</v>
      </c>
      <c r="Y265" s="42" t="s">
        <v>1205</v>
      </c>
      <c r="Z265" s="42" t="s">
        <v>1215</v>
      </c>
      <c r="AA265" s="42" t="s">
        <v>354</v>
      </c>
      <c r="AB265" s="58" t="s">
        <v>199</v>
      </c>
      <c r="AC265" s="58" t="s">
        <v>199</v>
      </c>
      <c r="AD265" s="42" t="s">
        <v>209</v>
      </c>
      <c r="AE265" s="42" t="s">
        <v>199</v>
      </c>
      <c r="AF265" s="42" t="s">
        <v>199</v>
      </c>
      <c r="AG265" s="42" t="s">
        <v>199</v>
      </c>
      <c r="AH265" s="42" t="s">
        <v>199</v>
      </c>
      <c r="AI265" s="42" t="s">
        <v>199</v>
      </c>
      <c r="AJ265" s="42" t="s">
        <v>199</v>
      </c>
      <c r="AK265" s="42" t="s">
        <v>199</v>
      </c>
      <c r="AL265" s="42" t="s">
        <v>199</v>
      </c>
    </row>
    <row r="266" spans="2:38" s="212" customFormat="1" ht="171" hidden="1" x14ac:dyDescent="0.2">
      <c r="B266" s="42" t="s">
        <v>453</v>
      </c>
      <c r="C266" s="43" t="s">
        <v>850</v>
      </c>
      <c r="D266" s="42" t="s">
        <v>1178</v>
      </c>
      <c r="E266" s="67" t="s">
        <v>1129</v>
      </c>
      <c r="F266" s="42" t="s">
        <v>1200</v>
      </c>
      <c r="G266" s="42"/>
      <c r="H266" s="42" t="s">
        <v>1122</v>
      </c>
      <c r="I266" s="42" t="s">
        <v>854</v>
      </c>
      <c r="J266" s="42" t="s">
        <v>199</v>
      </c>
      <c r="K266" s="42" t="s">
        <v>199</v>
      </c>
      <c r="L266" s="42" t="s">
        <v>199</v>
      </c>
      <c r="M266" s="42" t="s">
        <v>1219</v>
      </c>
      <c r="N266" s="42" t="s">
        <v>1220</v>
      </c>
      <c r="O266" s="51" t="s">
        <v>1221</v>
      </c>
      <c r="P266" s="42" t="s">
        <v>805</v>
      </c>
      <c r="Q266" s="42" t="s">
        <v>1204</v>
      </c>
      <c r="R266" s="42" t="s">
        <v>99</v>
      </c>
      <c r="S266" s="45">
        <v>45342</v>
      </c>
      <c r="T266" s="45">
        <v>45381</v>
      </c>
      <c r="U266" s="25" t="s">
        <v>512</v>
      </c>
      <c r="V266" s="42"/>
      <c r="W266" s="42"/>
      <c r="X266" s="46">
        <v>0.1</v>
      </c>
      <c r="Y266" s="42" t="s">
        <v>1205</v>
      </c>
      <c r="Z266" s="42" t="s">
        <v>1215</v>
      </c>
      <c r="AA266" s="42" t="s">
        <v>1222</v>
      </c>
      <c r="AB266" s="42" t="s">
        <v>354</v>
      </c>
      <c r="AC266" s="58" t="s">
        <v>199</v>
      </c>
      <c r="AD266" s="42" t="s">
        <v>209</v>
      </c>
      <c r="AE266" s="42" t="s">
        <v>199</v>
      </c>
      <c r="AF266" s="42" t="s">
        <v>199</v>
      </c>
      <c r="AG266" s="42" t="s">
        <v>199</v>
      </c>
      <c r="AH266" s="42" t="s">
        <v>199</v>
      </c>
      <c r="AI266" s="42" t="s">
        <v>199</v>
      </c>
      <c r="AJ266" s="42" t="s">
        <v>199</v>
      </c>
      <c r="AK266" s="42" t="s">
        <v>199</v>
      </c>
      <c r="AL266" s="42" t="s">
        <v>199</v>
      </c>
    </row>
    <row r="267" spans="2:38" s="212" customFormat="1" ht="171" hidden="1" x14ac:dyDescent="0.2">
      <c r="B267" s="42" t="s">
        <v>453</v>
      </c>
      <c r="C267" s="43" t="s">
        <v>850</v>
      </c>
      <c r="D267" s="42" t="s">
        <v>1178</v>
      </c>
      <c r="E267" s="67" t="s">
        <v>1129</v>
      </c>
      <c r="F267" s="42" t="s">
        <v>1200</v>
      </c>
      <c r="G267" s="42"/>
      <c r="H267" s="42" t="s">
        <v>1122</v>
      </c>
      <c r="I267" s="42" t="s">
        <v>854</v>
      </c>
      <c r="J267" s="42" t="s">
        <v>199</v>
      </c>
      <c r="K267" s="42" t="s">
        <v>199</v>
      </c>
      <c r="L267" s="42" t="s">
        <v>199</v>
      </c>
      <c r="M267" s="42" t="s">
        <v>1223</v>
      </c>
      <c r="N267" s="42" t="s">
        <v>1224</v>
      </c>
      <c r="O267" s="51" t="s">
        <v>1225</v>
      </c>
      <c r="P267" s="42" t="s">
        <v>805</v>
      </c>
      <c r="Q267" s="42" t="s">
        <v>1204</v>
      </c>
      <c r="R267" s="42" t="s">
        <v>99</v>
      </c>
      <c r="S267" s="45">
        <v>45383</v>
      </c>
      <c r="T267" s="45">
        <v>45427</v>
      </c>
      <c r="U267" s="25" t="s">
        <v>512</v>
      </c>
      <c r="V267" s="42"/>
      <c r="W267" s="42"/>
      <c r="X267" s="46">
        <v>0.1</v>
      </c>
      <c r="Y267" s="42" t="s">
        <v>1205</v>
      </c>
      <c r="Z267" s="42" t="s">
        <v>1215</v>
      </c>
      <c r="AA267" s="42" t="s">
        <v>1222</v>
      </c>
      <c r="AB267" s="42" t="s">
        <v>354</v>
      </c>
      <c r="AC267" s="58" t="s">
        <v>199</v>
      </c>
      <c r="AD267" s="42" t="s">
        <v>209</v>
      </c>
      <c r="AE267" s="42" t="s">
        <v>199</v>
      </c>
      <c r="AF267" s="42" t="s">
        <v>199</v>
      </c>
      <c r="AG267" s="42" t="s">
        <v>199</v>
      </c>
      <c r="AH267" s="42" t="s">
        <v>199</v>
      </c>
      <c r="AI267" s="42" t="s">
        <v>199</v>
      </c>
      <c r="AJ267" s="42" t="s">
        <v>199</v>
      </c>
      <c r="AK267" s="42" t="s">
        <v>199</v>
      </c>
      <c r="AL267" s="42" t="s">
        <v>199</v>
      </c>
    </row>
    <row r="268" spans="2:38" s="212" customFormat="1" ht="171" hidden="1" x14ac:dyDescent="0.2">
      <c r="B268" s="42" t="s">
        <v>453</v>
      </c>
      <c r="C268" s="43" t="s">
        <v>850</v>
      </c>
      <c r="D268" s="42" t="s">
        <v>1178</v>
      </c>
      <c r="E268" s="67" t="s">
        <v>1129</v>
      </c>
      <c r="F268" s="42" t="s">
        <v>1200</v>
      </c>
      <c r="G268" s="42"/>
      <c r="H268" s="42" t="s">
        <v>1122</v>
      </c>
      <c r="I268" s="42" t="s">
        <v>854</v>
      </c>
      <c r="J268" s="42" t="s">
        <v>199</v>
      </c>
      <c r="K268" s="42" t="s">
        <v>199</v>
      </c>
      <c r="L268" s="42" t="s">
        <v>199</v>
      </c>
      <c r="M268" s="42" t="s">
        <v>1226</v>
      </c>
      <c r="N268" s="42" t="s">
        <v>1227</v>
      </c>
      <c r="O268" s="51" t="s">
        <v>1228</v>
      </c>
      <c r="P268" s="42" t="s">
        <v>805</v>
      </c>
      <c r="Q268" s="42" t="s">
        <v>1204</v>
      </c>
      <c r="R268" s="42" t="s">
        <v>99</v>
      </c>
      <c r="S268" s="45">
        <v>45397</v>
      </c>
      <c r="T268" s="45">
        <v>45473</v>
      </c>
      <c r="U268" s="25" t="s">
        <v>512</v>
      </c>
      <c r="V268" s="42"/>
      <c r="W268" s="42"/>
      <c r="X268" s="46">
        <v>0.1</v>
      </c>
      <c r="Y268" s="42" t="s">
        <v>1205</v>
      </c>
      <c r="Z268" s="42" t="s">
        <v>1215</v>
      </c>
      <c r="AA268" s="42" t="s">
        <v>1222</v>
      </c>
      <c r="AB268" s="42" t="s">
        <v>354</v>
      </c>
      <c r="AC268" s="58" t="s">
        <v>199</v>
      </c>
      <c r="AD268" s="42" t="s">
        <v>209</v>
      </c>
      <c r="AE268" s="42" t="s">
        <v>199</v>
      </c>
      <c r="AF268" s="42" t="s">
        <v>199</v>
      </c>
      <c r="AG268" s="42" t="s">
        <v>199</v>
      </c>
      <c r="AH268" s="42" t="s">
        <v>199</v>
      </c>
      <c r="AI268" s="42" t="s">
        <v>199</v>
      </c>
      <c r="AJ268" s="42" t="s">
        <v>199</v>
      </c>
      <c r="AK268" s="42" t="s">
        <v>199</v>
      </c>
      <c r="AL268" s="42" t="s">
        <v>199</v>
      </c>
    </row>
    <row r="269" spans="2:38" s="212" customFormat="1" ht="171" hidden="1" x14ac:dyDescent="0.2">
      <c r="B269" s="42" t="s">
        <v>453</v>
      </c>
      <c r="C269" s="43" t="s">
        <v>850</v>
      </c>
      <c r="D269" s="42" t="s">
        <v>1178</v>
      </c>
      <c r="E269" s="67" t="s">
        <v>1129</v>
      </c>
      <c r="F269" s="42" t="s">
        <v>1200</v>
      </c>
      <c r="G269" s="42"/>
      <c r="H269" s="42" t="s">
        <v>1122</v>
      </c>
      <c r="I269" s="42" t="s">
        <v>854</v>
      </c>
      <c r="J269" s="42" t="s">
        <v>199</v>
      </c>
      <c r="K269" s="42" t="s">
        <v>199</v>
      </c>
      <c r="L269" s="42" t="s">
        <v>199</v>
      </c>
      <c r="M269" s="42" t="s">
        <v>1229</v>
      </c>
      <c r="N269" s="42" t="s">
        <v>1230</v>
      </c>
      <c r="O269" s="51" t="s">
        <v>1231</v>
      </c>
      <c r="P269" s="42" t="s">
        <v>805</v>
      </c>
      <c r="Q269" s="42" t="s">
        <v>1204</v>
      </c>
      <c r="R269" s="42" t="s">
        <v>99</v>
      </c>
      <c r="S269" s="45">
        <v>45352</v>
      </c>
      <c r="T269" s="45">
        <v>45397</v>
      </c>
      <c r="U269" s="25" t="s">
        <v>512</v>
      </c>
      <c r="V269" s="42"/>
      <c r="W269" s="42"/>
      <c r="X269" s="46">
        <v>0.1</v>
      </c>
      <c r="Y269" s="42" t="s">
        <v>1205</v>
      </c>
      <c r="Z269" s="42" t="s">
        <v>1222</v>
      </c>
      <c r="AA269" s="42" t="s">
        <v>354</v>
      </c>
      <c r="AB269" s="58" t="s">
        <v>199</v>
      </c>
      <c r="AC269" s="58" t="s">
        <v>199</v>
      </c>
      <c r="AD269" s="42" t="s">
        <v>209</v>
      </c>
      <c r="AE269" s="42" t="s">
        <v>199</v>
      </c>
      <c r="AF269" s="42" t="s">
        <v>199</v>
      </c>
      <c r="AG269" s="42" t="s">
        <v>199</v>
      </c>
      <c r="AH269" s="42" t="s">
        <v>199</v>
      </c>
      <c r="AI269" s="42" t="s">
        <v>199</v>
      </c>
      <c r="AJ269" s="42" t="s">
        <v>199</v>
      </c>
      <c r="AK269" s="42" t="s">
        <v>199</v>
      </c>
      <c r="AL269" s="42" t="s">
        <v>199</v>
      </c>
    </row>
    <row r="270" spans="2:38" s="212" customFormat="1" ht="171" hidden="1" x14ac:dyDescent="0.2">
      <c r="B270" s="42" t="s">
        <v>453</v>
      </c>
      <c r="C270" s="43" t="s">
        <v>850</v>
      </c>
      <c r="D270" s="42" t="s">
        <v>1178</v>
      </c>
      <c r="E270" s="67" t="s">
        <v>1129</v>
      </c>
      <c r="F270" s="42" t="s">
        <v>1200</v>
      </c>
      <c r="G270" s="42"/>
      <c r="H270" s="42" t="s">
        <v>1122</v>
      </c>
      <c r="I270" s="42" t="s">
        <v>854</v>
      </c>
      <c r="J270" s="42" t="s">
        <v>199</v>
      </c>
      <c r="K270" s="42" t="s">
        <v>199</v>
      </c>
      <c r="L270" s="42" t="s">
        <v>199</v>
      </c>
      <c r="M270" s="42" t="s">
        <v>1232</v>
      </c>
      <c r="N270" s="42" t="s">
        <v>1233</v>
      </c>
      <c r="O270" s="51" t="s">
        <v>1234</v>
      </c>
      <c r="P270" s="42" t="s">
        <v>805</v>
      </c>
      <c r="Q270" s="42" t="s">
        <v>1204</v>
      </c>
      <c r="R270" s="42" t="s">
        <v>99</v>
      </c>
      <c r="S270" s="45">
        <v>45397</v>
      </c>
      <c r="T270" s="45">
        <v>45412</v>
      </c>
      <c r="U270" s="25" t="s">
        <v>512</v>
      </c>
      <c r="V270" s="42"/>
      <c r="W270" s="42"/>
      <c r="X270" s="46">
        <v>0.1</v>
      </c>
      <c r="Y270" s="42" t="s">
        <v>1205</v>
      </c>
      <c r="Z270" s="42" t="s">
        <v>1222</v>
      </c>
      <c r="AA270" s="42" t="s">
        <v>354</v>
      </c>
      <c r="AB270" s="58" t="s">
        <v>199</v>
      </c>
      <c r="AC270" s="58" t="s">
        <v>199</v>
      </c>
      <c r="AD270" s="42" t="s">
        <v>209</v>
      </c>
      <c r="AE270" s="42" t="s">
        <v>199</v>
      </c>
      <c r="AF270" s="42" t="s">
        <v>199</v>
      </c>
      <c r="AG270" s="42" t="s">
        <v>199</v>
      </c>
      <c r="AH270" s="42" t="s">
        <v>199</v>
      </c>
      <c r="AI270" s="42" t="s">
        <v>199</v>
      </c>
      <c r="AJ270" s="42" t="s">
        <v>199</v>
      </c>
      <c r="AK270" s="42" t="s">
        <v>199</v>
      </c>
      <c r="AL270" s="42" t="s">
        <v>199</v>
      </c>
    </row>
    <row r="271" spans="2:38" s="212" customFormat="1" ht="171" hidden="1" x14ac:dyDescent="0.2">
      <c r="B271" s="42" t="s">
        <v>453</v>
      </c>
      <c r="C271" s="43" t="s">
        <v>850</v>
      </c>
      <c r="D271" s="42" t="s">
        <v>1178</v>
      </c>
      <c r="E271" s="67" t="s">
        <v>1129</v>
      </c>
      <c r="F271" s="42" t="s">
        <v>1247</v>
      </c>
      <c r="G271" s="42"/>
      <c r="H271" s="42" t="s">
        <v>1122</v>
      </c>
      <c r="I271" s="42" t="s">
        <v>854</v>
      </c>
      <c r="J271" s="42" t="s">
        <v>199</v>
      </c>
      <c r="K271" s="42" t="s">
        <v>199</v>
      </c>
      <c r="L271" s="42" t="s">
        <v>199</v>
      </c>
      <c r="M271" s="42" t="s">
        <v>1248</v>
      </c>
      <c r="N271" s="51" t="s">
        <v>1249</v>
      </c>
      <c r="O271" s="51" t="s">
        <v>1250</v>
      </c>
      <c r="P271" s="42" t="s">
        <v>805</v>
      </c>
      <c r="Q271" s="42" t="s">
        <v>1204</v>
      </c>
      <c r="R271" s="42" t="s">
        <v>99</v>
      </c>
      <c r="S271" s="45">
        <v>45337</v>
      </c>
      <c r="T271" s="45">
        <v>45366</v>
      </c>
      <c r="U271" s="25" t="s">
        <v>512</v>
      </c>
      <c r="V271" s="42"/>
      <c r="W271" s="42"/>
      <c r="X271" s="46">
        <v>0.2</v>
      </c>
      <c r="Y271" s="42" t="s">
        <v>1205</v>
      </c>
      <c r="Z271" s="42" t="s">
        <v>354</v>
      </c>
      <c r="AA271" s="58" t="s">
        <v>199</v>
      </c>
      <c r="AB271" s="58" t="s">
        <v>199</v>
      </c>
      <c r="AC271" s="58" t="s">
        <v>199</v>
      </c>
      <c r="AD271" s="42" t="s">
        <v>487</v>
      </c>
      <c r="AE271" s="42" t="s">
        <v>199</v>
      </c>
      <c r="AF271" s="58" t="s">
        <v>199</v>
      </c>
      <c r="AG271" s="42" t="s">
        <v>199</v>
      </c>
      <c r="AH271" s="42" t="s">
        <v>199</v>
      </c>
      <c r="AI271" s="42" t="s">
        <v>199</v>
      </c>
      <c r="AJ271" s="42" t="s">
        <v>199</v>
      </c>
      <c r="AK271" s="42" t="s">
        <v>199</v>
      </c>
      <c r="AL271" s="42" t="s">
        <v>199</v>
      </c>
    </row>
    <row r="272" spans="2:38" s="212" customFormat="1" ht="171" hidden="1" x14ac:dyDescent="0.2">
      <c r="B272" s="42" t="s">
        <v>453</v>
      </c>
      <c r="C272" s="43" t="s">
        <v>850</v>
      </c>
      <c r="D272" s="42" t="s">
        <v>1178</v>
      </c>
      <c r="E272" s="67" t="s">
        <v>1129</v>
      </c>
      <c r="F272" s="42" t="s">
        <v>1247</v>
      </c>
      <c r="G272" s="42"/>
      <c r="H272" s="42" t="s">
        <v>1122</v>
      </c>
      <c r="I272" s="42" t="s">
        <v>854</v>
      </c>
      <c r="J272" s="42" t="s">
        <v>199</v>
      </c>
      <c r="K272" s="42" t="s">
        <v>199</v>
      </c>
      <c r="L272" s="42" t="s">
        <v>199</v>
      </c>
      <c r="M272" s="42" t="s">
        <v>1251</v>
      </c>
      <c r="N272" s="51" t="s">
        <v>1252</v>
      </c>
      <c r="O272" s="51" t="s">
        <v>1253</v>
      </c>
      <c r="P272" s="42" t="s">
        <v>805</v>
      </c>
      <c r="Q272" s="42" t="s">
        <v>1204</v>
      </c>
      <c r="R272" s="42" t="s">
        <v>99</v>
      </c>
      <c r="S272" s="45">
        <v>45366</v>
      </c>
      <c r="T272" s="45">
        <v>45381</v>
      </c>
      <c r="U272" s="25" t="s">
        <v>512</v>
      </c>
      <c r="V272" s="42"/>
      <c r="W272" s="42"/>
      <c r="X272" s="46">
        <v>0.2</v>
      </c>
      <c r="Y272" s="42" t="s">
        <v>1205</v>
      </c>
      <c r="Z272" s="42" t="s">
        <v>354</v>
      </c>
      <c r="AA272" s="58" t="s">
        <v>199</v>
      </c>
      <c r="AB272" s="58" t="s">
        <v>199</v>
      </c>
      <c r="AC272" s="58" t="s">
        <v>199</v>
      </c>
      <c r="AD272" s="42" t="s">
        <v>487</v>
      </c>
      <c r="AE272" s="42" t="s">
        <v>199</v>
      </c>
      <c r="AF272" s="42" t="s">
        <v>199</v>
      </c>
      <c r="AG272" s="42" t="s">
        <v>199</v>
      </c>
      <c r="AH272" s="42" t="s">
        <v>199</v>
      </c>
      <c r="AI272" s="42" t="s">
        <v>199</v>
      </c>
      <c r="AJ272" s="42" t="s">
        <v>199</v>
      </c>
      <c r="AK272" s="42" t="s">
        <v>199</v>
      </c>
      <c r="AL272" s="42" t="s">
        <v>199</v>
      </c>
    </row>
    <row r="273" spans="2:38" s="212" customFormat="1" ht="171" hidden="1" x14ac:dyDescent="0.2">
      <c r="B273" s="42" t="s">
        <v>453</v>
      </c>
      <c r="C273" s="43" t="s">
        <v>850</v>
      </c>
      <c r="D273" s="42" t="s">
        <v>1178</v>
      </c>
      <c r="E273" s="67" t="s">
        <v>1129</v>
      </c>
      <c r="F273" s="42" t="s">
        <v>1247</v>
      </c>
      <c r="G273" s="42"/>
      <c r="H273" s="42" t="s">
        <v>1122</v>
      </c>
      <c r="I273" s="42" t="s">
        <v>854</v>
      </c>
      <c r="J273" s="42" t="s">
        <v>199</v>
      </c>
      <c r="K273" s="42" t="s">
        <v>199</v>
      </c>
      <c r="L273" s="42" t="s">
        <v>199</v>
      </c>
      <c r="M273" s="42" t="s">
        <v>1254</v>
      </c>
      <c r="N273" s="51" t="s">
        <v>1255</v>
      </c>
      <c r="O273" s="51" t="s">
        <v>1256</v>
      </c>
      <c r="P273" s="42" t="s">
        <v>805</v>
      </c>
      <c r="Q273" s="42" t="s">
        <v>1204</v>
      </c>
      <c r="R273" s="42" t="s">
        <v>99</v>
      </c>
      <c r="S273" s="45">
        <v>45381</v>
      </c>
      <c r="T273" s="45">
        <v>45397</v>
      </c>
      <c r="U273" s="25" t="s">
        <v>512</v>
      </c>
      <c r="V273" s="42"/>
      <c r="W273" s="42"/>
      <c r="X273" s="46">
        <v>0.2</v>
      </c>
      <c r="Y273" s="42" t="s">
        <v>1205</v>
      </c>
      <c r="Z273" s="42" t="s">
        <v>354</v>
      </c>
      <c r="AA273" s="58" t="s">
        <v>199</v>
      </c>
      <c r="AB273" s="58" t="s">
        <v>199</v>
      </c>
      <c r="AC273" s="58" t="s">
        <v>199</v>
      </c>
      <c r="AD273" s="42" t="s">
        <v>487</v>
      </c>
      <c r="AE273" s="42" t="s">
        <v>199</v>
      </c>
      <c r="AF273" s="42" t="s">
        <v>199</v>
      </c>
      <c r="AG273" s="42" t="s">
        <v>199</v>
      </c>
      <c r="AH273" s="42" t="s">
        <v>199</v>
      </c>
      <c r="AI273" s="42" t="s">
        <v>199</v>
      </c>
      <c r="AJ273" s="42" t="s">
        <v>199</v>
      </c>
      <c r="AK273" s="42" t="s">
        <v>199</v>
      </c>
      <c r="AL273" s="42" t="s">
        <v>199</v>
      </c>
    </row>
    <row r="274" spans="2:38" s="212" customFormat="1" ht="171" hidden="1" x14ac:dyDescent="0.2">
      <c r="B274" s="42" t="s">
        <v>453</v>
      </c>
      <c r="C274" s="43" t="s">
        <v>850</v>
      </c>
      <c r="D274" s="42" t="s">
        <v>1178</v>
      </c>
      <c r="E274" s="67" t="s">
        <v>1129</v>
      </c>
      <c r="F274" s="42" t="s">
        <v>1247</v>
      </c>
      <c r="G274" s="42"/>
      <c r="H274" s="42" t="s">
        <v>1122</v>
      </c>
      <c r="I274" s="42" t="s">
        <v>854</v>
      </c>
      <c r="J274" s="42" t="s">
        <v>199</v>
      </c>
      <c r="K274" s="42" t="s">
        <v>199</v>
      </c>
      <c r="L274" s="42" t="s">
        <v>199</v>
      </c>
      <c r="M274" s="42" t="s">
        <v>1257</v>
      </c>
      <c r="N274" s="42" t="s">
        <v>1258</v>
      </c>
      <c r="O274" s="51" t="s">
        <v>1259</v>
      </c>
      <c r="P274" s="42" t="s">
        <v>805</v>
      </c>
      <c r="Q274" s="42" t="s">
        <v>1204</v>
      </c>
      <c r="R274" s="42" t="s">
        <v>99</v>
      </c>
      <c r="S274" s="45">
        <v>45444</v>
      </c>
      <c r="T274" s="45">
        <v>45458</v>
      </c>
      <c r="U274" s="25" t="s">
        <v>512</v>
      </c>
      <c r="V274" s="42"/>
      <c r="W274" s="42"/>
      <c r="X274" s="46">
        <v>0.2</v>
      </c>
      <c r="Y274" s="42" t="s">
        <v>1205</v>
      </c>
      <c r="Z274" s="42" t="s">
        <v>354</v>
      </c>
      <c r="AA274" s="58" t="s">
        <v>199</v>
      </c>
      <c r="AB274" s="58" t="s">
        <v>199</v>
      </c>
      <c r="AC274" s="58" t="s">
        <v>199</v>
      </c>
      <c r="AD274" s="42" t="s">
        <v>487</v>
      </c>
      <c r="AE274" s="42" t="s">
        <v>199</v>
      </c>
      <c r="AF274" s="42" t="s">
        <v>199</v>
      </c>
      <c r="AG274" s="42" t="s">
        <v>199</v>
      </c>
      <c r="AH274" s="42" t="s">
        <v>199</v>
      </c>
      <c r="AI274" s="42" t="s">
        <v>199</v>
      </c>
      <c r="AJ274" s="42" t="s">
        <v>199</v>
      </c>
      <c r="AK274" s="42" t="s">
        <v>199</v>
      </c>
      <c r="AL274" s="42" t="s">
        <v>199</v>
      </c>
    </row>
    <row r="275" spans="2:38" s="212" customFormat="1" ht="171" hidden="1" x14ac:dyDescent="0.2">
      <c r="B275" s="42" t="s">
        <v>453</v>
      </c>
      <c r="C275" s="43" t="s">
        <v>850</v>
      </c>
      <c r="D275" s="42" t="s">
        <v>1178</v>
      </c>
      <c r="E275" s="67" t="s">
        <v>1129</v>
      </c>
      <c r="F275" s="42" t="s">
        <v>1247</v>
      </c>
      <c r="G275" s="42"/>
      <c r="H275" s="42" t="s">
        <v>1122</v>
      </c>
      <c r="I275" s="42" t="s">
        <v>854</v>
      </c>
      <c r="J275" s="42" t="s">
        <v>199</v>
      </c>
      <c r="K275" s="42" t="s">
        <v>199</v>
      </c>
      <c r="L275" s="42" t="s">
        <v>199</v>
      </c>
      <c r="M275" s="42" t="s">
        <v>1260</v>
      </c>
      <c r="N275" s="42" t="s">
        <v>1261</v>
      </c>
      <c r="O275" s="51" t="s">
        <v>1262</v>
      </c>
      <c r="P275" s="42" t="s">
        <v>805</v>
      </c>
      <c r="Q275" s="42" t="s">
        <v>1204</v>
      </c>
      <c r="R275" s="42" t="s">
        <v>99</v>
      </c>
      <c r="S275" s="45">
        <v>45458</v>
      </c>
      <c r="T275" s="45">
        <v>45488</v>
      </c>
      <c r="U275" s="25" t="s">
        <v>512</v>
      </c>
      <c r="V275" s="42"/>
      <c r="W275" s="42"/>
      <c r="X275" s="46">
        <v>0.2</v>
      </c>
      <c r="Y275" s="42" t="s">
        <v>1205</v>
      </c>
      <c r="Z275" s="42" t="s">
        <v>354</v>
      </c>
      <c r="AA275" s="58" t="s">
        <v>199</v>
      </c>
      <c r="AB275" s="58" t="s">
        <v>199</v>
      </c>
      <c r="AC275" s="58" t="s">
        <v>199</v>
      </c>
      <c r="AD275" s="42" t="s">
        <v>487</v>
      </c>
      <c r="AE275" s="42" t="s">
        <v>199</v>
      </c>
      <c r="AF275" s="42" t="s">
        <v>199</v>
      </c>
      <c r="AG275" s="42" t="s">
        <v>199</v>
      </c>
      <c r="AH275" s="42" t="s">
        <v>199</v>
      </c>
      <c r="AI275" s="42" t="s">
        <v>199</v>
      </c>
      <c r="AJ275" s="42" t="s">
        <v>199</v>
      </c>
      <c r="AK275" s="42" t="s">
        <v>199</v>
      </c>
      <c r="AL275" s="42" t="s">
        <v>199</v>
      </c>
    </row>
    <row r="276" spans="2:38" s="212" customFormat="1" ht="171" hidden="1" x14ac:dyDescent="0.2">
      <c r="B276" s="42" t="s">
        <v>453</v>
      </c>
      <c r="C276" s="43" t="s">
        <v>850</v>
      </c>
      <c r="D276" s="42" t="s">
        <v>1178</v>
      </c>
      <c r="E276" s="67" t="s">
        <v>1129</v>
      </c>
      <c r="F276" s="42" t="s">
        <v>1263</v>
      </c>
      <c r="G276" s="42"/>
      <c r="H276" s="42" t="s">
        <v>1122</v>
      </c>
      <c r="I276" s="42" t="s">
        <v>854</v>
      </c>
      <c r="J276" s="42" t="s">
        <v>199</v>
      </c>
      <c r="K276" s="42" t="s">
        <v>199</v>
      </c>
      <c r="L276" s="42" t="s">
        <v>199</v>
      </c>
      <c r="M276" s="42" t="s">
        <v>1264</v>
      </c>
      <c r="N276" s="42" t="s">
        <v>1265</v>
      </c>
      <c r="O276" s="51" t="s">
        <v>1266</v>
      </c>
      <c r="P276" s="42" t="s">
        <v>805</v>
      </c>
      <c r="Q276" s="42" t="s">
        <v>1204</v>
      </c>
      <c r="R276" s="42" t="s">
        <v>99</v>
      </c>
      <c r="S276" s="45">
        <v>45474</v>
      </c>
      <c r="T276" s="45">
        <v>45488</v>
      </c>
      <c r="U276" s="25" t="s">
        <v>512</v>
      </c>
      <c r="V276" s="42"/>
      <c r="W276" s="42"/>
      <c r="X276" s="46">
        <v>0.05</v>
      </c>
      <c r="Y276" s="42" t="s">
        <v>1205</v>
      </c>
      <c r="Z276" s="42" t="s">
        <v>354</v>
      </c>
      <c r="AA276" s="58" t="s">
        <v>199</v>
      </c>
      <c r="AB276" s="58" t="s">
        <v>199</v>
      </c>
      <c r="AC276" s="58" t="s">
        <v>199</v>
      </c>
      <c r="AD276" s="42" t="s">
        <v>487</v>
      </c>
      <c r="AE276" s="42" t="s">
        <v>199</v>
      </c>
      <c r="AF276" s="42" t="s">
        <v>199</v>
      </c>
      <c r="AG276" s="42" t="s">
        <v>199</v>
      </c>
      <c r="AH276" s="42" t="s">
        <v>199</v>
      </c>
      <c r="AI276" s="42" t="s">
        <v>199</v>
      </c>
      <c r="AJ276" s="42" t="s">
        <v>199</v>
      </c>
      <c r="AK276" s="42" t="s">
        <v>199</v>
      </c>
      <c r="AL276" s="42" t="s">
        <v>199</v>
      </c>
    </row>
    <row r="277" spans="2:38" s="212" customFormat="1" ht="171" hidden="1" x14ac:dyDescent="0.2">
      <c r="B277" s="42" t="s">
        <v>453</v>
      </c>
      <c r="C277" s="43" t="s">
        <v>850</v>
      </c>
      <c r="D277" s="42" t="s">
        <v>1178</v>
      </c>
      <c r="E277" s="67" t="s">
        <v>1129</v>
      </c>
      <c r="F277" s="42" t="s">
        <v>1263</v>
      </c>
      <c r="G277" s="42"/>
      <c r="H277" s="42" t="s">
        <v>1122</v>
      </c>
      <c r="I277" s="42" t="s">
        <v>854</v>
      </c>
      <c r="J277" s="42" t="s">
        <v>199</v>
      </c>
      <c r="K277" s="42" t="s">
        <v>199</v>
      </c>
      <c r="L277" s="42" t="s">
        <v>199</v>
      </c>
      <c r="M277" s="42" t="s">
        <v>1267</v>
      </c>
      <c r="N277" s="42" t="s">
        <v>1268</v>
      </c>
      <c r="O277" s="51" t="s">
        <v>1269</v>
      </c>
      <c r="P277" s="42" t="s">
        <v>805</v>
      </c>
      <c r="Q277" s="42" t="s">
        <v>1204</v>
      </c>
      <c r="R277" s="42" t="s">
        <v>99</v>
      </c>
      <c r="S277" s="45">
        <v>45488</v>
      </c>
      <c r="T277" s="45">
        <v>45503</v>
      </c>
      <c r="U277" s="25" t="s">
        <v>512</v>
      </c>
      <c r="V277" s="42"/>
      <c r="W277" s="42"/>
      <c r="X277" s="46">
        <v>0.1</v>
      </c>
      <c r="Y277" s="42" t="s">
        <v>1205</v>
      </c>
      <c r="Z277" s="42" t="s">
        <v>1222</v>
      </c>
      <c r="AA277" s="42" t="s">
        <v>354</v>
      </c>
      <c r="AB277" s="58" t="s">
        <v>199</v>
      </c>
      <c r="AC277" s="58" t="s">
        <v>199</v>
      </c>
      <c r="AD277" s="42" t="s">
        <v>487</v>
      </c>
      <c r="AE277" s="42" t="s">
        <v>199</v>
      </c>
      <c r="AF277" s="42" t="s">
        <v>199</v>
      </c>
      <c r="AG277" s="42" t="s">
        <v>199</v>
      </c>
      <c r="AH277" s="42" t="s">
        <v>199</v>
      </c>
      <c r="AI277" s="42" t="s">
        <v>199</v>
      </c>
      <c r="AJ277" s="42" t="s">
        <v>199</v>
      </c>
      <c r="AK277" s="42" t="s">
        <v>199</v>
      </c>
      <c r="AL277" s="42" t="s">
        <v>199</v>
      </c>
    </row>
    <row r="278" spans="2:38" s="212" customFormat="1" ht="171" hidden="1" x14ac:dyDescent="0.2">
      <c r="B278" s="42" t="s">
        <v>453</v>
      </c>
      <c r="C278" s="43" t="s">
        <v>850</v>
      </c>
      <c r="D278" s="42" t="s">
        <v>1178</v>
      </c>
      <c r="E278" s="67" t="s">
        <v>1129</v>
      </c>
      <c r="F278" s="42" t="s">
        <v>1263</v>
      </c>
      <c r="G278" s="42"/>
      <c r="H278" s="42" t="s">
        <v>1122</v>
      </c>
      <c r="I278" s="42" t="s">
        <v>854</v>
      </c>
      <c r="J278" s="42" t="s">
        <v>199</v>
      </c>
      <c r="K278" s="42" t="s">
        <v>199</v>
      </c>
      <c r="L278" s="42" t="s">
        <v>199</v>
      </c>
      <c r="M278" s="42" t="s">
        <v>1270</v>
      </c>
      <c r="N278" s="42" t="s">
        <v>1271</v>
      </c>
      <c r="O278" s="51" t="s">
        <v>1272</v>
      </c>
      <c r="P278" s="42" t="s">
        <v>805</v>
      </c>
      <c r="Q278" s="42" t="s">
        <v>1204</v>
      </c>
      <c r="R278" s="42" t="s">
        <v>99</v>
      </c>
      <c r="S278" s="45">
        <v>45505</v>
      </c>
      <c r="T278" s="45">
        <v>45534</v>
      </c>
      <c r="U278" s="25" t="s">
        <v>512</v>
      </c>
      <c r="V278" s="42"/>
      <c r="W278" s="42"/>
      <c r="X278" s="46">
        <v>0.15</v>
      </c>
      <c r="Y278" s="42" t="s">
        <v>1205</v>
      </c>
      <c r="Z278" s="42" t="s">
        <v>354</v>
      </c>
      <c r="AA278" s="58" t="s">
        <v>199</v>
      </c>
      <c r="AB278" s="58" t="s">
        <v>199</v>
      </c>
      <c r="AC278" s="58" t="s">
        <v>199</v>
      </c>
      <c r="AD278" s="42" t="s">
        <v>487</v>
      </c>
      <c r="AE278" s="42" t="s">
        <v>199</v>
      </c>
      <c r="AF278" s="42" t="s">
        <v>199</v>
      </c>
      <c r="AG278" s="42" t="s">
        <v>199</v>
      </c>
      <c r="AH278" s="42" t="s">
        <v>199</v>
      </c>
      <c r="AI278" s="42" t="s">
        <v>199</v>
      </c>
      <c r="AJ278" s="42" t="s">
        <v>199</v>
      </c>
      <c r="AK278" s="42" t="s">
        <v>199</v>
      </c>
      <c r="AL278" s="42" t="s">
        <v>199</v>
      </c>
    </row>
    <row r="279" spans="2:38" s="212" customFormat="1" ht="171" hidden="1" x14ac:dyDescent="0.2">
      <c r="B279" s="42" t="s">
        <v>453</v>
      </c>
      <c r="C279" s="43" t="s">
        <v>850</v>
      </c>
      <c r="D279" s="42" t="s">
        <v>1178</v>
      </c>
      <c r="E279" s="67" t="s">
        <v>1129</v>
      </c>
      <c r="F279" s="42" t="s">
        <v>1263</v>
      </c>
      <c r="G279" s="42"/>
      <c r="H279" s="42" t="s">
        <v>1122</v>
      </c>
      <c r="I279" s="42" t="s">
        <v>854</v>
      </c>
      <c r="J279" s="42" t="s">
        <v>199</v>
      </c>
      <c r="K279" s="42" t="s">
        <v>199</v>
      </c>
      <c r="L279" s="42" t="s">
        <v>199</v>
      </c>
      <c r="M279" s="42" t="s">
        <v>1273</v>
      </c>
      <c r="N279" s="42" t="s">
        <v>1274</v>
      </c>
      <c r="O279" s="51" t="s">
        <v>1275</v>
      </c>
      <c r="P279" s="42" t="s">
        <v>805</v>
      </c>
      <c r="Q279" s="42" t="s">
        <v>1204</v>
      </c>
      <c r="R279" s="42" t="s">
        <v>99</v>
      </c>
      <c r="S279" s="45">
        <v>45536</v>
      </c>
      <c r="T279" s="45">
        <v>45565</v>
      </c>
      <c r="U279" s="25" t="s">
        <v>512</v>
      </c>
      <c r="V279" s="42"/>
      <c r="W279" s="42"/>
      <c r="X279" s="46">
        <v>0.15</v>
      </c>
      <c r="Y279" s="42" t="s">
        <v>1205</v>
      </c>
      <c r="Z279" s="42" t="s">
        <v>354</v>
      </c>
      <c r="AA279" s="58" t="s">
        <v>199</v>
      </c>
      <c r="AB279" s="58" t="s">
        <v>199</v>
      </c>
      <c r="AC279" s="58" t="s">
        <v>199</v>
      </c>
      <c r="AD279" s="42" t="s">
        <v>487</v>
      </c>
      <c r="AE279" s="42" t="s">
        <v>199</v>
      </c>
      <c r="AF279" s="42" t="s">
        <v>199</v>
      </c>
      <c r="AG279" s="42" t="s">
        <v>199</v>
      </c>
      <c r="AH279" s="42" t="s">
        <v>199</v>
      </c>
      <c r="AI279" s="42" t="s">
        <v>199</v>
      </c>
      <c r="AJ279" s="42" t="s">
        <v>199</v>
      </c>
      <c r="AK279" s="42" t="s">
        <v>199</v>
      </c>
      <c r="AL279" s="42" t="s">
        <v>199</v>
      </c>
    </row>
    <row r="280" spans="2:38" s="212" customFormat="1" ht="171" hidden="1" x14ac:dyDescent="0.2">
      <c r="B280" s="42" t="s">
        <v>453</v>
      </c>
      <c r="C280" s="43" t="s">
        <v>850</v>
      </c>
      <c r="D280" s="42" t="s">
        <v>1178</v>
      </c>
      <c r="E280" s="67" t="s">
        <v>1129</v>
      </c>
      <c r="F280" s="42" t="s">
        <v>1263</v>
      </c>
      <c r="G280" s="42"/>
      <c r="H280" s="42" t="s">
        <v>1122</v>
      </c>
      <c r="I280" s="42" t="s">
        <v>854</v>
      </c>
      <c r="J280" s="42" t="s">
        <v>199</v>
      </c>
      <c r="K280" s="42" t="s">
        <v>199</v>
      </c>
      <c r="L280" s="42" t="s">
        <v>199</v>
      </c>
      <c r="M280" s="42" t="s">
        <v>1276</v>
      </c>
      <c r="N280" s="42" t="s">
        <v>1277</v>
      </c>
      <c r="O280" s="51" t="s">
        <v>1278</v>
      </c>
      <c r="P280" s="42" t="s">
        <v>805</v>
      </c>
      <c r="Q280" s="42" t="s">
        <v>1204</v>
      </c>
      <c r="R280" s="42" t="s">
        <v>99</v>
      </c>
      <c r="S280" s="45">
        <v>45536</v>
      </c>
      <c r="T280" s="45">
        <v>45550</v>
      </c>
      <c r="U280" s="25" t="s">
        <v>512</v>
      </c>
      <c r="V280" s="42"/>
      <c r="W280" s="42"/>
      <c r="X280" s="46">
        <v>0.05</v>
      </c>
      <c r="Y280" s="42" t="s">
        <v>1205</v>
      </c>
      <c r="Z280" s="42" t="s">
        <v>354</v>
      </c>
      <c r="AA280" s="58" t="s">
        <v>199</v>
      </c>
      <c r="AB280" s="58" t="s">
        <v>199</v>
      </c>
      <c r="AC280" s="58" t="s">
        <v>199</v>
      </c>
      <c r="AD280" s="42" t="s">
        <v>487</v>
      </c>
      <c r="AE280" s="42" t="s">
        <v>199</v>
      </c>
      <c r="AF280" s="42" t="s">
        <v>199</v>
      </c>
      <c r="AG280" s="42" t="s">
        <v>199</v>
      </c>
      <c r="AH280" s="42" t="s">
        <v>199</v>
      </c>
      <c r="AI280" s="42" t="s">
        <v>199</v>
      </c>
      <c r="AJ280" s="42" t="s">
        <v>199</v>
      </c>
      <c r="AK280" s="42" t="s">
        <v>199</v>
      </c>
      <c r="AL280" s="42" t="s">
        <v>199</v>
      </c>
    </row>
    <row r="281" spans="2:38" s="212" customFormat="1" ht="171" hidden="1" x14ac:dyDescent="0.2">
      <c r="B281" s="42" t="s">
        <v>453</v>
      </c>
      <c r="C281" s="43" t="s">
        <v>850</v>
      </c>
      <c r="D281" s="42" t="s">
        <v>1178</v>
      </c>
      <c r="E281" s="67" t="s">
        <v>1129</v>
      </c>
      <c r="F281" s="42" t="s">
        <v>1263</v>
      </c>
      <c r="G281" s="42"/>
      <c r="H281" s="42" t="s">
        <v>1122</v>
      </c>
      <c r="I281" s="42" t="s">
        <v>854</v>
      </c>
      <c r="J281" s="42" t="s">
        <v>199</v>
      </c>
      <c r="K281" s="42" t="s">
        <v>199</v>
      </c>
      <c r="L281" s="42" t="s">
        <v>199</v>
      </c>
      <c r="M281" s="42" t="s">
        <v>1279</v>
      </c>
      <c r="N281" s="42" t="s">
        <v>1280</v>
      </c>
      <c r="O281" s="51" t="s">
        <v>1281</v>
      </c>
      <c r="P281" s="42" t="s">
        <v>805</v>
      </c>
      <c r="Q281" s="42" t="s">
        <v>1204</v>
      </c>
      <c r="R281" s="42" t="s">
        <v>99</v>
      </c>
      <c r="S281" s="45">
        <v>45550</v>
      </c>
      <c r="T281" s="45">
        <v>45580</v>
      </c>
      <c r="U281" s="25" t="s">
        <v>512</v>
      </c>
      <c r="V281" s="42"/>
      <c r="W281" s="42"/>
      <c r="X281" s="46">
        <v>0.05</v>
      </c>
      <c r="Y281" s="42" t="s">
        <v>1205</v>
      </c>
      <c r="Z281" s="42" t="s">
        <v>1222</v>
      </c>
      <c r="AA281" s="42" t="s">
        <v>354</v>
      </c>
      <c r="AB281" s="58" t="s">
        <v>199</v>
      </c>
      <c r="AC281" s="58" t="s">
        <v>199</v>
      </c>
      <c r="AD281" s="42" t="s">
        <v>487</v>
      </c>
      <c r="AE281" s="42" t="s">
        <v>199</v>
      </c>
      <c r="AF281" s="42" t="s">
        <v>199</v>
      </c>
      <c r="AG281" s="42" t="s">
        <v>199</v>
      </c>
      <c r="AH281" s="42" t="s">
        <v>199</v>
      </c>
      <c r="AI281" s="42" t="s">
        <v>199</v>
      </c>
      <c r="AJ281" s="42" t="s">
        <v>199</v>
      </c>
      <c r="AK281" s="42" t="s">
        <v>199</v>
      </c>
      <c r="AL281" s="42" t="s">
        <v>199</v>
      </c>
    </row>
    <row r="282" spans="2:38" s="212" customFormat="1" ht="171" hidden="1" x14ac:dyDescent="0.2">
      <c r="B282" s="42" t="s">
        <v>453</v>
      </c>
      <c r="C282" s="43" t="s">
        <v>850</v>
      </c>
      <c r="D282" s="42" t="s">
        <v>1178</v>
      </c>
      <c r="E282" s="67" t="s">
        <v>1129</v>
      </c>
      <c r="F282" s="42" t="s">
        <v>1263</v>
      </c>
      <c r="G282" s="42"/>
      <c r="H282" s="42" t="s">
        <v>1122</v>
      </c>
      <c r="I282" s="42" t="s">
        <v>854</v>
      </c>
      <c r="J282" s="42" t="s">
        <v>199</v>
      </c>
      <c r="K282" s="42" t="s">
        <v>199</v>
      </c>
      <c r="L282" s="42" t="s">
        <v>199</v>
      </c>
      <c r="M282" s="42" t="s">
        <v>1282</v>
      </c>
      <c r="N282" s="42" t="s">
        <v>1283</v>
      </c>
      <c r="O282" s="51" t="s">
        <v>1284</v>
      </c>
      <c r="P282" s="42" t="s">
        <v>805</v>
      </c>
      <c r="Q282" s="42" t="s">
        <v>1204</v>
      </c>
      <c r="R282" s="42" t="s">
        <v>99</v>
      </c>
      <c r="S282" s="45">
        <v>45580</v>
      </c>
      <c r="T282" s="45">
        <v>45595</v>
      </c>
      <c r="U282" s="25" t="s">
        <v>512</v>
      </c>
      <c r="V282" s="42"/>
      <c r="W282" s="42"/>
      <c r="X282" s="46">
        <v>0.1</v>
      </c>
      <c r="Y282" s="42" t="s">
        <v>1205</v>
      </c>
      <c r="Z282" s="42" t="s">
        <v>1222</v>
      </c>
      <c r="AA282" s="42" t="s">
        <v>354</v>
      </c>
      <c r="AB282" s="58" t="s">
        <v>199</v>
      </c>
      <c r="AC282" s="58" t="s">
        <v>199</v>
      </c>
      <c r="AD282" s="42" t="s">
        <v>487</v>
      </c>
      <c r="AE282" s="42" t="s">
        <v>199</v>
      </c>
      <c r="AF282" s="42" t="s">
        <v>199</v>
      </c>
      <c r="AG282" s="42" t="s">
        <v>199</v>
      </c>
      <c r="AH282" s="42" t="s">
        <v>199</v>
      </c>
      <c r="AI282" s="42" t="s">
        <v>199</v>
      </c>
      <c r="AJ282" s="42" t="s">
        <v>199</v>
      </c>
      <c r="AK282" s="42" t="s">
        <v>199</v>
      </c>
      <c r="AL282" s="42" t="s">
        <v>199</v>
      </c>
    </row>
    <row r="283" spans="2:38" s="212" customFormat="1" ht="171" hidden="1" x14ac:dyDescent="0.2">
      <c r="B283" s="42" t="s">
        <v>453</v>
      </c>
      <c r="C283" s="43" t="s">
        <v>850</v>
      </c>
      <c r="D283" s="42" t="s">
        <v>1178</v>
      </c>
      <c r="E283" s="67" t="s">
        <v>1129</v>
      </c>
      <c r="F283" s="42" t="s">
        <v>1263</v>
      </c>
      <c r="G283" s="42"/>
      <c r="H283" s="42" t="s">
        <v>1122</v>
      </c>
      <c r="I283" s="42" t="s">
        <v>854</v>
      </c>
      <c r="J283" s="42" t="s">
        <v>199</v>
      </c>
      <c r="K283" s="42" t="s">
        <v>199</v>
      </c>
      <c r="L283" s="42" t="s">
        <v>199</v>
      </c>
      <c r="M283" s="42" t="s">
        <v>1285</v>
      </c>
      <c r="N283" s="42" t="s">
        <v>1286</v>
      </c>
      <c r="O283" s="51" t="s">
        <v>1287</v>
      </c>
      <c r="P283" s="42" t="s">
        <v>805</v>
      </c>
      <c r="Q283" s="42" t="s">
        <v>1204</v>
      </c>
      <c r="R283" s="42" t="s">
        <v>99</v>
      </c>
      <c r="S283" s="45">
        <v>45566</v>
      </c>
      <c r="T283" s="45">
        <v>45626</v>
      </c>
      <c r="U283" s="25" t="s">
        <v>512</v>
      </c>
      <c r="V283" s="42"/>
      <c r="W283" s="42"/>
      <c r="X283" s="46">
        <v>0.1</v>
      </c>
      <c r="Y283" s="42" t="s">
        <v>1205</v>
      </c>
      <c r="Z283" s="42" t="s">
        <v>1222</v>
      </c>
      <c r="AA283" s="42" t="s">
        <v>354</v>
      </c>
      <c r="AB283" s="58" t="s">
        <v>199</v>
      </c>
      <c r="AC283" s="58" t="s">
        <v>199</v>
      </c>
      <c r="AD283" s="42" t="s">
        <v>487</v>
      </c>
      <c r="AE283" s="42" t="s">
        <v>199</v>
      </c>
      <c r="AF283" s="42" t="s">
        <v>199</v>
      </c>
      <c r="AG283" s="42" t="s">
        <v>199</v>
      </c>
      <c r="AH283" s="42" t="s">
        <v>199</v>
      </c>
      <c r="AI283" s="42" t="s">
        <v>199</v>
      </c>
      <c r="AJ283" s="42" t="s">
        <v>199</v>
      </c>
      <c r="AK283" s="42" t="s">
        <v>199</v>
      </c>
      <c r="AL283" s="42" t="s">
        <v>199</v>
      </c>
    </row>
    <row r="284" spans="2:38" s="212" customFormat="1" ht="171" hidden="1" x14ac:dyDescent="0.2">
      <c r="B284" s="42" t="s">
        <v>453</v>
      </c>
      <c r="C284" s="43" t="s">
        <v>850</v>
      </c>
      <c r="D284" s="42" t="s">
        <v>1178</v>
      </c>
      <c r="E284" s="67" t="s">
        <v>1129</v>
      </c>
      <c r="F284" s="42" t="s">
        <v>1263</v>
      </c>
      <c r="G284" s="42"/>
      <c r="H284" s="42" t="s">
        <v>1122</v>
      </c>
      <c r="I284" s="42" t="s">
        <v>854</v>
      </c>
      <c r="J284" s="42" t="s">
        <v>199</v>
      </c>
      <c r="K284" s="42" t="s">
        <v>199</v>
      </c>
      <c r="L284" s="42" t="s">
        <v>199</v>
      </c>
      <c r="M284" s="42" t="s">
        <v>1288</v>
      </c>
      <c r="N284" s="42" t="s">
        <v>1289</v>
      </c>
      <c r="O284" s="42" t="s">
        <v>1290</v>
      </c>
      <c r="P284" s="42" t="s">
        <v>805</v>
      </c>
      <c r="Q284" s="42" t="s">
        <v>1204</v>
      </c>
      <c r="R284" s="42" t="s">
        <v>99</v>
      </c>
      <c r="S284" s="45">
        <v>45597</v>
      </c>
      <c r="T284" s="45">
        <v>45641</v>
      </c>
      <c r="U284" s="25" t="s">
        <v>512</v>
      </c>
      <c r="V284" s="42"/>
      <c r="W284" s="42"/>
      <c r="X284" s="46">
        <v>0.05</v>
      </c>
      <c r="Y284" s="42" t="s">
        <v>1205</v>
      </c>
      <c r="Z284" s="42" t="s">
        <v>354</v>
      </c>
      <c r="AA284" s="58" t="s">
        <v>199</v>
      </c>
      <c r="AB284" s="58" t="s">
        <v>199</v>
      </c>
      <c r="AC284" s="58" t="s">
        <v>199</v>
      </c>
      <c r="AD284" s="42" t="s">
        <v>487</v>
      </c>
      <c r="AE284" s="42" t="s">
        <v>199</v>
      </c>
      <c r="AF284" s="42" t="s">
        <v>199</v>
      </c>
      <c r="AG284" s="42" t="s">
        <v>199</v>
      </c>
      <c r="AH284" s="42" t="s">
        <v>199</v>
      </c>
      <c r="AI284" s="42" t="s">
        <v>199</v>
      </c>
      <c r="AJ284" s="42" t="s">
        <v>199</v>
      </c>
      <c r="AK284" s="42" t="s">
        <v>199</v>
      </c>
      <c r="AL284" s="42" t="s">
        <v>199</v>
      </c>
    </row>
    <row r="285" spans="2:38" s="212" customFormat="1" ht="171" hidden="1" x14ac:dyDescent="0.2">
      <c r="B285" s="42" t="s">
        <v>453</v>
      </c>
      <c r="C285" s="43" t="s">
        <v>850</v>
      </c>
      <c r="D285" s="42" t="s">
        <v>1178</v>
      </c>
      <c r="E285" s="67" t="s">
        <v>1129</v>
      </c>
      <c r="F285" s="42" t="s">
        <v>1263</v>
      </c>
      <c r="G285" s="42"/>
      <c r="H285" s="42" t="s">
        <v>1122</v>
      </c>
      <c r="I285" s="42" t="s">
        <v>854</v>
      </c>
      <c r="J285" s="42" t="s">
        <v>199</v>
      </c>
      <c r="K285" s="42" t="s">
        <v>199</v>
      </c>
      <c r="L285" s="42" t="s">
        <v>199</v>
      </c>
      <c r="M285" s="42" t="s">
        <v>1291</v>
      </c>
      <c r="N285" s="42" t="s">
        <v>1292</v>
      </c>
      <c r="O285" s="42" t="s">
        <v>1293</v>
      </c>
      <c r="P285" s="42" t="s">
        <v>805</v>
      </c>
      <c r="Q285" s="42" t="s">
        <v>1204</v>
      </c>
      <c r="R285" s="42" t="s">
        <v>99</v>
      </c>
      <c r="S285" s="45">
        <v>45597</v>
      </c>
      <c r="T285" s="45">
        <v>45641</v>
      </c>
      <c r="U285" s="25" t="s">
        <v>512</v>
      </c>
      <c r="V285" s="42"/>
      <c r="W285" s="42"/>
      <c r="X285" s="46">
        <v>0.05</v>
      </c>
      <c r="Y285" s="42" t="s">
        <v>1205</v>
      </c>
      <c r="Z285" s="42" t="s">
        <v>1222</v>
      </c>
      <c r="AA285" s="42" t="s">
        <v>354</v>
      </c>
      <c r="AB285" s="58" t="s">
        <v>199</v>
      </c>
      <c r="AC285" s="58" t="s">
        <v>199</v>
      </c>
      <c r="AD285" s="42" t="s">
        <v>487</v>
      </c>
      <c r="AE285" s="42" t="s">
        <v>199</v>
      </c>
      <c r="AF285" s="42" t="s">
        <v>199</v>
      </c>
      <c r="AG285" s="42" t="s">
        <v>199</v>
      </c>
      <c r="AH285" s="42" t="s">
        <v>199</v>
      </c>
      <c r="AI285" s="42" t="s">
        <v>199</v>
      </c>
      <c r="AJ285" s="42" t="s">
        <v>199</v>
      </c>
      <c r="AK285" s="42" t="s">
        <v>199</v>
      </c>
      <c r="AL285" s="42" t="s">
        <v>199</v>
      </c>
    </row>
    <row r="286" spans="2:38" s="212" customFormat="1" ht="171" hidden="1" x14ac:dyDescent="0.2">
      <c r="B286" s="42" t="s">
        <v>453</v>
      </c>
      <c r="C286" s="43" t="s">
        <v>850</v>
      </c>
      <c r="D286" s="42" t="s">
        <v>1178</v>
      </c>
      <c r="E286" s="67" t="s">
        <v>1129</v>
      </c>
      <c r="F286" s="42" t="s">
        <v>1263</v>
      </c>
      <c r="G286" s="42"/>
      <c r="H286" s="42" t="s">
        <v>1122</v>
      </c>
      <c r="I286" s="42" t="s">
        <v>854</v>
      </c>
      <c r="J286" s="42" t="s">
        <v>199</v>
      </c>
      <c r="K286" s="42" t="s">
        <v>199</v>
      </c>
      <c r="L286" s="42" t="s">
        <v>199</v>
      </c>
      <c r="M286" s="42" t="s">
        <v>1294</v>
      </c>
      <c r="N286" s="42" t="s">
        <v>1295</v>
      </c>
      <c r="O286" s="42" t="s">
        <v>1296</v>
      </c>
      <c r="P286" s="42" t="s">
        <v>805</v>
      </c>
      <c r="Q286" s="42" t="s">
        <v>1297</v>
      </c>
      <c r="R286" s="42" t="s">
        <v>99</v>
      </c>
      <c r="S286" s="45">
        <v>45597</v>
      </c>
      <c r="T286" s="45">
        <v>45641</v>
      </c>
      <c r="U286" s="25" t="s">
        <v>512</v>
      </c>
      <c r="V286" s="42"/>
      <c r="W286" s="42"/>
      <c r="X286" s="46">
        <v>0.1</v>
      </c>
      <c r="Y286" s="42" t="s">
        <v>1205</v>
      </c>
      <c r="Z286" s="42" t="s">
        <v>1215</v>
      </c>
      <c r="AA286" s="42" t="s">
        <v>1222</v>
      </c>
      <c r="AB286" s="42" t="s">
        <v>354</v>
      </c>
      <c r="AC286" s="58" t="s">
        <v>199</v>
      </c>
      <c r="AD286" s="42" t="s">
        <v>487</v>
      </c>
      <c r="AE286" s="42" t="s">
        <v>199</v>
      </c>
      <c r="AF286" s="42" t="s">
        <v>199</v>
      </c>
      <c r="AG286" s="42" t="s">
        <v>199</v>
      </c>
      <c r="AH286" s="42" t="s">
        <v>199</v>
      </c>
      <c r="AI286" s="42" t="s">
        <v>199</v>
      </c>
      <c r="AJ286" s="42" t="s">
        <v>199</v>
      </c>
      <c r="AK286" s="42" t="s">
        <v>199</v>
      </c>
      <c r="AL286" s="42" t="s">
        <v>199</v>
      </c>
    </row>
    <row r="287" spans="2:38" s="212" customFormat="1" ht="171" hidden="1" x14ac:dyDescent="0.2">
      <c r="B287" s="42" t="s">
        <v>453</v>
      </c>
      <c r="C287" s="43" t="s">
        <v>850</v>
      </c>
      <c r="D287" s="42" t="s">
        <v>1178</v>
      </c>
      <c r="E287" s="67" t="s">
        <v>1129</v>
      </c>
      <c r="F287" s="42" t="s">
        <v>1263</v>
      </c>
      <c r="G287" s="42"/>
      <c r="H287" s="42" t="s">
        <v>1122</v>
      </c>
      <c r="I287" s="42" t="s">
        <v>854</v>
      </c>
      <c r="J287" s="42" t="s">
        <v>199</v>
      </c>
      <c r="K287" s="42" t="s">
        <v>199</v>
      </c>
      <c r="L287" s="42" t="s">
        <v>199</v>
      </c>
      <c r="M287" s="42" t="s">
        <v>1298</v>
      </c>
      <c r="N287" s="42" t="s">
        <v>1299</v>
      </c>
      <c r="O287" s="42" t="s">
        <v>1300</v>
      </c>
      <c r="P287" s="42" t="s">
        <v>805</v>
      </c>
      <c r="Q287" s="42" t="s">
        <v>1204</v>
      </c>
      <c r="R287" s="42" t="s">
        <v>99</v>
      </c>
      <c r="S287" s="45">
        <v>45597</v>
      </c>
      <c r="T287" s="45">
        <v>45641</v>
      </c>
      <c r="U287" s="25" t="s">
        <v>512</v>
      </c>
      <c r="V287" s="42"/>
      <c r="W287" s="42"/>
      <c r="X287" s="46">
        <v>0.05</v>
      </c>
      <c r="Y287" s="42" t="s">
        <v>1205</v>
      </c>
      <c r="Z287" s="42" t="s">
        <v>1215</v>
      </c>
      <c r="AA287" s="42" t="s">
        <v>1222</v>
      </c>
      <c r="AB287" s="42" t="s">
        <v>354</v>
      </c>
      <c r="AC287" s="58" t="s">
        <v>199</v>
      </c>
      <c r="AD287" s="42" t="s">
        <v>487</v>
      </c>
      <c r="AE287" s="42" t="s">
        <v>199</v>
      </c>
      <c r="AF287" s="42" t="s">
        <v>199</v>
      </c>
      <c r="AG287" s="42" t="s">
        <v>199</v>
      </c>
      <c r="AH287" s="42" t="s">
        <v>199</v>
      </c>
      <c r="AI287" s="42" t="s">
        <v>199</v>
      </c>
      <c r="AJ287" s="42" t="s">
        <v>199</v>
      </c>
      <c r="AK287" s="42" t="s">
        <v>199</v>
      </c>
      <c r="AL287" s="42" t="s">
        <v>199</v>
      </c>
    </row>
    <row r="288" spans="2:38" s="212" customFormat="1" ht="171" hidden="1" x14ac:dyDescent="0.2">
      <c r="B288" s="42" t="s">
        <v>453</v>
      </c>
      <c r="C288" s="43" t="s">
        <v>850</v>
      </c>
      <c r="D288" s="42" t="s">
        <v>1178</v>
      </c>
      <c r="E288" s="67" t="s">
        <v>1129</v>
      </c>
      <c r="F288" s="42" t="s">
        <v>1301</v>
      </c>
      <c r="G288" s="42"/>
      <c r="H288" s="42" t="s">
        <v>1122</v>
      </c>
      <c r="I288" s="42" t="s">
        <v>199</v>
      </c>
      <c r="J288" s="42" t="s">
        <v>199</v>
      </c>
      <c r="K288" s="42" t="s">
        <v>199</v>
      </c>
      <c r="L288" s="42" t="s">
        <v>199</v>
      </c>
      <c r="M288" s="42" t="s">
        <v>1302</v>
      </c>
      <c r="N288" s="42" t="s">
        <v>1302</v>
      </c>
      <c r="O288" s="42" t="s">
        <v>1303</v>
      </c>
      <c r="P288" s="42" t="s">
        <v>805</v>
      </c>
      <c r="Q288" s="42" t="s">
        <v>1204</v>
      </c>
      <c r="R288" s="42" t="s">
        <v>99</v>
      </c>
      <c r="S288" s="82">
        <v>45352</v>
      </c>
      <c r="T288" s="82">
        <v>45458</v>
      </c>
      <c r="U288" s="45" t="s">
        <v>512</v>
      </c>
      <c r="V288" s="26"/>
      <c r="W288" s="42"/>
      <c r="X288" s="42"/>
      <c r="Y288" s="42" t="s">
        <v>354</v>
      </c>
      <c r="Z288" s="42" t="s">
        <v>1205</v>
      </c>
      <c r="AA288" s="58" t="s">
        <v>199</v>
      </c>
      <c r="AB288" s="58" t="s">
        <v>199</v>
      </c>
      <c r="AC288" s="58" t="s">
        <v>199</v>
      </c>
      <c r="AD288" s="42" t="s">
        <v>487</v>
      </c>
      <c r="AE288" s="42" t="s">
        <v>199</v>
      </c>
      <c r="AF288" s="42" t="s">
        <v>199</v>
      </c>
      <c r="AG288" s="42" t="s">
        <v>199</v>
      </c>
      <c r="AH288" s="42" t="s">
        <v>199</v>
      </c>
      <c r="AI288" s="42" t="s">
        <v>199</v>
      </c>
      <c r="AJ288" s="42" t="s">
        <v>199</v>
      </c>
      <c r="AK288" s="42" t="s">
        <v>199</v>
      </c>
      <c r="AL288" s="42" t="s">
        <v>654</v>
      </c>
    </row>
    <row r="289" spans="2:38" s="212" customFormat="1" ht="171" hidden="1" x14ac:dyDescent="0.2">
      <c r="B289" s="42" t="s">
        <v>453</v>
      </c>
      <c r="C289" s="43" t="s">
        <v>850</v>
      </c>
      <c r="D289" s="42" t="s">
        <v>1178</v>
      </c>
      <c r="E289" s="67" t="s">
        <v>1129</v>
      </c>
      <c r="F289" s="42" t="s">
        <v>1301</v>
      </c>
      <c r="G289" s="42"/>
      <c r="H289" s="42" t="s">
        <v>1122</v>
      </c>
      <c r="I289" s="42" t="s">
        <v>199</v>
      </c>
      <c r="J289" s="42" t="s">
        <v>199</v>
      </c>
      <c r="K289" s="42" t="s">
        <v>199</v>
      </c>
      <c r="L289" s="42" t="s">
        <v>199</v>
      </c>
      <c r="M289" s="42" t="s">
        <v>1304</v>
      </c>
      <c r="N289" s="42" t="s">
        <v>1305</v>
      </c>
      <c r="O289" s="42" t="s">
        <v>1306</v>
      </c>
      <c r="P289" s="42" t="s">
        <v>805</v>
      </c>
      <c r="Q289" s="42" t="s">
        <v>1204</v>
      </c>
      <c r="R289" s="42" t="s">
        <v>99</v>
      </c>
      <c r="S289" s="45">
        <v>45458</v>
      </c>
      <c r="T289" s="45">
        <v>45488</v>
      </c>
      <c r="U289" s="45" t="s">
        <v>512</v>
      </c>
      <c r="V289" s="26"/>
      <c r="W289" s="42"/>
      <c r="X289" s="42"/>
      <c r="Y289" s="42" t="s">
        <v>354</v>
      </c>
      <c r="Z289" s="42" t="s">
        <v>1205</v>
      </c>
      <c r="AA289" s="42" t="s">
        <v>400</v>
      </c>
      <c r="AB289" s="58" t="s">
        <v>199</v>
      </c>
      <c r="AC289" s="58" t="s">
        <v>199</v>
      </c>
      <c r="AD289" s="42" t="s">
        <v>487</v>
      </c>
      <c r="AE289" s="42" t="s">
        <v>199</v>
      </c>
      <c r="AF289" s="42" t="s">
        <v>199</v>
      </c>
      <c r="AG289" s="42" t="s">
        <v>199</v>
      </c>
      <c r="AH289" s="42" t="s">
        <v>199</v>
      </c>
      <c r="AI289" s="42" t="s">
        <v>199</v>
      </c>
      <c r="AJ289" s="42" t="s">
        <v>402</v>
      </c>
      <c r="AK289" s="42" t="s">
        <v>403</v>
      </c>
      <c r="AL289" s="42" t="s">
        <v>654</v>
      </c>
    </row>
    <row r="290" spans="2:38" s="212" customFormat="1" ht="171" hidden="1" x14ac:dyDescent="0.2">
      <c r="B290" s="42" t="s">
        <v>453</v>
      </c>
      <c r="C290" s="43" t="s">
        <v>850</v>
      </c>
      <c r="D290" s="42" t="s">
        <v>1178</v>
      </c>
      <c r="E290" s="67" t="s">
        <v>1129</v>
      </c>
      <c r="F290" s="42" t="s">
        <v>1301</v>
      </c>
      <c r="G290" s="42"/>
      <c r="H290" s="42" t="s">
        <v>1122</v>
      </c>
      <c r="I290" s="42" t="s">
        <v>199</v>
      </c>
      <c r="J290" s="42" t="s">
        <v>199</v>
      </c>
      <c r="K290" s="42" t="s">
        <v>199</v>
      </c>
      <c r="L290" s="42" t="s">
        <v>199</v>
      </c>
      <c r="M290" s="42" t="s">
        <v>1307</v>
      </c>
      <c r="N290" s="42" t="s">
        <v>1308</v>
      </c>
      <c r="O290" s="42" t="s">
        <v>1309</v>
      </c>
      <c r="P290" s="42" t="s">
        <v>805</v>
      </c>
      <c r="Q290" s="42" t="s">
        <v>1204</v>
      </c>
      <c r="R290" s="42" t="s">
        <v>99</v>
      </c>
      <c r="S290" s="52">
        <v>45352</v>
      </c>
      <c r="T290" s="52">
        <v>45046</v>
      </c>
      <c r="U290" s="45" t="s">
        <v>512</v>
      </c>
      <c r="V290" s="26"/>
      <c r="W290" s="42"/>
      <c r="X290" s="42"/>
      <c r="Y290" s="42" t="s">
        <v>354</v>
      </c>
      <c r="Z290" s="42" t="s">
        <v>1205</v>
      </c>
      <c r="AA290" s="42" t="s">
        <v>374</v>
      </c>
      <c r="AB290" s="58" t="s">
        <v>199</v>
      </c>
      <c r="AC290" s="58" t="s">
        <v>199</v>
      </c>
      <c r="AD290" s="42" t="s">
        <v>487</v>
      </c>
      <c r="AE290" s="42" t="s">
        <v>199</v>
      </c>
      <c r="AF290" s="42" t="s">
        <v>199</v>
      </c>
      <c r="AG290" s="42" t="s">
        <v>199</v>
      </c>
      <c r="AH290" s="42" t="s">
        <v>199</v>
      </c>
      <c r="AI290" s="42" t="s">
        <v>199</v>
      </c>
      <c r="AJ290" s="42" t="s">
        <v>199</v>
      </c>
      <c r="AK290" s="42" t="s">
        <v>199</v>
      </c>
      <c r="AL290" s="42" t="s">
        <v>654</v>
      </c>
    </row>
    <row r="291" spans="2:38" s="212" customFormat="1" ht="171" hidden="1" x14ac:dyDescent="0.2">
      <c r="B291" s="42" t="s">
        <v>453</v>
      </c>
      <c r="C291" s="43" t="s">
        <v>850</v>
      </c>
      <c r="D291" s="42" t="s">
        <v>1178</v>
      </c>
      <c r="E291" s="67" t="s">
        <v>1129</v>
      </c>
      <c r="F291" s="42" t="s">
        <v>1310</v>
      </c>
      <c r="G291" s="42"/>
      <c r="H291" s="42" t="s">
        <v>1122</v>
      </c>
      <c r="I291" s="42" t="s">
        <v>854</v>
      </c>
      <c r="J291" s="42" t="s">
        <v>199</v>
      </c>
      <c r="K291" s="42" t="s">
        <v>199</v>
      </c>
      <c r="L291" s="42" t="s">
        <v>199</v>
      </c>
      <c r="M291" s="42" t="s">
        <v>1311</v>
      </c>
      <c r="N291" s="42" t="s">
        <v>1312</v>
      </c>
      <c r="O291" s="44" t="s">
        <v>1313</v>
      </c>
      <c r="P291" s="42" t="s">
        <v>1239</v>
      </c>
      <c r="Q291" s="42" t="s">
        <v>1314</v>
      </c>
      <c r="R291" s="42" t="s">
        <v>99</v>
      </c>
      <c r="S291" s="45">
        <v>45306</v>
      </c>
      <c r="T291" s="45">
        <v>45534</v>
      </c>
      <c r="U291" s="45" t="s">
        <v>512</v>
      </c>
      <c r="V291" s="28"/>
      <c r="W291" s="42"/>
      <c r="X291" s="28">
        <v>0.5</v>
      </c>
      <c r="Y291" s="42" t="s">
        <v>355</v>
      </c>
      <c r="Z291" s="42" t="s">
        <v>199</v>
      </c>
      <c r="AA291" s="42" t="s">
        <v>199</v>
      </c>
      <c r="AB291" s="42" t="s">
        <v>199</v>
      </c>
      <c r="AC291" s="42" t="s">
        <v>199</v>
      </c>
      <c r="AD291" s="42" t="s">
        <v>417</v>
      </c>
      <c r="AE291" s="42" t="s">
        <v>199</v>
      </c>
      <c r="AF291" s="42" t="s">
        <v>199</v>
      </c>
      <c r="AG291" s="42" t="s">
        <v>199</v>
      </c>
      <c r="AH291" s="42" t="s">
        <v>199</v>
      </c>
      <c r="AI291" s="42" t="s">
        <v>199</v>
      </c>
      <c r="AJ291" s="42" t="s">
        <v>199</v>
      </c>
      <c r="AK291" s="42" t="s">
        <v>199</v>
      </c>
      <c r="AL291" s="42" t="s">
        <v>497</v>
      </c>
    </row>
    <row r="292" spans="2:38" s="212" customFormat="1" ht="171" hidden="1" x14ac:dyDescent="0.2">
      <c r="B292" s="42" t="s">
        <v>453</v>
      </c>
      <c r="C292" s="43" t="s">
        <v>850</v>
      </c>
      <c r="D292" s="42" t="s">
        <v>1178</v>
      </c>
      <c r="E292" s="67" t="s">
        <v>1129</v>
      </c>
      <c r="F292" s="42" t="s">
        <v>1310</v>
      </c>
      <c r="G292" s="42"/>
      <c r="H292" s="42" t="s">
        <v>1122</v>
      </c>
      <c r="I292" s="42" t="s">
        <v>854</v>
      </c>
      <c r="J292" s="42" t="s">
        <v>199</v>
      </c>
      <c r="K292" s="42" t="s">
        <v>199</v>
      </c>
      <c r="L292" s="42" t="s">
        <v>199</v>
      </c>
      <c r="M292" s="42" t="s">
        <v>1315</v>
      </c>
      <c r="N292" s="42" t="s">
        <v>1316</v>
      </c>
      <c r="O292" s="44" t="s">
        <v>1317</v>
      </c>
      <c r="P292" s="42" t="s">
        <v>1239</v>
      </c>
      <c r="Q292" s="42"/>
      <c r="R292" s="42" t="s">
        <v>1519</v>
      </c>
      <c r="S292" s="45">
        <v>45306</v>
      </c>
      <c r="T292" s="45">
        <v>45534</v>
      </c>
      <c r="U292" s="45" t="s">
        <v>512</v>
      </c>
      <c r="V292" s="28"/>
      <c r="W292" s="42"/>
      <c r="X292" s="28">
        <v>0.5</v>
      </c>
      <c r="Y292" s="42" t="s">
        <v>355</v>
      </c>
      <c r="Z292" s="42" t="s">
        <v>199</v>
      </c>
      <c r="AA292" s="42" t="s">
        <v>199</v>
      </c>
      <c r="AB292" s="42" t="s">
        <v>199</v>
      </c>
      <c r="AC292" s="42" t="s">
        <v>199</v>
      </c>
      <c r="AD292" s="42" t="s">
        <v>417</v>
      </c>
      <c r="AE292" s="42" t="s">
        <v>199</v>
      </c>
      <c r="AF292" s="42" t="s">
        <v>199</v>
      </c>
      <c r="AG292" s="42" t="s">
        <v>199</v>
      </c>
      <c r="AH292" s="42" t="s">
        <v>199</v>
      </c>
      <c r="AI292" s="42" t="s">
        <v>199</v>
      </c>
      <c r="AJ292" s="42" t="s">
        <v>199</v>
      </c>
      <c r="AK292" s="42" t="s">
        <v>199</v>
      </c>
      <c r="AL292" s="42" t="s">
        <v>497</v>
      </c>
    </row>
    <row r="293" spans="2:38" s="212" customFormat="1" ht="171" hidden="1" x14ac:dyDescent="0.2">
      <c r="B293" s="42" t="s">
        <v>453</v>
      </c>
      <c r="C293" s="43" t="s">
        <v>850</v>
      </c>
      <c r="D293" s="42" t="s">
        <v>1178</v>
      </c>
      <c r="E293" s="67" t="s">
        <v>1129</v>
      </c>
      <c r="F293" s="42" t="s">
        <v>1318</v>
      </c>
      <c r="G293" s="42"/>
      <c r="H293" s="42" t="s">
        <v>1122</v>
      </c>
      <c r="I293" s="42" t="s">
        <v>854</v>
      </c>
      <c r="J293" s="42" t="s">
        <v>199</v>
      </c>
      <c r="K293" s="42" t="s">
        <v>199</v>
      </c>
      <c r="L293" s="42" t="s">
        <v>199</v>
      </c>
      <c r="M293" s="42" t="s">
        <v>1319</v>
      </c>
      <c r="N293" s="42" t="s">
        <v>1320</v>
      </c>
      <c r="O293" s="44" t="s">
        <v>1321</v>
      </c>
      <c r="P293" s="42" t="s">
        <v>1239</v>
      </c>
      <c r="Q293" s="42" t="s">
        <v>1322</v>
      </c>
      <c r="R293" s="42" t="s">
        <v>1519</v>
      </c>
      <c r="S293" s="45">
        <v>45306</v>
      </c>
      <c r="T293" s="45">
        <v>45381</v>
      </c>
      <c r="U293" s="45" t="s">
        <v>512</v>
      </c>
      <c r="V293" s="28"/>
      <c r="W293" s="42"/>
      <c r="X293" s="28">
        <v>1</v>
      </c>
      <c r="Y293" s="42" t="s">
        <v>207</v>
      </c>
      <c r="Z293" s="42" t="s">
        <v>199</v>
      </c>
      <c r="AA293" s="42" t="s">
        <v>199</v>
      </c>
      <c r="AB293" s="42" t="s">
        <v>199</v>
      </c>
      <c r="AC293" s="42" t="s">
        <v>199</v>
      </c>
      <c r="AD293" s="42" t="s">
        <v>417</v>
      </c>
      <c r="AE293" s="42" t="s">
        <v>199</v>
      </c>
      <c r="AF293" s="42" t="s">
        <v>199</v>
      </c>
      <c r="AG293" s="42" t="s">
        <v>199</v>
      </c>
      <c r="AH293" s="42" t="s">
        <v>199</v>
      </c>
      <c r="AI293" s="42" t="s">
        <v>199</v>
      </c>
      <c r="AJ293" s="42" t="s">
        <v>199</v>
      </c>
      <c r="AK293" s="42" t="s">
        <v>199</v>
      </c>
      <c r="AL293" s="42" t="s">
        <v>497</v>
      </c>
    </row>
    <row r="294" spans="2:38" s="212" customFormat="1" ht="185.25" hidden="1" customHeight="1" x14ac:dyDescent="0.2">
      <c r="B294" s="42" t="s">
        <v>453</v>
      </c>
      <c r="C294" s="43" t="s">
        <v>850</v>
      </c>
      <c r="D294" s="42" t="s">
        <v>1235</v>
      </c>
      <c r="E294" s="42" t="s">
        <v>1236</v>
      </c>
      <c r="F294" s="42" t="s">
        <v>1200</v>
      </c>
      <c r="G294" s="42"/>
      <c r="H294" s="42" t="s">
        <v>1122</v>
      </c>
      <c r="I294" s="42" t="s">
        <v>855</v>
      </c>
      <c r="J294" s="42" t="s">
        <v>199</v>
      </c>
      <c r="K294" s="42" t="s">
        <v>199</v>
      </c>
      <c r="L294" s="42" t="s">
        <v>199</v>
      </c>
      <c r="M294" s="42" t="s">
        <v>1237</v>
      </c>
      <c r="N294" s="42" t="s">
        <v>1237</v>
      </c>
      <c r="O294" s="42" t="s">
        <v>1238</v>
      </c>
      <c r="P294" s="42" t="s">
        <v>1239</v>
      </c>
      <c r="Q294" s="42"/>
      <c r="R294" s="42" t="s">
        <v>99</v>
      </c>
      <c r="S294" s="45">
        <v>45306</v>
      </c>
      <c r="T294" s="45">
        <v>45380</v>
      </c>
      <c r="U294" s="45" t="s">
        <v>512</v>
      </c>
      <c r="V294" s="52"/>
      <c r="W294" s="52"/>
      <c r="X294" s="81">
        <v>0.5</v>
      </c>
      <c r="Y294" s="42" t="s">
        <v>355</v>
      </c>
      <c r="Z294" s="42" t="s">
        <v>207</v>
      </c>
      <c r="AA294" s="58" t="s">
        <v>199</v>
      </c>
      <c r="AB294" s="58" t="s">
        <v>199</v>
      </c>
      <c r="AC294" s="58" t="s">
        <v>199</v>
      </c>
      <c r="AD294" s="42" t="s">
        <v>417</v>
      </c>
      <c r="AE294" s="42" t="s">
        <v>199</v>
      </c>
      <c r="AF294" s="42" t="s">
        <v>199</v>
      </c>
      <c r="AG294" s="42" t="s">
        <v>199</v>
      </c>
      <c r="AH294" s="42" t="s">
        <v>199</v>
      </c>
      <c r="AI294" s="42" t="s">
        <v>199</v>
      </c>
      <c r="AJ294" s="42" t="s">
        <v>199</v>
      </c>
      <c r="AK294" s="42" t="s">
        <v>199</v>
      </c>
      <c r="AL294" s="42" t="s">
        <v>497</v>
      </c>
    </row>
    <row r="295" spans="2:38" s="212" customFormat="1" ht="185.25" hidden="1" x14ac:dyDescent="0.2">
      <c r="B295" s="42" t="s">
        <v>453</v>
      </c>
      <c r="C295" s="43" t="s">
        <v>850</v>
      </c>
      <c r="D295" s="42" t="s">
        <v>1235</v>
      </c>
      <c r="E295" s="42" t="s">
        <v>1236</v>
      </c>
      <c r="F295" s="42" t="s">
        <v>1200</v>
      </c>
      <c r="G295" s="42"/>
      <c r="H295" s="42" t="s">
        <v>1122</v>
      </c>
      <c r="I295" s="42" t="s">
        <v>855</v>
      </c>
      <c r="J295" s="42" t="s">
        <v>199</v>
      </c>
      <c r="K295" s="42" t="s">
        <v>199</v>
      </c>
      <c r="L295" s="42" t="s">
        <v>199</v>
      </c>
      <c r="M295" s="42" t="s">
        <v>1240</v>
      </c>
      <c r="N295" s="42" t="s">
        <v>1241</v>
      </c>
      <c r="O295" s="42" t="s">
        <v>1242</v>
      </c>
      <c r="P295" s="42" t="s">
        <v>1239</v>
      </c>
      <c r="Q295" s="42"/>
      <c r="R295" s="42" t="s">
        <v>1519</v>
      </c>
      <c r="S295" s="45">
        <v>45306</v>
      </c>
      <c r="T295" s="45">
        <v>45641</v>
      </c>
      <c r="U295" s="45" t="s">
        <v>512</v>
      </c>
      <c r="V295" s="52"/>
      <c r="W295" s="52"/>
      <c r="X295" s="81">
        <v>0.5</v>
      </c>
      <c r="Y295" s="42" t="s">
        <v>355</v>
      </c>
      <c r="Z295" s="42" t="s">
        <v>207</v>
      </c>
      <c r="AA295" s="58" t="s">
        <v>199</v>
      </c>
      <c r="AB295" s="58" t="s">
        <v>199</v>
      </c>
      <c r="AC295" s="58" t="s">
        <v>199</v>
      </c>
      <c r="AD295" s="42" t="s">
        <v>417</v>
      </c>
      <c r="AE295" s="42" t="s">
        <v>199</v>
      </c>
      <c r="AF295" s="42" t="s">
        <v>199</v>
      </c>
      <c r="AG295" s="42" t="s">
        <v>199</v>
      </c>
      <c r="AH295" s="42" t="s">
        <v>199</v>
      </c>
      <c r="AI295" s="42" t="s">
        <v>199</v>
      </c>
      <c r="AJ295" s="42" t="s">
        <v>199</v>
      </c>
      <c r="AK295" s="42" t="s">
        <v>199</v>
      </c>
      <c r="AL295" s="42" t="s">
        <v>497</v>
      </c>
    </row>
    <row r="296" spans="2:38" s="212" customFormat="1" ht="171" hidden="1" x14ac:dyDescent="0.2">
      <c r="B296" s="42" t="s">
        <v>453</v>
      </c>
      <c r="C296" s="43" t="s">
        <v>850</v>
      </c>
      <c r="D296" s="42" t="s">
        <v>1235</v>
      </c>
      <c r="E296" s="42" t="s">
        <v>1236</v>
      </c>
      <c r="F296" s="42" t="s">
        <v>1200</v>
      </c>
      <c r="G296" s="42"/>
      <c r="H296" s="42" t="s">
        <v>1122</v>
      </c>
      <c r="I296" s="42" t="s">
        <v>854</v>
      </c>
      <c r="J296" s="42" t="s">
        <v>199</v>
      </c>
      <c r="K296" s="42" t="s">
        <v>199</v>
      </c>
      <c r="L296" s="42" t="s">
        <v>199</v>
      </c>
      <c r="M296" s="42" t="s">
        <v>1243</v>
      </c>
      <c r="N296" s="42" t="s">
        <v>1244</v>
      </c>
      <c r="O296" s="42" t="s">
        <v>1245</v>
      </c>
      <c r="P296" s="42" t="s">
        <v>501</v>
      </c>
      <c r="Q296" s="42" t="s">
        <v>1246</v>
      </c>
      <c r="R296" s="42" t="s">
        <v>99</v>
      </c>
      <c r="S296" s="52">
        <v>45444</v>
      </c>
      <c r="T296" s="52">
        <v>45646</v>
      </c>
      <c r="U296" s="45" t="s">
        <v>512</v>
      </c>
      <c r="V296" s="26"/>
      <c r="W296" s="42"/>
      <c r="X296" s="42"/>
      <c r="Y296" s="42" t="s">
        <v>423</v>
      </c>
      <c r="Z296" s="42" t="s">
        <v>199</v>
      </c>
      <c r="AA296" s="42" t="s">
        <v>199</v>
      </c>
      <c r="AB296" s="42" t="s">
        <v>199</v>
      </c>
      <c r="AC296" s="42" t="s">
        <v>199</v>
      </c>
      <c r="AD296" s="42" t="s">
        <v>209</v>
      </c>
      <c r="AE296" s="42" t="s">
        <v>248</v>
      </c>
      <c r="AF296" s="42" t="s">
        <v>199</v>
      </c>
      <c r="AG296" s="42" t="s">
        <v>199</v>
      </c>
      <c r="AH296" s="42" t="s">
        <v>199</v>
      </c>
      <c r="AI296" s="42" t="s">
        <v>199</v>
      </c>
      <c r="AJ296" s="42" t="s">
        <v>199</v>
      </c>
      <c r="AK296" s="42" t="s">
        <v>199</v>
      </c>
      <c r="AL296" s="42" t="s">
        <v>654</v>
      </c>
    </row>
    <row r="297" spans="2:38" s="212" customFormat="1" ht="185.25" hidden="1" x14ac:dyDescent="0.2">
      <c r="B297" s="42" t="s">
        <v>453</v>
      </c>
      <c r="C297" s="43" t="s">
        <v>850</v>
      </c>
      <c r="D297" s="42" t="s">
        <v>1235</v>
      </c>
      <c r="E297" s="42" t="s">
        <v>1236</v>
      </c>
      <c r="F297" s="42" t="s">
        <v>1323</v>
      </c>
      <c r="G297" s="42"/>
      <c r="H297" s="42" t="s">
        <v>1122</v>
      </c>
      <c r="I297" s="42" t="s">
        <v>855</v>
      </c>
      <c r="J297" s="42" t="s">
        <v>199</v>
      </c>
      <c r="K297" s="42" t="s">
        <v>199</v>
      </c>
      <c r="L297" s="42" t="s">
        <v>199</v>
      </c>
      <c r="M297" s="42" t="s">
        <v>1324</v>
      </c>
      <c r="N297" s="42" t="s">
        <v>1325</v>
      </c>
      <c r="O297" s="42" t="s">
        <v>1326</v>
      </c>
      <c r="P297" s="42" t="s">
        <v>1239</v>
      </c>
      <c r="Q297" s="42"/>
      <c r="R297" s="42" t="s">
        <v>99</v>
      </c>
      <c r="S297" s="45">
        <v>45306</v>
      </c>
      <c r="T297" s="45">
        <v>45380</v>
      </c>
      <c r="U297" s="45" t="s">
        <v>512</v>
      </c>
      <c r="V297" s="52"/>
      <c r="W297" s="52"/>
      <c r="X297" s="81">
        <v>0.3</v>
      </c>
      <c r="Y297" s="42" t="s">
        <v>207</v>
      </c>
      <c r="Z297" s="42" t="s">
        <v>355</v>
      </c>
      <c r="AA297" s="42" t="s">
        <v>199</v>
      </c>
      <c r="AB297" s="42" t="s">
        <v>199</v>
      </c>
      <c r="AC297" s="58" t="s">
        <v>199</v>
      </c>
      <c r="AD297" s="42" t="s">
        <v>417</v>
      </c>
      <c r="AE297" s="42" t="s">
        <v>199</v>
      </c>
      <c r="AF297" s="42" t="s">
        <v>199</v>
      </c>
      <c r="AG297" s="42" t="s">
        <v>199</v>
      </c>
      <c r="AH297" s="42" t="s">
        <v>199</v>
      </c>
      <c r="AI297" s="42" t="s">
        <v>199</v>
      </c>
      <c r="AJ297" s="42" t="s">
        <v>199</v>
      </c>
      <c r="AK297" s="42" t="s">
        <v>199</v>
      </c>
      <c r="AL297" s="42" t="s">
        <v>497</v>
      </c>
    </row>
    <row r="298" spans="2:38" s="212" customFormat="1" ht="185.25" hidden="1" x14ac:dyDescent="0.2">
      <c r="B298" s="42" t="s">
        <v>453</v>
      </c>
      <c r="C298" s="43" t="s">
        <v>850</v>
      </c>
      <c r="D298" s="42" t="s">
        <v>1235</v>
      </c>
      <c r="E298" s="42" t="s">
        <v>1236</v>
      </c>
      <c r="F298" s="42" t="s">
        <v>1323</v>
      </c>
      <c r="G298" s="42"/>
      <c r="H298" s="42" t="s">
        <v>1122</v>
      </c>
      <c r="I298" s="42" t="s">
        <v>855</v>
      </c>
      <c r="J298" s="42" t="s">
        <v>199</v>
      </c>
      <c r="K298" s="42" t="s">
        <v>199</v>
      </c>
      <c r="L298" s="42" t="s">
        <v>199</v>
      </c>
      <c r="M298" s="42" t="s">
        <v>1327</v>
      </c>
      <c r="N298" s="42" t="s">
        <v>1328</v>
      </c>
      <c r="O298" s="42" t="s">
        <v>1329</v>
      </c>
      <c r="P298" s="42" t="s">
        <v>1239</v>
      </c>
      <c r="Q298" s="42"/>
      <c r="R298" s="42" t="s">
        <v>99</v>
      </c>
      <c r="S298" s="45">
        <v>45306</v>
      </c>
      <c r="T298" s="45">
        <v>45656</v>
      </c>
      <c r="U298" s="45" t="s">
        <v>512</v>
      </c>
      <c r="V298" s="52"/>
      <c r="W298" s="52"/>
      <c r="X298" s="81">
        <v>0.7</v>
      </c>
      <c r="Y298" s="42" t="s">
        <v>423</v>
      </c>
      <c r="Z298" s="42" t="s">
        <v>355</v>
      </c>
      <c r="AA298" s="42" t="s">
        <v>199</v>
      </c>
      <c r="AB298" s="42" t="s">
        <v>199</v>
      </c>
      <c r="AC298" s="58" t="s">
        <v>199</v>
      </c>
      <c r="AD298" s="42" t="s">
        <v>417</v>
      </c>
      <c r="AE298" s="42" t="s">
        <v>199</v>
      </c>
      <c r="AF298" s="42" t="s">
        <v>199</v>
      </c>
      <c r="AG298" s="42" t="s">
        <v>199</v>
      </c>
      <c r="AH298" s="42" t="s">
        <v>199</v>
      </c>
      <c r="AI298" s="42" t="s">
        <v>199</v>
      </c>
      <c r="AJ298" s="42" t="s">
        <v>199</v>
      </c>
      <c r="AK298" s="42" t="s">
        <v>199</v>
      </c>
      <c r="AL298" s="42" t="s">
        <v>497</v>
      </c>
    </row>
    <row r="299" spans="2:38" s="212" customFormat="1" ht="185.25" hidden="1" x14ac:dyDescent="0.2">
      <c r="B299" s="42" t="s">
        <v>453</v>
      </c>
      <c r="C299" s="43" t="s">
        <v>850</v>
      </c>
      <c r="D299" s="42" t="s">
        <v>1235</v>
      </c>
      <c r="E299" s="42" t="s">
        <v>1236</v>
      </c>
      <c r="F299" s="42" t="s">
        <v>1330</v>
      </c>
      <c r="G299" s="42"/>
      <c r="H299" s="42" t="s">
        <v>1122</v>
      </c>
      <c r="I299" s="42" t="s">
        <v>855</v>
      </c>
      <c r="J299" s="42" t="s">
        <v>199</v>
      </c>
      <c r="K299" s="42" t="s">
        <v>199</v>
      </c>
      <c r="L299" s="42" t="s">
        <v>199</v>
      </c>
      <c r="M299" s="42" t="s">
        <v>1331</v>
      </c>
      <c r="N299" s="42" t="s">
        <v>1332</v>
      </c>
      <c r="O299" s="42" t="s">
        <v>1330</v>
      </c>
      <c r="P299" s="42" t="s">
        <v>1239</v>
      </c>
      <c r="Q299" s="42"/>
      <c r="R299" s="42" t="s">
        <v>99</v>
      </c>
      <c r="S299" s="45">
        <v>45306</v>
      </c>
      <c r="T299" s="45">
        <v>45380</v>
      </c>
      <c r="U299" s="45" t="s">
        <v>512</v>
      </c>
      <c r="V299" s="52"/>
      <c r="W299" s="52"/>
      <c r="X299" s="81">
        <v>0.3</v>
      </c>
      <c r="Y299" s="42" t="s">
        <v>355</v>
      </c>
      <c r="Z299" s="42" t="s">
        <v>207</v>
      </c>
      <c r="AA299" s="42" t="s">
        <v>199</v>
      </c>
      <c r="AB299" s="42" t="s">
        <v>199</v>
      </c>
      <c r="AC299" s="58" t="s">
        <v>199</v>
      </c>
      <c r="AD299" s="42" t="s">
        <v>417</v>
      </c>
      <c r="AE299" s="42" t="s">
        <v>487</v>
      </c>
      <c r="AF299" s="42" t="s">
        <v>199</v>
      </c>
      <c r="AG299" s="42" t="s">
        <v>199</v>
      </c>
      <c r="AH299" s="42" t="s">
        <v>199</v>
      </c>
      <c r="AI299" s="42" t="s">
        <v>199</v>
      </c>
      <c r="AJ299" s="42" t="s">
        <v>199</v>
      </c>
      <c r="AK299" s="42" t="s">
        <v>199</v>
      </c>
      <c r="AL299" s="42" t="s">
        <v>497</v>
      </c>
    </row>
    <row r="300" spans="2:38" s="212" customFormat="1" ht="185.25" hidden="1" x14ac:dyDescent="0.2">
      <c r="B300" s="42" t="s">
        <v>453</v>
      </c>
      <c r="C300" s="43" t="s">
        <v>850</v>
      </c>
      <c r="D300" s="42" t="s">
        <v>1235</v>
      </c>
      <c r="E300" s="42" t="s">
        <v>1236</v>
      </c>
      <c r="F300" s="42" t="s">
        <v>1330</v>
      </c>
      <c r="G300" s="42"/>
      <c r="H300" s="42" t="s">
        <v>1122</v>
      </c>
      <c r="I300" s="42" t="s">
        <v>855</v>
      </c>
      <c r="J300" s="42" t="s">
        <v>199</v>
      </c>
      <c r="K300" s="42" t="s">
        <v>199</v>
      </c>
      <c r="L300" s="42" t="s">
        <v>199</v>
      </c>
      <c r="M300" s="42" t="s">
        <v>1333</v>
      </c>
      <c r="N300" s="42" t="s">
        <v>1334</v>
      </c>
      <c r="O300" s="42" t="s">
        <v>1329</v>
      </c>
      <c r="P300" s="42" t="s">
        <v>1239</v>
      </c>
      <c r="Q300" s="42"/>
      <c r="R300" s="42" t="s">
        <v>99</v>
      </c>
      <c r="S300" s="45">
        <v>45383</v>
      </c>
      <c r="T300" s="45">
        <v>45641</v>
      </c>
      <c r="U300" s="45" t="s">
        <v>99</v>
      </c>
      <c r="V300" s="52"/>
      <c r="W300" s="52"/>
      <c r="X300" s="81">
        <v>0.7</v>
      </c>
      <c r="Y300" s="42" t="s">
        <v>355</v>
      </c>
      <c r="Z300" s="42" t="s">
        <v>423</v>
      </c>
      <c r="AA300" s="42" t="s">
        <v>199</v>
      </c>
      <c r="AB300" s="42" t="s">
        <v>199</v>
      </c>
      <c r="AC300" s="58" t="s">
        <v>199</v>
      </c>
      <c r="AD300" s="42" t="s">
        <v>417</v>
      </c>
      <c r="AE300" s="42" t="s">
        <v>199</v>
      </c>
      <c r="AF300" s="42" t="s">
        <v>199</v>
      </c>
      <c r="AG300" s="42" t="s">
        <v>199</v>
      </c>
      <c r="AH300" s="42" t="s">
        <v>199</v>
      </c>
      <c r="AI300" s="42" t="s">
        <v>199</v>
      </c>
      <c r="AJ300" s="42" t="s">
        <v>199</v>
      </c>
      <c r="AK300" s="42" t="s">
        <v>199</v>
      </c>
      <c r="AL300" s="42" t="s">
        <v>497</v>
      </c>
    </row>
    <row r="301" spans="2:38" s="212" customFormat="1" ht="185.25" hidden="1" x14ac:dyDescent="0.2">
      <c r="B301" s="42" t="s">
        <v>453</v>
      </c>
      <c r="C301" s="43" t="s">
        <v>850</v>
      </c>
      <c r="D301" s="42" t="s">
        <v>1235</v>
      </c>
      <c r="E301" s="42" t="s">
        <v>1236</v>
      </c>
      <c r="F301" s="42" t="s">
        <v>1335</v>
      </c>
      <c r="G301" s="42"/>
      <c r="H301" s="42" t="s">
        <v>1122</v>
      </c>
      <c r="I301" s="42" t="s">
        <v>855</v>
      </c>
      <c r="J301" s="42" t="s">
        <v>199</v>
      </c>
      <c r="K301" s="42" t="s">
        <v>199</v>
      </c>
      <c r="L301" s="42" t="s">
        <v>199</v>
      </c>
      <c r="M301" s="42" t="s">
        <v>1336</v>
      </c>
      <c r="N301" s="42" t="s">
        <v>1337</v>
      </c>
      <c r="O301" s="42" t="s">
        <v>1338</v>
      </c>
      <c r="P301" s="42" t="s">
        <v>1239</v>
      </c>
      <c r="Q301" s="42" t="s">
        <v>1322</v>
      </c>
      <c r="R301" s="42" t="s">
        <v>1519</v>
      </c>
      <c r="S301" s="45">
        <v>45306</v>
      </c>
      <c r="T301" s="45">
        <v>45380</v>
      </c>
      <c r="U301" s="45" t="s">
        <v>512</v>
      </c>
      <c r="V301" s="52"/>
      <c r="W301" s="52"/>
      <c r="X301" s="81">
        <v>1</v>
      </c>
      <c r="Y301" s="42" t="s">
        <v>355</v>
      </c>
      <c r="Z301" s="42" t="s">
        <v>199</v>
      </c>
      <c r="AA301" s="42" t="s">
        <v>199</v>
      </c>
      <c r="AB301" s="42" t="s">
        <v>199</v>
      </c>
      <c r="AC301" s="42" t="s">
        <v>199</v>
      </c>
      <c r="AD301" s="42" t="s">
        <v>417</v>
      </c>
      <c r="AE301" s="42" t="s">
        <v>199</v>
      </c>
      <c r="AF301" s="42" t="s">
        <v>199</v>
      </c>
      <c r="AG301" s="42" t="s">
        <v>199</v>
      </c>
      <c r="AH301" s="42" t="s">
        <v>199</v>
      </c>
      <c r="AI301" s="42" t="s">
        <v>199</v>
      </c>
      <c r="AJ301" s="42" t="s">
        <v>199</v>
      </c>
      <c r="AK301" s="42" t="s">
        <v>199</v>
      </c>
      <c r="AL301" s="42" t="s">
        <v>497</v>
      </c>
    </row>
    <row r="302" spans="2:38" s="212" customFormat="1" ht="171" hidden="1" x14ac:dyDescent="0.2">
      <c r="B302" s="42" t="s">
        <v>453</v>
      </c>
      <c r="C302" s="43" t="s">
        <v>850</v>
      </c>
      <c r="D302" s="42" t="s">
        <v>1235</v>
      </c>
      <c r="E302" s="42" t="s">
        <v>1236</v>
      </c>
      <c r="F302" s="42" t="s">
        <v>1339</v>
      </c>
      <c r="G302" s="42"/>
      <c r="H302" s="42" t="s">
        <v>1122</v>
      </c>
      <c r="I302" s="42" t="s">
        <v>199</v>
      </c>
      <c r="J302" s="42" t="s">
        <v>199</v>
      </c>
      <c r="K302" s="42" t="s">
        <v>199</v>
      </c>
      <c r="L302" s="42" t="s">
        <v>199</v>
      </c>
      <c r="M302" s="42" t="s">
        <v>1340</v>
      </c>
      <c r="N302" s="42" t="s">
        <v>1341</v>
      </c>
      <c r="O302" s="44" t="s">
        <v>1342</v>
      </c>
      <c r="P302" s="42" t="s">
        <v>1239</v>
      </c>
      <c r="Q302" s="42" t="s">
        <v>1343</v>
      </c>
      <c r="R302" s="42" t="s">
        <v>99</v>
      </c>
      <c r="S302" s="45">
        <v>45292</v>
      </c>
      <c r="T302" s="45">
        <v>45473</v>
      </c>
      <c r="U302" s="45" t="s">
        <v>512</v>
      </c>
      <c r="V302" s="26">
        <v>0</v>
      </c>
      <c r="W302" s="42">
        <v>0</v>
      </c>
      <c r="X302" s="42"/>
      <c r="Y302" s="42" t="s">
        <v>355</v>
      </c>
      <c r="Z302" s="42" t="s">
        <v>476</v>
      </c>
      <c r="AA302" s="42" t="s">
        <v>199</v>
      </c>
      <c r="AB302" s="42" t="s">
        <v>199</v>
      </c>
      <c r="AC302" s="42" t="s">
        <v>199</v>
      </c>
      <c r="AD302" s="42" t="s">
        <v>487</v>
      </c>
      <c r="AE302" s="42" t="s">
        <v>513</v>
      </c>
      <c r="AF302" s="42" t="s">
        <v>357</v>
      </c>
      <c r="AG302" s="42" t="s">
        <v>199</v>
      </c>
      <c r="AH302" s="42" t="s">
        <v>199</v>
      </c>
      <c r="AI302" s="42" t="s">
        <v>199</v>
      </c>
      <c r="AJ302" s="42" t="s">
        <v>199</v>
      </c>
      <c r="AK302" s="42" t="s">
        <v>199</v>
      </c>
      <c r="AL302" s="42" t="s">
        <v>654</v>
      </c>
    </row>
    <row r="303" spans="2:38" s="212" customFormat="1" ht="171" hidden="1" x14ac:dyDescent="0.2">
      <c r="B303" s="42" t="s">
        <v>453</v>
      </c>
      <c r="C303" s="43" t="s">
        <v>850</v>
      </c>
      <c r="D303" s="42" t="s">
        <v>1235</v>
      </c>
      <c r="E303" s="42" t="s">
        <v>1236</v>
      </c>
      <c r="F303" s="42" t="s">
        <v>1339</v>
      </c>
      <c r="G303" s="42"/>
      <c r="H303" s="42" t="s">
        <v>1122</v>
      </c>
      <c r="I303" s="42" t="s">
        <v>199</v>
      </c>
      <c r="J303" s="42" t="s">
        <v>199</v>
      </c>
      <c r="K303" s="42" t="s">
        <v>199</v>
      </c>
      <c r="L303" s="42" t="s">
        <v>199</v>
      </c>
      <c r="M303" s="42" t="s">
        <v>1344</v>
      </c>
      <c r="N303" s="42" t="s">
        <v>1345</v>
      </c>
      <c r="O303" s="42" t="s">
        <v>1346</v>
      </c>
      <c r="P303" s="42" t="s">
        <v>1239</v>
      </c>
      <c r="Q303" s="42"/>
      <c r="R303" s="42" t="s">
        <v>99</v>
      </c>
      <c r="S303" s="45">
        <v>45292</v>
      </c>
      <c r="T303" s="45">
        <v>45565</v>
      </c>
      <c r="U303" s="45" t="s">
        <v>99</v>
      </c>
      <c r="V303" s="26">
        <v>0</v>
      </c>
      <c r="W303" s="42">
        <v>0</v>
      </c>
      <c r="X303" s="44"/>
      <c r="Y303" s="42" t="s">
        <v>355</v>
      </c>
      <c r="Z303" s="42" t="s">
        <v>199</v>
      </c>
      <c r="AA303" s="42" t="s">
        <v>199</v>
      </c>
      <c r="AB303" s="42" t="s">
        <v>199</v>
      </c>
      <c r="AC303" s="76" t="s">
        <v>199</v>
      </c>
      <c r="AD303" s="42" t="s">
        <v>357</v>
      </c>
      <c r="AE303" s="42" t="s">
        <v>487</v>
      </c>
      <c r="AF303" s="42" t="s">
        <v>199</v>
      </c>
      <c r="AG303" s="88" t="s">
        <v>199</v>
      </c>
      <c r="AH303" s="88" t="s">
        <v>199</v>
      </c>
      <c r="AI303" s="76" t="s">
        <v>199</v>
      </c>
      <c r="AJ303" s="42" t="s">
        <v>199</v>
      </c>
      <c r="AK303" s="42" t="s">
        <v>199</v>
      </c>
      <c r="AL303" s="42" t="s">
        <v>497</v>
      </c>
    </row>
    <row r="304" spans="2:38" s="212" customFormat="1" ht="171" hidden="1" x14ac:dyDescent="0.2">
      <c r="B304" s="42" t="s">
        <v>453</v>
      </c>
      <c r="C304" s="42" t="s">
        <v>850</v>
      </c>
      <c r="D304" s="42" t="s">
        <v>1235</v>
      </c>
      <c r="E304" s="42" t="s">
        <v>1236</v>
      </c>
      <c r="F304" s="42" t="s">
        <v>1339</v>
      </c>
      <c r="G304" s="42"/>
      <c r="H304" s="42" t="s">
        <v>1122</v>
      </c>
      <c r="I304" s="42" t="s">
        <v>199</v>
      </c>
      <c r="J304" s="42" t="s">
        <v>199</v>
      </c>
      <c r="K304" s="42" t="s">
        <v>199</v>
      </c>
      <c r="L304" s="42" t="s">
        <v>199</v>
      </c>
      <c r="M304" s="42" t="s">
        <v>1347</v>
      </c>
      <c r="N304" s="42" t="s">
        <v>1348</v>
      </c>
      <c r="O304" s="42" t="s">
        <v>1349</v>
      </c>
      <c r="P304" s="42" t="s">
        <v>1239</v>
      </c>
      <c r="Q304" s="42" t="s">
        <v>1350</v>
      </c>
      <c r="R304" s="42" t="s">
        <v>99</v>
      </c>
      <c r="S304" s="45">
        <v>45292</v>
      </c>
      <c r="T304" s="45">
        <v>45657</v>
      </c>
      <c r="U304" s="45" t="s">
        <v>281</v>
      </c>
      <c r="V304" s="26">
        <v>0</v>
      </c>
      <c r="W304" s="42">
        <v>0</v>
      </c>
      <c r="X304" s="44">
        <v>40</v>
      </c>
      <c r="Y304" s="42" t="s">
        <v>355</v>
      </c>
      <c r="Z304" s="42" t="s">
        <v>423</v>
      </c>
      <c r="AA304" s="42" t="s">
        <v>199</v>
      </c>
      <c r="AB304" s="42" t="s">
        <v>199</v>
      </c>
      <c r="AC304" s="76" t="s">
        <v>199</v>
      </c>
      <c r="AD304" s="42" t="s">
        <v>357</v>
      </c>
      <c r="AE304" s="42" t="s">
        <v>487</v>
      </c>
      <c r="AF304" s="42" t="s">
        <v>199</v>
      </c>
      <c r="AG304" s="88" t="s">
        <v>199</v>
      </c>
      <c r="AH304" s="88" t="s">
        <v>199</v>
      </c>
      <c r="AI304" s="76" t="s">
        <v>199</v>
      </c>
      <c r="AJ304" s="42" t="s">
        <v>199</v>
      </c>
      <c r="AK304" s="42" t="s">
        <v>199</v>
      </c>
      <c r="AL304" s="42" t="s">
        <v>497</v>
      </c>
    </row>
    <row r="305" spans="2:38" s="212" customFormat="1" ht="142.5" hidden="1" x14ac:dyDescent="0.2">
      <c r="B305" s="42" t="s">
        <v>193</v>
      </c>
      <c r="C305" s="43" t="s">
        <v>1351</v>
      </c>
      <c r="D305" s="42" t="s">
        <v>1352</v>
      </c>
      <c r="E305" s="226" t="s">
        <v>1353</v>
      </c>
      <c r="F305" s="226" t="s">
        <v>1354</v>
      </c>
      <c r="G305" s="226"/>
      <c r="H305" s="42" t="s">
        <v>1122</v>
      </c>
      <c r="I305" s="42" t="s">
        <v>1355</v>
      </c>
      <c r="J305" s="42" t="s">
        <v>199</v>
      </c>
      <c r="K305" s="42" t="s">
        <v>199</v>
      </c>
      <c r="L305" s="42" t="s">
        <v>199</v>
      </c>
      <c r="M305" s="227" t="s">
        <v>1356</v>
      </c>
      <c r="N305" s="42" t="s">
        <v>1357</v>
      </c>
      <c r="O305" s="44" t="s">
        <v>1358</v>
      </c>
      <c r="P305" s="42" t="s">
        <v>1343</v>
      </c>
      <c r="Q305" s="42" t="s">
        <v>1359</v>
      </c>
      <c r="R305" s="59" t="s">
        <v>99</v>
      </c>
      <c r="S305" s="45">
        <v>45301</v>
      </c>
      <c r="T305" s="45">
        <v>45332</v>
      </c>
      <c r="U305" s="45" t="s">
        <v>0</v>
      </c>
      <c r="V305" s="28"/>
      <c r="W305" s="42"/>
      <c r="X305" s="57">
        <v>0.2</v>
      </c>
      <c r="Y305" s="42" t="s">
        <v>247</v>
      </c>
      <c r="Z305" s="42" t="s">
        <v>199</v>
      </c>
      <c r="AA305" s="42" t="s">
        <v>199</v>
      </c>
      <c r="AB305" s="42" t="s">
        <v>199</v>
      </c>
      <c r="AC305" s="42" t="s">
        <v>199</v>
      </c>
      <c r="AD305" s="42" t="s">
        <v>417</v>
      </c>
      <c r="AE305" s="42" t="s">
        <v>248</v>
      </c>
      <c r="AF305" s="42" t="s">
        <v>487</v>
      </c>
      <c r="AG305" s="42" t="s">
        <v>199</v>
      </c>
      <c r="AH305" s="42" t="s">
        <v>199</v>
      </c>
      <c r="AI305" s="42" t="s">
        <v>199</v>
      </c>
      <c r="AJ305" s="42" t="s">
        <v>199</v>
      </c>
      <c r="AK305" s="42" t="s">
        <v>199</v>
      </c>
      <c r="AL305" s="42" t="s">
        <v>497</v>
      </c>
    </row>
    <row r="306" spans="2:38" s="212" customFormat="1" ht="142.5" hidden="1" x14ac:dyDescent="0.2">
      <c r="B306" s="42" t="s">
        <v>193</v>
      </c>
      <c r="C306" s="43" t="s">
        <v>1351</v>
      </c>
      <c r="D306" s="42" t="s">
        <v>1352</v>
      </c>
      <c r="E306" s="226" t="s">
        <v>1353</v>
      </c>
      <c r="F306" s="226" t="s">
        <v>1354</v>
      </c>
      <c r="G306" s="226"/>
      <c r="H306" s="42" t="s">
        <v>1122</v>
      </c>
      <c r="I306" s="42" t="s">
        <v>1355</v>
      </c>
      <c r="J306" s="42" t="s">
        <v>199</v>
      </c>
      <c r="K306" s="42" t="s">
        <v>199</v>
      </c>
      <c r="L306" s="42" t="s">
        <v>199</v>
      </c>
      <c r="M306" s="227" t="s">
        <v>1360</v>
      </c>
      <c r="N306" s="42" t="s">
        <v>1361</v>
      </c>
      <c r="O306" s="44" t="s">
        <v>1362</v>
      </c>
      <c r="P306" s="42" t="s">
        <v>1239</v>
      </c>
      <c r="Q306" s="42" t="s">
        <v>1363</v>
      </c>
      <c r="R306" s="59" t="s">
        <v>99</v>
      </c>
      <c r="S306" s="45">
        <v>45352</v>
      </c>
      <c r="T306" s="45">
        <v>45442</v>
      </c>
      <c r="U306" s="45" t="s">
        <v>0</v>
      </c>
      <c r="V306" s="28"/>
      <c r="W306" s="42"/>
      <c r="X306" s="57">
        <v>0.8</v>
      </c>
      <c r="Y306" s="42" t="s">
        <v>247</v>
      </c>
      <c r="Z306" s="42" t="s">
        <v>199</v>
      </c>
      <c r="AA306" s="42" t="s">
        <v>199</v>
      </c>
      <c r="AB306" s="42" t="s">
        <v>199</v>
      </c>
      <c r="AC306" s="42" t="s">
        <v>199</v>
      </c>
      <c r="AD306" s="42" t="s">
        <v>417</v>
      </c>
      <c r="AE306" s="42" t="s">
        <v>248</v>
      </c>
      <c r="AF306" s="42" t="s">
        <v>487</v>
      </c>
      <c r="AG306" s="42" t="s">
        <v>199</v>
      </c>
      <c r="AH306" s="42" t="s">
        <v>199</v>
      </c>
      <c r="AI306" s="42" t="s">
        <v>199</v>
      </c>
      <c r="AJ306" s="42" t="s">
        <v>199</v>
      </c>
      <c r="AK306" s="42" t="s">
        <v>199</v>
      </c>
      <c r="AL306" s="42" t="s">
        <v>497</v>
      </c>
    </row>
    <row r="307" spans="2:38" s="212" customFormat="1" ht="142.5" hidden="1" x14ac:dyDescent="0.2">
      <c r="B307" s="42" t="s">
        <v>193</v>
      </c>
      <c r="C307" s="43" t="s">
        <v>1351</v>
      </c>
      <c r="D307" s="42" t="s">
        <v>1352</v>
      </c>
      <c r="E307" s="226" t="s">
        <v>1353</v>
      </c>
      <c r="F307" s="226" t="s">
        <v>1364</v>
      </c>
      <c r="G307" s="226"/>
      <c r="H307" s="42" t="s">
        <v>1122</v>
      </c>
      <c r="I307" s="42" t="s">
        <v>1355</v>
      </c>
      <c r="J307" s="42" t="s">
        <v>199</v>
      </c>
      <c r="K307" s="42" t="s">
        <v>199</v>
      </c>
      <c r="L307" s="42" t="s">
        <v>199</v>
      </c>
      <c r="M307" s="227" t="s">
        <v>1365</v>
      </c>
      <c r="N307" s="42" t="s">
        <v>1366</v>
      </c>
      <c r="O307" s="44" t="s">
        <v>1367</v>
      </c>
      <c r="P307" s="42" t="s">
        <v>1368</v>
      </c>
      <c r="Q307" s="42" t="s">
        <v>1369</v>
      </c>
      <c r="R307" s="42" t="s">
        <v>99</v>
      </c>
      <c r="S307" s="45">
        <v>45514</v>
      </c>
      <c r="T307" s="45">
        <v>45641</v>
      </c>
      <c r="U307" s="45" t="s">
        <v>512</v>
      </c>
      <c r="V307" s="28"/>
      <c r="W307" s="42"/>
      <c r="X307" s="57">
        <v>0.5</v>
      </c>
      <c r="Y307" s="42" t="s">
        <v>207</v>
      </c>
      <c r="Z307" s="42" t="s">
        <v>463</v>
      </c>
      <c r="AA307" s="42" t="s">
        <v>199</v>
      </c>
      <c r="AB307" s="42" t="s">
        <v>199</v>
      </c>
      <c r="AC307" s="58" t="s">
        <v>199</v>
      </c>
      <c r="AD307" s="42" t="s">
        <v>417</v>
      </c>
      <c r="AE307" s="42" t="s">
        <v>487</v>
      </c>
      <c r="AF307" s="42" t="s">
        <v>199</v>
      </c>
      <c r="AG307" s="42" t="s">
        <v>199</v>
      </c>
      <c r="AH307" s="42" t="s">
        <v>199</v>
      </c>
      <c r="AI307" s="42" t="s">
        <v>199</v>
      </c>
      <c r="AJ307" s="42" t="s">
        <v>199</v>
      </c>
      <c r="AK307" s="42" t="s">
        <v>199</v>
      </c>
      <c r="AL307" s="42" t="s">
        <v>497</v>
      </c>
    </row>
    <row r="308" spans="2:38" s="212" customFormat="1" ht="142.5" hidden="1" x14ac:dyDescent="0.2">
      <c r="B308" s="42" t="s">
        <v>193</v>
      </c>
      <c r="C308" s="43" t="s">
        <v>1351</v>
      </c>
      <c r="D308" s="42" t="s">
        <v>1352</v>
      </c>
      <c r="E308" s="226" t="s">
        <v>1353</v>
      </c>
      <c r="F308" s="226" t="s">
        <v>1364</v>
      </c>
      <c r="G308" s="226"/>
      <c r="H308" s="42" t="s">
        <v>1122</v>
      </c>
      <c r="I308" s="42" t="s">
        <v>1355</v>
      </c>
      <c r="J308" s="42" t="s">
        <v>199</v>
      </c>
      <c r="K308" s="42" t="s">
        <v>199</v>
      </c>
      <c r="L308" s="42" t="s">
        <v>199</v>
      </c>
      <c r="M308" s="211" t="s">
        <v>1370</v>
      </c>
      <c r="N308" s="42" t="s">
        <v>1366</v>
      </c>
      <c r="O308" s="44" t="s">
        <v>1371</v>
      </c>
      <c r="P308" s="42" t="s">
        <v>1343</v>
      </c>
      <c r="Q308" s="42" t="s">
        <v>1359</v>
      </c>
      <c r="R308" s="42" t="s">
        <v>99</v>
      </c>
      <c r="S308" s="45">
        <v>45611</v>
      </c>
      <c r="T308" s="45">
        <v>45641</v>
      </c>
      <c r="U308" s="45" t="s">
        <v>512</v>
      </c>
      <c r="V308" s="28"/>
      <c r="W308" s="42"/>
      <c r="X308" s="57">
        <v>0.5</v>
      </c>
      <c r="Y308" s="42" t="s">
        <v>207</v>
      </c>
      <c r="Z308" s="42" t="s">
        <v>463</v>
      </c>
      <c r="AA308" s="42" t="s">
        <v>199</v>
      </c>
      <c r="AB308" s="42" t="s">
        <v>199</v>
      </c>
      <c r="AC308" s="58" t="s">
        <v>199</v>
      </c>
      <c r="AD308" s="42" t="s">
        <v>417</v>
      </c>
      <c r="AE308" s="42" t="s">
        <v>487</v>
      </c>
      <c r="AF308" s="42" t="s">
        <v>199</v>
      </c>
      <c r="AG308" s="42" t="s">
        <v>199</v>
      </c>
      <c r="AH308" s="42" t="s">
        <v>199</v>
      </c>
      <c r="AI308" s="42" t="s">
        <v>199</v>
      </c>
      <c r="AJ308" s="42" t="s">
        <v>199</v>
      </c>
      <c r="AK308" s="42" t="s">
        <v>199</v>
      </c>
      <c r="AL308" s="42" t="s">
        <v>497</v>
      </c>
    </row>
    <row r="309" spans="2:38" s="212" customFormat="1" ht="142.5" hidden="1" x14ac:dyDescent="0.2">
      <c r="B309" s="42" t="s">
        <v>193</v>
      </c>
      <c r="C309" s="43" t="s">
        <v>1351</v>
      </c>
      <c r="D309" s="42" t="s">
        <v>1352</v>
      </c>
      <c r="E309" s="226" t="s">
        <v>1353</v>
      </c>
      <c r="F309" s="226" t="s">
        <v>1364</v>
      </c>
      <c r="G309" s="226"/>
      <c r="H309" s="42" t="s">
        <v>1122</v>
      </c>
      <c r="I309" s="42" t="s">
        <v>1355</v>
      </c>
      <c r="J309" s="42" t="s">
        <v>199</v>
      </c>
      <c r="K309" s="42" t="s">
        <v>199</v>
      </c>
      <c r="L309" s="42" t="s">
        <v>199</v>
      </c>
      <c r="M309" s="211" t="s">
        <v>1372</v>
      </c>
      <c r="N309" s="42" t="s">
        <v>1373</v>
      </c>
      <c r="O309" s="44" t="s">
        <v>1374</v>
      </c>
      <c r="P309" s="42" t="s">
        <v>1239</v>
      </c>
      <c r="Q309" s="42" t="s">
        <v>1363</v>
      </c>
      <c r="R309" s="42" t="s">
        <v>99</v>
      </c>
      <c r="S309" s="45">
        <v>45292</v>
      </c>
      <c r="T309" s="45">
        <v>45565</v>
      </c>
      <c r="U309" s="45" t="s">
        <v>99</v>
      </c>
      <c r="V309" s="26">
        <v>0</v>
      </c>
      <c r="W309" s="42">
        <v>0</v>
      </c>
      <c r="X309" s="42">
        <v>50</v>
      </c>
      <c r="Y309" s="42" t="s">
        <v>207</v>
      </c>
      <c r="Z309" s="42" t="s">
        <v>374</v>
      </c>
      <c r="AA309" s="42" t="s">
        <v>463</v>
      </c>
      <c r="AB309" s="42" t="s">
        <v>199</v>
      </c>
      <c r="AC309" s="58" t="s">
        <v>199</v>
      </c>
      <c r="AD309" s="42" t="s">
        <v>487</v>
      </c>
      <c r="AE309" s="42" t="s">
        <v>199</v>
      </c>
      <c r="AF309" s="42" t="s">
        <v>199</v>
      </c>
      <c r="AG309" s="42" t="s">
        <v>199</v>
      </c>
      <c r="AH309" s="42" t="s">
        <v>199</v>
      </c>
      <c r="AI309" s="42" t="s">
        <v>199</v>
      </c>
      <c r="AJ309" s="42" t="s">
        <v>199</v>
      </c>
      <c r="AK309" s="42" t="s">
        <v>199</v>
      </c>
      <c r="AL309" s="42" t="s">
        <v>497</v>
      </c>
    </row>
    <row r="310" spans="2:38" s="212" customFormat="1" ht="142.5" hidden="1" x14ac:dyDescent="0.2">
      <c r="B310" s="42" t="s">
        <v>193</v>
      </c>
      <c r="C310" s="43" t="s">
        <v>1351</v>
      </c>
      <c r="D310" s="42" t="s">
        <v>1352</v>
      </c>
      <c r="E310" s="226" t="s">
        <v>1353</v>
      </c>
      <c r="F310" s="226" t="s">
        <v>1364</v>
      </c>
      <c r="G310" s="226"/>
      <c r="H310" s="42" t="s">
        <v>1122</v>
      </c>
      <c r="I310" s="42" t="s">
        <v>1355</v>
      </c>
      <c r="J310" s="42" t="s">
        <v>199</v>
      </c>
      <c r="K310" s="42" t="s">
        <v>199</v>
      </c>
      <c r="L310" s="42" t="s">
        <v>199</v>
      </c>
      <c r="M310" s="211" t="s">
        <v>800</v>
      </c>
      <c r="N310" s="42" t="s">
        <v>800</v>
      </c>
      <c r="O310" s="44" t="s">
        <v>490</v>
      </c>
      <c r="P310" s="42" t="s">
        <v>1239</v>
      </c>
      <c r="Q310" s="42" t="s">
        <v>1363</v>
      </c>
      <c r="R310" s="42" t="s">
        <v>99</v>
      </c>
      <c r="S310" s="45">
        <v>45292</v>
      </c>
      <c r="T310" s="45">
        <v>45565</v>
      </c>
      <c r="U310" s="45" t="s">
        <v>99</v>
      </c>
      <c r="V310" s="26">
        <v>0</v>
      </c>
      <c r="W310" s="42">
        <v>0</v>
      </c>
      <c r="X310" s="42">
        <v>50</v>
      </c>
      <c r="Y310" s="42" t="s">
        <v>207</v>
      </c>
      <c r="Z310" s="42" t="s">
        <v>374</v>
      </c>
      <c r="AA310" s="42" t="s">
        <v>463</v>
      </c>
      <c r="AB310" s="42" t="s">
        <v>1375</v>
      </c>
      <c r="AC310" s="58" t="s">
        <v>199</v>
      </c>
      <c r="AD310" s="42" t="s">
        <v>487</v>
      </c>
      <c r="AE310" s="42" t="s">
        <v>199</v>
      </c>
      <c r="AF310" s="42" t="s">
        <v>199</v>
      </c>
      <c r="AG310" s="42" t="s">
        <v>199</v>
      </c>
      <c r="AH310" s="42" t="s">
        <v>199</v>
      </c>
      <c r="AI310" s="42" t="s">
        <v>199</v>
      </c>
      <c r="AJ310" s="42" t="s">
        <v>199</v>
      </c>
      <c r="AK310" s="42" t="s">
        <v>199</v>
      </c>
      <c r="AL310" s="42" t="s">
        <v>497</v>
      </c>
    </row>
    <row r="311" spans="2:38" s="212" customFormat="1" ht="142.5" hidden="1" x14ac:dyDescent="0.2">
      <c r="B311" s="42" t="s">
        <v>193</v>
      </c>
      <c r="C311" s="43" t="s">
        <v>1351</v>
      </c>
      <c r="D311" s="42" t="s">
        <v>1376</v>
      </c>
      <c r="E311" s="42" t="s">
        <v>1377</v>
      </c>
      <c r="F311" s="42" t="s">
        <v>1378</v>
      </c>
      <c r="G311" s="42"/>
      <c r="H311" s="42" t="s">
        <v>1122</v>
      </c>
      <c r="I311" s="42" t="s">
        <v>1355</v>
      </c>
      <c r="J311" s="42" t="s">
        <v>199</v>
      </c>
      <c r="K311" s="42" t="s">
        <v>199</v>
      </c>
      <c r="L311" s="42" t="s">
        <v>199</v>
      </c>
      <c r="M311" s="42" t="s">
        <v>1379</v>
      </c>
      <c r="N311" s="42" t="s">
        <v>1380</v>
      </c>
      <c r="O311" s="42" t="s">
        <v>1381</v>
      </c>
      <c r="P311" s="42" t="s">
        <v>1239</v>
      </c>
      <c r="Q311" s="42" t="s">
        <v>1363</v>
      </c>
      <c r="R311" s="42" t="s">
        <v>99</v>
      </c>
      <c r="S311" s="45">
        <v>45505</v>
      </c>
      <c r="T311" s="45">
        <v>45611</v>
      </c>
      <c r="U311" s="45" t="s">
        <v>512</v>
      </c>
      <c r="V311" s="28"/>
      <c r="W311" s="42"/>
      <c r="X311" s="65">
        <v>1</v>
      </c>
      <c r="Y311" s="42" t="s">
        <v>476</v>
      </c>
      <c r="Z311" s="42" t="s">
        <v>199</v>
      </c>
      <c r="AA311" s="42" t="s">
        <v>199</v>
      </c>
      <c r="AB311" s="42" t="s">
        <v>199</v>
      </c>
      <c r="AC311" s="42" t="s">
        <v>199</v>
      </c>
      <c r="AD311" s="42" t="s">
        <v>417</v>
      </c>
      <c r="AE311" s="42" t="s">
        <v>199</v>
      </c>
      <c r="AF311" s="42" t="s">
        <v>199</v>
      </c>
      <c r="AG311" s="42" t="s">
        <v>199</v>
      </c>
      <c r="AH311" s="42" t="s">
        <v>199</v>
      </c>
      <c r="AI311" s="42" t="s">
        <v>199</v>
      </c>
      <c r="AJ311" s="42" t="s">
        <v>199</v>
      </c>
      <c r="AK311" s="42" t="s">
        <v>199</v>
      </c>
      <c r="AL311" s="42" t="s">
        <v>610</v>
      </c>
    </row>
    <row r="312" spans="2:38" s="212" customFormat="1" ht="142.5" hidden="1" x14ac:dyDescent="0.2">
      <c r="B312" s="42" t="s">
        <v>193</v>
      </c>
      <c r="C312" s="43" t="s">
        <v>1351</v>
      </c>
      <c r="D312" s="42" t="s">
        <v>1382</v>
      </c>
      <c r="E312" s="228" t="s">
        <v>1383</v>
      </c>
      <c r="F312" s="228" t="s">
        <v>1384</v>
      </c>
      <c r="G312" s="228"/>
      <c r="H312" s="42" t="s">
        <v>1122</v>
      </c>
      <c r="I312" s="42" t="s">
        <v>1355</v>
      </c>
      <c r="J312" s="42" t="s">
        <v>199</v>
      </c>
      <c r="K312" s="42" t="s">
        <v>199</v>
      </c>
      <c r="L312" s="42" t="s">
        <v>199</v>
      </c>
      <c r="M312" s="228" t="s">
        <v>1385</v>
      </c>
      <c r="N312" s="42" t="s">
        <v>1386</v>
      </c>
      <c r="O312" s="42" t="s">
        <v>1387</v>
      </c>
      <c r="P312" s="42" t="s">
        <v>1343</v>
      </c>
      <c r="Q312" s="42" t="s">
        <v>1359</v>
      </c>
      <c r="R312" s="42" t="s">
        <v>99</v>
      </c>
      <c r="S312" s="45">
        <v>45301</v>
      </c>
      <c r="T312" s="45">
        <v>45381</v>
      </c>
      <c r="U312" s="45" t="s">
        <v>512</v>
      </c>
      <c r="V312" s="75"/>
      <c r="W312" s="42"/>
      <c r="X312" s="46">
        <v>1</v>
      </c>
      <c r="Y312" s="42" t="s">
        <v>207</v>
      </c>
      <c r="Z312" s="42" t="s">
        <v>199</v>
      </c>
      <c r="AA312" s="42" t="s">
        <v>199</v>
      </c>
      <c r="AB312" s="42" t="s">
        <v>199</v>
      </c>
      <c r="AC312" s="42" t="s">
        <v>199</v>
      </c>
      <c r="AD312" s="42" t="s">
        <v>417</v>
      </c>
      <c r="AE312" s="42" t="s">
        <v>487</v>
      </c>
      <c r="AF312" s="42" t="s">
        <v>199</v>
      </c>
      <c r="AG312" s="42" t="s">
        <v>199</v>
      </c>
      <c r="AH312" s="42" t="s">
        <v>199</v>
      </c>
      <c r="AI312" s="42" t="s">
        <v>199</v>
      </c>
      <c r="AJ312" s="42" t="s">
        <v>199</v>
      </c>
      <c r="AK312" s="42" t="s">
        <v>199</v>
      </c>
      <c r="AL312" s="42" t="s">
        <v>497</v>
      </c>
    </row>
    <row r="313" spans="2:38" s="212" customFormat="1" ht="142.5" hidden="1" x14ac:dyDescent="0.2">
      <c r="B313" s="42" t="s">
        <v>193</v>
      </c>
      <c r="C313" s="43" t="s">
        <v>1351</v>
      </c>
      <c r="D313" s="42" t="s">
        <v>1382</v>
      </c>
      <c r="E313" s="228" t="s">
        <v>1383</v>
      </c>
      <c r="F313" s="228" t="s">
        <v>1388</v>
      </c>
      <c r="G313" s="228"/>
      <c r="H313" s="42" t="s">
        <v>1122</v>
      </c>
      <c r="I313" s="42" t="s">
        <v>1355</v>
      </c>
      <c r="J313" s="42" t="s">
        <v>199</v>
      </c>
      <c r="K313" s="42" t="s">
        <v>199</v>
      </c>
      <c r="L313" s="42" t="s">
        <v>199</v>
      </c>
      <c r="M313" s="228" t="s">
        <v>1389</v>
      </c>
      <c r="N313" s="42" t="s">
        <v>1390</v>
      </c>
      <c r="O313" s="42" t="s">
        <v>1391</v>
      </c>
      <c r="P313" s="42" t="s">
        <v>1239</v>
      </c>
      <c r="Q313" s="42" t="s">
        <v>1363</v>
      </c>
      <c r="R313" s="42" t="s">
        <v>99</v>
      </c>
      <c r="S313" s="52">
        <v>45301</v>
      </c>
      <c r="T313" s="45">
        <v>45381</v>
      </c>
      <c r="U313" s="45" t="s">
        <v>512</v>
      </c>
      <c r="V313" s="26"/>
      <c r="W313" s="42"/>
      <c r="X313" s="57">
        <v>1</v>
      </c>
      <c r="Y313" s="42" t="s">
        <v>207</v>
      </c>
      <c r="Z313" s="42" t="s">
        <v>199</v>
      </c>
      <c r="AA313" s="42" t="s">
        <v>199</v>
      </c>
      <c r="AB313" s="42" t="s">
        <v>199</v>
      </c>
      <c r="AC313" s="58" t="s">
        <v>199</v>
      </c>
      <c r="AD313" s="42" t="s">
        <v>417</v>
      </c>
      <c r="AE313" s="42" t="s">
        <v>487</v>
      </c>
      <c r="AF313" s="42" t="s">
        <v>199</v>
      </c>
      <c r="AG313" s="42" t="s">
        <v>199</v>
      </c>
      <c r="AH313" s="42" t="s">
        <v>199</v>
      </c>
      <c r="AI313" s="42" t="s">
        <v>199</v>
      </c>
      <c r="AJ313" s="42" t="s">
        <v>199</v>
      </c>
      <c r="AK313" s="42" t="s">
        <v>199</v>
      </c>
      <c r="AL313" s="42" t="s">
        <v>497</v>
      </c>
    </row>
    <row r="314" spans="2:38" s="212" customFormat="1" ht="142.5" hidden="1" x14ac:dyDescent="0.2">
      <c r="B314" s="42" t="s">
        <v>193</v>
      </c>
      <c r="C314" s="43" t="s">
        <v>1351</v>
      </c>
      <c r="D314" s="42" t="s">
        <v>1382</v>
      </c>
      <c r="E314" s="228" t="s">
        <v>1383</v>
      </c>
      <c r="F314" s="228" t="s">
        <v>1392</v>
      </c>
      <c r="G314" s="228"/>
      <c r="H314" s="42" t="s">
        <v>1122</v>
      </c>
      <c r="I314" s="42" t="s">
        <v>1355</v>
      </c>
      <c r="J314" s="42" t="s">
        <v>199</v>
      </c>
      <c r="K314" s="42" t="s">
        <v>199</v>
      </c>
      <c r="L314" s="42" t="s">
        <v>199</v>
      </c>
      <c r="M314" s="228" t="s">
        <v>1393</v>
      </c>
      <c r="N314" s="42" t="s">
        <v>1394</v>
      </c>
      <c r="O314" s="42" t="s">
        <v>1395</v>
      </c>
      <c r="P314" s="42" t="s">
        <v>1368</v>
      </c>
      <c r="Q314" s="42" t="s">
        <v>1369</v>
      </c>
      <c r="R314" s="42" t="s">
        <v>99</v>
      </c>
      <c r="S314" s="45">
        <v>45381</v>
      </c>
      <c r="T314" s="52">
        <v>45565</v>
      </c>
      <c r="U314" s="45" t="s">
        <v>512</v>
      </c>
      <c r="V314" s="26"/>
      <c r="W314" s="42"/>
      <c r="X314" s="57">
        <v>1</v>
      </c>
      <c r="Y314" s="42" t="s">
        <v>423</v>
      </c>
      <c r="Z314" s="42" t="s">
        <v>199</v>
      </c>
      <c r="AA314" s="42" t="s">
        <v>199</v>
      </c>
      <c r="AB314" s="42" t="s">
        <v>199</v>
      </c>
      <c r="AC314" s="42" t="s">
        <v>199</v>
      </c>
      <c r="AD314" s="42" t="s">
        <v>417</v>
      </c>
      <c r="AE314" s="42" t="s">
        <v>487</v>
      </c>
      <c r="AF314" s="42" t="s">
        <v>199</v>
      </c>
      <c r="AG314" s="42" t="s">
        <v>199</v>
      </c>
      <c r="AH314" s="42" t="s">
        <v>199</v>
      </c>
      <c r="AI314" s="42" t="s">
        <v>199</v>
      </c>
      <c r="AJ314" s="42" t="s">
        <v>199</v>
      </c>
      <c r="AK314" s="42" t="s">
        <v>199</v>
      </c>
      <c r="AL314" s="42" t="s">
        <v>497</v>
      </c>
    </row>
    <row r="315" spans="2:38" s="212" customFormat="1" ht="327.75" hidden="1" x14ac:dyDescent="0.2">
      <c r="B315" s="42" t="s">
        <v>516</v>
      </c>
      <c r="C315" s="43" t="s">
        <v>517</v>
      </c>
      <c r="D315" s="42" t="s">
        <v>1396</v>
      </c>
      <c r="E315" s="42" t="s">
        <v>1397</v>
      </c>
      <c r="F315" s="42" t="s">
        <v>1398</v>
      </c>
      <c r="G315" s="42"/>
      <c r="H315" s="42" t="s">
        <v>1399</v>
      </c>
      <c r="I315" s="42" t="s">
        <v>199</v>
      </c>
      <c r="J315" s="42" t="s">
        <v>199</v>
      </c>
      <c r="K315" s="42" t="s">
        <v>199</v>
      </c>
      <c r="L315" s="42" t="s">
        <v>199</v>
      </c>
      <c r="M315" s="42" t="s">
        <v>1400</v>
      </c>
      <c r="N315" s="42" t="s">
        <v>1401</v>
      </c>
      <c r="O315" s="44" t="s">
        <v>1402</v>
      </c>
      <c r="P315" s="42" t="s">
        <v>697</v>
      </c>
      <c r="Q315" s="42" t="s">
        <v>1403</v>
      </c>
      <c r="R315" s="42" t="s">
        <v>119</v>
      </c>
      <c r="S315" s="45">
        <v>45292</v>
      </c>
      <c r="T315" s="45">
        <v>45626</v>
      </c>
      <c r="U315" s="45" t="s">
        <v>281</v>
      </c>
      <c r="V315" s="26" t="s">
        <v>199</v>
      </c>
      <c r="W315" s="42" t="s">
        <v>199</v>
      </c>
      <c r="X315" s="57">
        <v>0.4</v>
      </c>
      <c r="Y315" s="42" t="s">
        <v>400</v>
      </c>
      <c r="Z315" s="42" t="s">
        <v>199</v>
      </c>
      <c r="AA315" s="42" t="s">
        <v>199</v>
      </c>
      <c r="AB315" s="42" t="s">
        <v>199</v>
      </c>
      <c r="AC315" s="42" t="s">
        <v>199</v>
      </c>
      <c r="AD315" s="42" t="s">
        <v>364</v>
      </c>
      <c r="AE315" s="42" t="s">
        <v>199</v>
      </c>
      <c r="AF315" s="42" t="s">
        <v>199</v>
      </c>
      <c r="AG315" s="42" t="s">
        <v>199</v>
      </c>
      <c r="AH315" s="42" t="s">
        <v>199</v>
      </c>
      <c r="AI315" s="42" t="s">
        <v>199</v>
      </c>
      <c r="AJ315" s="42" t="s">
        <v>402</v>
      </c>
      <c r="AK315" s="42" t="s">
        <v>403</v>
      </c>
      <c r="AL315" s="42" t="s">
        <v>1404</v>
      </c>
    </row>
    <row r="316" spans="2:38" s="212" customFormat="1" ht="199.5" hidden="1" x14ac:dyDescent="0.2">
      <c r="B316" s="42" t="s">
        <v>516</v>
      </c>
      <c r="C316" s="43" t="s">
        <v>517</v>
      </c>
      <c r="D316" s="42" t="s">
        <v>1396</v>
      </c>
      <c r="E316" s="42" t="s">
        <v>1397</v>
      </c>
      <c r="F316" s="42" t="s">
        <v>1398</v>
      </c>
      <c r="G316" s="42"/>
      <c r="H316" s="42" t="s">
        <v>1399</v>
      </c>
      <c r="I316" s="42" t="s">
        <v>199</v>
      </c>
      <c r="J316" s="42" t="s">
        <v>199</v>
      </c>
      <c r="K316" s="42" t="s">
        <v>199</v>
      </c>
      <c r="L316" s="42" t="s">
        <v>199</v>
      </c>
      <c r="M316" s="42" t="s">
        <v>1405</v>
      </c>
      <c r="N316" s="42" t="s">
        <v>1406</v>
      </c>
      <c r="O316" s="44" t="s">
        <v>1407</v>
      </c>
      <c r="P316" s="42" t="s">
        <v>697</v>
      </c>
      <c r="Q316" s="42" t="s">
        <v>1408</v>
      </c>
      <c r="R316" s="42" t="s">
        <v>119</v>
      </c>
      <c r="S316" s="45">
        <v>45292</v>
      </c>
      <c r="T316" s="45">
        <v>45626</v>
      </c>
      <c r="U316" s="45" t="s">
        <v>119</v>
      </c>
      <c r="V316" s="26" t="s">
        <v>199</v>
      </c>
      <c r="W316" s="42" t="s">
        <v>199</v>
      </c>
      <c r="X316" s="57">
        <v>0.3</v>
      </c>
      <c r="Y316" s="42" t="s">
        <v>1409</v>
      </c>
      <c r="Z316" s="42" t="s">
        <v>199</v>
      </c>
      <c r="AA316" s="42" t="s">
        <v>199</v>
      </c>
      <c r="AB316" s="42" t="s">
        <v>199</v>
      </c>
      <c r="AC316" s="42" t="s">
        <v>199</v>
      </c>
      <c r="AD316" s="42" t="s">
        <v>209</v>
      </c>
      <c r="AE316" s="42" t="s">
        <v>199</v>
      </c>
      <c r="AF316" s="42" t="s">
        <v>199</v>
      </c>
      <c r="AG316" s="42" t="s">
        <v>199</v>
      </c>
      <c r="AH316" s="42" t="s">
        <v>199</v>
      </c>
      <c r="AI316" s="42" t="s">
        <v>199</v>
      </c>
      <c r="AJ316" s="42" t="s">
        <v>199</v>
      </c>
      <c r="AK316" s="42" t="s">
        <v>199</v>
      </c>
      <c r="AL316" s="42" t="s">
        <v>1404</v>
      </c>
    </row>
    <row r="317" spans="2:38" s="212" customFormat="1" ht="199.5" hidden="1" x14ac:dyDescent="0.2">
      <c r="B317" s="42" t="s">
        <v>516</v>
      </c>
      <c r="C317" s="43" t="s">
        <v>517</v>
      </c>
      <c r="D317" s="42" t="s">
        <v>1396</v>
      </c>
      <c r="E317" s="42" t="s">
        <v>1397</v>
      </c>
      <c r="F317" s="42" t="s">
        <v>1398</v>
      </c>
      <c r="G317" s="42"/>
      <c r="H317" s="42" t="s">
        <v>1399</v>
      </c>
      <c r="I317" s="42" t="s">
        <v>199</v>
      </c>
      <c r="J317" s="42" t="s">
        <v>199</v>
      </c>
      <c r="K317" s="42" t="s">
        <v>199</v>
      </c>
      <c r="L317" s="42" t="s">
        <v>199</v>
      </c>
      <c r="M317" s="42" t="s">
        <v>1410</v>
      </c>
      <c r="N317" s="42" t="s">
        <v>1411</v>
      </c>
      <c r="O317" s="44" t="s">
        <v>1412</v>
      </c>
      <c r="P317" s="42" t="s">
        <v>697</v>
      </c>
      <c r="Q317" s="42" t="s">
        <v>1413</v>
      </c>
      <c r="R317" s="42" t="s">
        <v>119</v>
      </c>
      <c r="S317" s="45">
        <v>45292</v>
      </c>
      <c r="T317" s="45">
        <v>45626</v>
      </c>
      <c r="U317" s="45" t="s">
        <v>50</v>
      </c>
      <c r="V317" s="26" t="s">
        <v>199</v>
      </c>
      <c r="W317" s="42" t="s">
        <v>199</v>
      </c>
      <c r="X317" s="57">
        <v>0.3</v>
      </c>
      <c r="Y317" s="42" t="s">
        <v>1409</v>
      </c>
      <c r="Z317" s="42" t="s">
        <v>199</v>
      </c>
      <c r="AA317" s="42" t="s">
        <v>199</v>
      </c>
      <c r="AB317" s="42" t="s">
        <v>199</v>
      </c>
      <c r="AC317" s="42" t="s">
        <v>199</v>
      </c>
      <c r="AD317" s="42" t="s">
        <v>209</v>
      </c>
      <c r="AE317" s="42" t="s">
        <v>199</v>
      </c>
      <c r="AF317" s="42" t="s">
        <v>199</v>
      </c>
      <c r="AG317" s="42" t="s">
        <v>199</v>
      </c>
      <c r="AH317" s="42" t="s">
        <v>199</v>
      </c>
      <c r="AI317" s="42" t="s">
        <v>199</v>
      </c>
      <c r="AJ317" s="42" t="s">
        <v>199</v>
      </c>
      <c r="AK317" s="42" t="s">
        <v>199</v>
      </c>
      <c r="AL317" s="42" t="s">
        <v>1404</v>
      </c>
    </row>
    <row r="318" spans="2:38" s="212" customFormat="1" ht="199.5" hidden="1" x14ac:dyDescent="0.2">
      <c r="B318" s="42" t="s">
        <v>516</v>
      </c>
      <c r="C318" s="43" t="s">
        <v>517</v>
      </c>
      <c r="D318" s="42" t="s">
        <v>1414</v>
      </c>
      <c r="E318" s="42" t="s">
        <v>1415</v>
      </c>
      <c r="F318" s="42" t="s">
        <v>1416</v>
      </c>
      <c r="G318" s="42"/>
      <c r="H318" s="42" t="s">
        <v>281</v>
      </c>
      <c r="I318" s="42" t="s">
        <v>199</v>
      </c>
      <c r="J318" s="42" t="s">
        <v>199</v>
      </c>
      <c r="K318" s="42" t="s">
        <v>199</v>
      </c>
      <c r="L318" s="42" t="s">
        <v>199</v>
      </c>
      <c r="M318" s="42" t="s">
        <v>1417</v>
      </c>
      <c r="N318" s="42" t="s">
        <v>1418</v>
      </c>
      <c r="O318" s="44" t="s">
        <v>1419</v>
      </c>
      <c r="P318" s="42" t="s">
        <v>535</v>
      </c>
      <c r="Q318" s="42" t="s">
        <v>563</v>
      </c>
      <c r="R318" s="42" t="s">
        <v>537</v>
      </c>
      <c r="S318" s="45">
        <v>45323</v>
      </c>
      <c r="T318" s="45">
        <v>45383</v>
      </c>
      <c r="U318" s="45" t="s">
        <v>512</v>
      </c>
      <c r="V318" s="26"/>
      <c r="W318" s="42"/>
      <c r="X318" s="46">
        <v>0.15</v>
      </c>
      <c r="Y318" s="42" t="s">
        <v>476</v>
      </c>
      <c r="Z318" s="42" t="s">
        <v>199</v>
      </c>
      <c r="AA318" s="42" t="s">
        <v>199</v>
      </c>
      <c r="AB318" s="42" t="s">
        <v>199</v>
      </c>
      <c r="AC318" s="42" t="s">
        <v>199</v>
      </c>
      <c r="AD318" s="42" t="s">
        <v>209</v>
      </c>
      <c r="AE318" s="42" t="s">
        <v>199</v>
      </c>
      <c r="AF318" s="42" t="s">
        <v>199</v>
      </c>
      <c r="AG318" s="42" t="s">
        <v>199</v>
      </c>
      <c r="AH318" s="42" t="s">
        <v>199</v>
      </c>
      <c r="AI318" s="42" t="s">
        <v>199</v>
      </c>
      <c r="AJ318" s="42" t="s">
        <v>199</v>
      </c>
      <c r="AK318" s="42" t="s">
        <v>199</v>
      </c>
      <c r="AL318" s="42" t="s">
        <v>538</v>
      </c>
    </row>
    <row r="319" spans="2:38" s="212" customFormat="1" ht="199.5" hidden="1" x14ac:dyDescent="0.2">
      <c r="B319" s="42" t="s">
        <v>516</v>
      </c>
      <c r="C319" s="43" t="s">
        <v>517</v>
      </c>
      <c r="D319" s="42" t="s">
        <v>1414</v>
      </c>
      <c r="E319" s="42" t="s">
        <v>1415</v>
      </c>
      <c r="F319" s="42" t="s">
        <v>1416</v>
      </c>
      <c r="G319" s="42"/>
      <c r="H319" s="42" t="s">
        <v>281</v>
      </c>
      <c r="I319" s="42" t="s">
        <v>199</v>
      </c>
      <c r="J319" s="42" t="s">
        <v>199</v>
      </c>
      <c r="K319" s="42" t="s">
        <v>199</v>
      </c>
      <c r="L319" s="42" t="s">
        <v>199</v>
      </c>
      <c r="M319" s="42" t="s">
        <v>1420</v>
      </c>
      <c r="N319" s="42" t="s">
        <v>1420</v>
      </c>
      <c r="O319" s="44" t="s">
        <v>1421</v>
      </c>
      <c r="P319" s="42" t="s">
        <v>535</v>
      </c>
      <c r="Q319" s="42" t="s">
        <v>563</v>
      </c>
      <c r="R319" s="42" t="s">
        <v>537</v>
      </c>
      <c r="S319" s="45">
        <v>45383</v>
      </c>
      <c r="T319" s="45">
        <v>45413</v>
      </c>
      <c r="U319" s="45" t="s">
        <v>281</v>
      </c>
      <c r="V319" s="26"/>
      <c r="W319" s="42"/>
      <c r="X319" s="46">
        <v>0.35</v>
      </c>
      <c r="Y319" s="42" t="s">
        <v>207</v>
      </c>
      <c r="Z319" s="42" t="s">
        <v>199</v>
      </c>
      <c r="AA319" s="42" t="s">
        <v>199</v>
      </c>
      <c r="AB319" s="42" t="s">
        <v>199</v>
      </c>
      <c r="AC319" s="42" t="s">
        <v>199</v>
      </c>
      <c r="AD319" s="42" t="s">
        <v>209</v>
      </c>
      <c r="AE319" s="42" t="s">
        <v>199</v>
      </c>
      <c r="AF319" s="42" t="s">
        <v>199</v>
      </c>
      <c r="AG319" s="42" t="s">
        <v>199</v>
      </c>
      <c r="AH319" s="42" t="s">
        <v>199</v>
      </c>
      <c r="AI319" s="42" t="s">
        <v>199</v>
      </c>
      <c r="AJ319" s="42" t="s">
        <v>199</v>
      </c>
      <c r="AK319" s="42" t="s">
        <v>199</v>
      </c>
      <c r="AL319" s="42" t="s">
        <v>538</v>
      </c>
    </row>
    <row r="320" spans="2:38" s="212" customFormat="1" ht="199.5" hidden="1" x14ac:dyDescent="0.2">
      <c r="B320" s="42" t="s">
        <v>516</v>
      </c>
      <c r="C320" s="43" t="s">
        <v>517</v>
      </c>
      <c r="D320" s="42" t="s">
        <v>1414</v>
      </c>
      <c r="E320" s="42" t="s">
        <v>1415</v>
      </c>
      <c r="F320" s="42" t="s">
        <v>1416</v>
      </c>
      <c r="G320" s="42"/>
      <c r="H320" s="42" t="s">
        <v>281</v>
      </c>
      <c r="I320" s="42" t="s">
        <v>199</v>
      </c>
      <c r="J320" s="42" t="s">
        <v>199</v>
      </c>
      <c r="K320" s="42" t="s">
        <v>199</v>
      </c>
      <c r="L320" s="42" t="s">
        <v>199</v>
      </c>
      <c r="M320" s="42" t="s">
        <v>1422</v>
      </c>
      <c r="N320" s="42" t="s">
        <v>1422</v>
      </c>
      <c r="O320" s="44" t="s">
        <v>1423</v>
      </c>
      <c r="P320" s="42" t="s">
        <v>535</v>
      </c>
      <c r="Q320" s="42" t="s">
        <v>563</v>
      </c>
      <c r="R320" s="42" t="s">
        <v>537</v>
      </c>
      <c r="S320" s="45">
        <v>45414</v>
      </c>
      <c r="T320" s="45">
        <v>45641</v>
      </c>
      <c r="U320" s="45" t="s">
        <v>512</v>
      </c>
      <c r="V320" s="26"/>
      <c r="W320" s="42"/>
      <c r="X320" s="46">
        <v>0.5</v>
      </c>
      <c r="Y320" s="42" t="s">
        <v>476</v>
      </c>
      <c r="Z320" s="42" t="s">
        <v>199</v>
      </c>
      <c r="AA320" s="42" t="s">
        <v>199</v>
      </c>
      <c r="AB320" s="42" t="s">
        <v>199</v>
      </c>
      <c r="AC320" s="42" t="s">
        <v>199</v>
      </c>
      <c r="AD320" s="42" t="s">
        <v>209</v>
      </c>
      <c r="AE320" s="42" t="s">
        <v>199</v>
      </c>
      <c r="AF320" s="42" t="s">
        <v>199</v>
      </c>
      <c r="AG320" s="42" t="s">
        <v>199</v>
      </c>
      <c r="AH320" s="42" t="s">
        <v>199</v>
      </c>
      <c r="AI320" s="42" t="s">
        <v>199</v>
      </c>
      <c r="AJ320" s="42" t="s">
        <v>199</v>
      </c>
      <c r="AK320" s="42" t="s">
        <v>199</v>
      </c>
      <c r="AL320" s="42" t="s">
        <v>538</v>
      </c>
    </row>
    <row r="321" spans="2:38" s="212" customFormat="1" ht="199.5" hidden="1" x14ac:dyDescent="0.2">
      <c r="B321" s="42" t="s">
        <v>516</v>
      </c>
      <c r="C321" s="43" t="s">
        <v>517</v>
      </c>
      <c r="D321" s="42" t="s">
        <v>1414</v>
      </c>
      <c r="E321" s="42" t="s">
        <v>1415</v>
      </c>
      <c r="F321" s="42" t="s">
        <v>1424</v>
      </c>
      <c r="G321" s="42"/>
      <c r="H321" s="42" t="s">
        <v>281</v>
      </c>
      <c r="I321" s="42" t="s">
        <v>199</v>
      </c>
      <c r="J321" s="42" t="s">
        <v>199</v>
      </c>
      <c r="K321" s="42" t="s">
        <v>199</v>
      </c>
      <c r="L321" s="42" t="s">
        <v>199</v>
      </c>
      <c r="M321" s="42" t="s">
        <v>1425</v>
      </c>
      <c r="N321" s="42" t="s">
        <v>1426</v>
      </c>
      <c r="O321" s="44" t="s">
        <v>1427</v>
      </c>
      <c r="P321" s="42" t="s">
        <v>535</v>
      </c>
      <c r="Q321" s="42" t="s">
        <v>536</v>
      </c>
      <c r="R321" s="42" t="s">
        <v>537</v>
      </c>
      <c r="S321" s="45">
        <v>45323</v>
      </c>
      <c r="T321" s="45">
        <v>45641</v>
      </c>
      <c r="U321" s="45" t="s">
        <v>512</v>
      </c>
      <c r="V321" s="26"/>
      <c r="W321" s="42"/>
      <c r="X321" s="46">
        <v>1</v>
      </c>
      <c r="Y321" s="42" t="s">
        <v>476</v>
      </c>
      <c r="Z321" s="42" t="s">
        <v>199</v>
      </c>
      <c r="AA321" s="42" t="s">
        <v>199</v>
      </c>
      <c r="AB321" s="42" t="s">
        <v>199</v>
      </c>
      <c r="AC321" s="42" t="s">
        <v>199</v>
      </c>
      <c r="AD321" s="42" t="s">
        <v>209</v>
      </c>
      <c r="AE321" s="42" t="s">
        <v>199</v>
      </c>
      <c r="AF321" s="42" t="s">
        <v>199</v>
      </c>
      <c r="AG321" s="42" t="s">
        <v>199</v>
      </c>
      <c r="AH321" s="42" t="s">
        <v>199</v>
      </c>
      <c r="AI321" s="42" t="s">
        <v>199</v>
      </c>
      <c r="AJ321" s="42" t="s">
        <v>199</v>
      </c>
      <c r="AK321" s="42" t="s">
        <v>199</v>
      </c>
      <c r="AL321" s="42" t="s">
        <v>1428</v>
      </c>
    </row>
    <row r="322" spans="2:38" s="212" customFormat="1" ht="199.5" hidden="1" x14ac:dyDescent="0.2">
      <c r="B322" s="42" t="s">
        <v>516</v>
      </c>
      <c r="C322" s="43" t="s">
        <v>517</v>
      </c>
      <c r="D322" s="42" t="s">
        <v>1414</v>
      </c>
      <c r="E322" s="42" t="s">
        <v>1415</v>
      </c>
      <c r="F322" s="42" t="s">
        <v>1429</v>
      </c>
      <c r="G322" s="42"/>
      <c r="H322" s="42" t="s">
        <v>281</v>
      </c>
      <c r="I322" s="42" t="s">
        <v>199</v>
      </c>
      <c r="J322" s="42" t="s">
        <v>199</v>
      </c>
      <c r="K322" s="42" t="s">
        <v>199</v>
      </c>
      <c r="L322" s="42" t="s">
        <v>199</v>
      </c>
      <c r="M322" s="42" t="s">
        <v>1430</v>
      </c>
      <c r="N322" s="42" t="s">
        <v>1431</v>
      </c>
      <c r="O322" s="44" t="s">
        <v>1432</v>
      </c>
      <c r="P322" s="42" t="s">
        <v>535</v>
      </c>
      <c r="Q322" s="42" t="s">
        <v>536</v>
      </c>
      <c r="R322" s="42" t="s">
        <v>537</v>
      </c>
      <c r="S322" s="45">
        <v>45323</v>
      </c>
      <c r="T322" s="45">
        <v>45444</v>
      </c>
      <c r="U322" s="45" t="s">
        <v>281</v>
      </c>
      <c r="V322" s="26"/>
      <c r="W322" s="42"/>
      <c r="X322" s="46">
        <v>0.2</v>
      </c>
      <c r="Y322" s="42" t="s">
        <v>207</v>
      </c>
      <c r="Z322" s="42" t="s">
        <v>199</v>
      </c>
      <c r="AA322" s="42" t="s">
        <v>199</v>
      </c>
      <c r="AB322" s="42" t="s">
        <v>199</v>
      </c>
      <c r="AC322" s="42" t="s">
        <v>199</v>
      </c>
      <c r="AD322" s="42" t="s">
        <v>209</v>
      </c>
      <c r="AE322" s="42" t="s">
        <v>199</v>
      </c>
      <c r="AF322" s="42" t="s">
        <v>199</v>
      </c>
      <c r="AG322" s="42" t="s">
        <v>199</v>
      </c>
      <c r="AH322" s="42" t="s">
        <v>199</v>
      </c>
      <c r="AI322" s="42" t="s">
        <v>199</v>
      </c>
      <c r="AJ322" s="42" t="s">
        <v>199</v>
      </c>
      <c r="AK322" s="42" t="s">
        <v>199</v>
      </c>
      <c r="AL322" s="42" t="s">
        <v>538</v>
      </c>
    </row>
    <row r="323" spans="2:38" s="212" customFormat="1" ht="199.5" hidden="1" x14ac:dyDescent="0.2">
      <c r="B323" s="42" t="s">
        <v>516</v>
      </c>
      <c r="C323" s="43" t="s">
        <v>517</v>
      </c>
      <c r="D323" s="42" t="s">
        <v>1414</v>
      </c>
      <c r="E323" s="42" t="s">
        <v>1415</v>
      </c>
      <c r="F323" s="42" t="s">
        <v>1429</v>
      </c>
      <c r="G323" s="42"/>
      <c r="H323" s="42" t="s">
        <v>281</v>
      </c>
      <c r="I323" s="42" t="s">
        <v>199</v>
      </c>
      <c r="J323" s="42" t="s">
        <v>199</v>
      </c>
      <c r="K323" s="42" t="s">
        <v>199</v>
      </c>
      <c r="L323" s="42" t="s">
        <v>199</v>
      </c>
      <c r="M323" s="42" t="s">
        <v>1433</v>
      </c>
      <c r="N323" s="42" t="s">
        <v>1434</v>
      </c>
      <c r="O323" s="44" t="s">
        <v>1435</v>
      </c>
      <c r="P323" s="42" t="s">
        <v>535</v>
      </c>
      <c r="Q323" s="42" t="s">
        <v>1436</v>
      </c>
      <c r="R323" s="42" t="s">
        <v>537</v>
      </c>
      <c r="S323" s="45">
        <v>45323</v>
      </c>
      <c r="T323" s="45">
        <v>45641</v>
      </c>
      <c r="U323" s="45" t="s">
        <v>512</v>
      </c>
      <c r="V323" s="26"/>
      <c r="W323" s="42"/>
      <c r="X323" s="46">
        <v>0.8</v>
      </c>
      <c r="Y323" s="42" t="s">
        <v>476</v>
      </c>
      <c r="Z323" s="42" t="s">
        <v>199</v>
      </c>
      <c r="AA323" s="42" t="s">
        <v>199</v>
      </c>
      <c r="AB323" s="42" t="s">
        <v>199</v>
      </c>
      <c r="AC323" s="42" t="s">
        <v>199</v>
      </c>
      <c r="AD323" s="42" t="s">
        <v>209</v>
      </c>
      <c r="AE323" s="42" t="s">
        <v>199</v>
      </c>
      <c r="AF323" s="42" t="s">
        <v>199</v>
      </c>
      <c r="AG323" s="42" t="s">
        <v>199</v>
      </c>
      <c r="AH323" s="42" t="s">
        <v>199</v>
      </c>
      <c r="AI323" s="42" t="s">
        <v>199</v>
      </c>
      <c r="AJ323" s="42" t="s">
        <v>199</v>
      </c>
      <c r="AK323" s="42" t="s">
        <v>199</v>
      </c>
      <c r="AL323" s="42" t="s">
        <v>538</v>
      </c>
    </row>
    <row r="324" spans="2:38" s="212" customFormat="1" ht="199.5" hidden="1" x14ac:dyDescent="0.2">
      <c r="B324" s="42" t="s">
        <v>516</v>
      </c>
      <c r="C324" s="43" t="s">
        <v>517</v>
      </c>
      <c r="D324" s="42" t="s">
        <v>1437</v>
      </c>
      <c r="E324" s="42" t="s">
        <v>1438</v>
      </c>
      <c r="F324" s="42" t="s">
        <v>1439</v>
      </c>
      <c r="G324" s="42"/>
      <c r="H324" s="42" t="s">
        <v>281</v>
      </c>
      <c r="I324" s="42" t="s">
        <v>199</v>
      </c>
      <c r="J324" s="42" t="s">
        <v>199</v>
      </c>
      <c r="K324" s="42" t="s">
        <v>199</v>
      </c>
      <c r="L324" s="76" t="s">
        <v>199</v>
      </c>
      <c r="M324" s="42" t="s">
        <v>1440</v>
      </c>
      <c r="N324" s="42" t="s">
        <v>1441</v>
      </c>
      <c r="O324" s="44" t="s">
        <v>1442</v>
      </c>
      <c r="P324" s="42" t="s">
        <v>535</v>
      </c>
      <c r="Q324" s="42" t="s">
        <v>536</v>
      </c>
      <c r="R324" s="42" t="s">
        <v>537</v>
      </c>
      <c r="S324" s="45">
        <v>45323</v>
      </c>
      <c r="T324" s="45">
        <v>45641</v>
      </c>
      <c r="U324" s="45" t="s">
        <v>512</v>
      </c>
      <c r="V324" s="26"/>
      <c r="W324" s="42"/>
      <c r="X324" s="46">
        <v>1</v>
      </c>
      <c r="Y324" s="42" t="s">
        <v>400</v>
      </c>
      <c r="Z324" s="42" t="s">
        <v>199</v>
      </c>
      <c r="AA324" s="42" t="s">
        <v>199</v>
      </c>
      <c r="AB324" s="76" t="s">
        <v>199</v>
      </c>
      <c r="AC324" s="76" t="s">
        <v>199</v>
      </c>
      <c r="AD324" s="42" t="s">
        <v>364</v>
      </c>
      <c r="AE324" s="42" t="s">
        <v>199</v>
      </c>
      <c r="AF324" s="42" t="s">
        <v>199</v>
      </c>
      <c r="AG324" s="88" t="s">
        <v>199</v>
      </c>
      <c r="AH324" s="88" t="s">
        <v>199</v>
      </c>
      <c r="AI324" s="76" t="s">
        <v>199</v>
      </c>
      <c r="AJ324" s="42" t="s">
        <v>402</v>
      </c>
      <c r="AK324" s="42" t="s">
        <v>403</v>
      </c>
      <c r="AL324" s="42" t="s">
        <v>684</v>
      </c>
    </row>
    <row r="325" spans="2:38" s="212" customFormat="1" ht="199.5" hidden="1" x14ac:dyDescent="0.2">
      <c r="B325" s="42" t="s">
        <v>516</v>
      </c>
      <c r="C325" s="43" t="s">
        <v>517</v>
      </c>
      <c r="D325" s="42" t="s">
        <v>1437</v>
      </c>
      <c r="E325" s="42" t="s">
        <v>1438</v>
      </c>
      <c r="F325" s="42" t="s">
        <v>1443</v>
      </c>
      <c r="G325" s="42"/>
      <c r="H325" s="42" t="s">
        <v>281</v>
      </c>
      <c r="I325" s="42" t="s">
        <v>199</v>
      </c>
      <c r="J325" s="42" t="s">
        <v>199</v>
      </c>
      <c r="K325" s="42" t="s">
        <v>199</v>
      </c>
      <c r="L325" s="76" t="s">
        <v>199</v>
      </c>
      <c r="M325" s="42" t="s">
        <v>1444</v>
      </c>
      <c r="N325" s="42" t="s">
        <v>1445</v>
      </c>
      <c r="O325" s="44" t="s">
        <v>1446</v>
      </c>
      <c r="P325" s="42" t="s">
        <v>535</v>
      </c>
      <c r="Q325" s="42" t="s">
        <v>1447</v>
      </c>
      <c r="R325" s="42" t="s">
        <v>537</v>
      </c>
      <c r="S325" s="45">
        <v>45323</v>
      </c>
      <c r="T325" s="45">
        <v>45641</v>
      </c>
      <c r="U325" s="45" t="s">
        <v>281</v>
      </c>
      <c r="V325" s="26"/>
      <c r="W325" s="42"/>
      <c r="X325" s="46">
        <v>1</v>
      </c>
      <c r="Y325" s="42" t="s">
        <v>400</v>
      </c>
      <c r="Z325" s="42" t="s">
        <v>199</v>
      </c>
      <c r="AA325" s="42" t="s">
        <v>199</v>
      </c>
      <c r="AB325" s="76" t="s">
        <v>199</v>
      </c>
      <c r="AC325" s="76" t="s">
        <v>199</v>
      </c>
      <c r="AD325" s="42" t="s">
        <v>364</v>
      </c>
      <c r="AE325" s="42" t="s">
        <v>199</v>
      </c>
      <c r="AF325" s="42" t="s">
        <v>199</v>
      </c>
      <c r="AG325" s="88" t="s">
        <v>199</v>
      </c>
      <c r="AH325" s="88" t="s">
        <v>199</v>
      </c>
      <c r="AI325" s="76" t="s">
        <v>199</v>
      </c>
      <c r="AJ325" s="42" t="s">
        <v>402</v>
      </c>
      <c r="AK325" s="42" t="s">
        <v>403</v>
      </c>
      <c r="AL325" s="42" t="s">
        <v>538</v>
      </c>
    </row>
    <row r="326" spans="2:38" s="212" customFormat="1" ht="171" hidden="1" x14ac:dyDescent="0.2">
      <c r="B326" s="42" t="s">
        <v>453</v>
      </c>
      <c r="C326" s="42" t="s">
        <v>850</v>
      </c>
      <c r="D326" s="42" t="s">
        <v>1448</v>
      </c>
      <c r="E326" s="42" t="s">
        <v>1449</v>
      </c>
      <c r="F326" s="42" t="s">
        <v>1450</v>
      </c>
      <c r="G326" s="42"/>
      <c r="H326" s="42" t="s">
        <v>1451</v>
      </c>
      <c r="I326" s="42" t="s">
        <v>1452</v>
      </c>
      <c r="J326" s="42" t="s">
        <v>1453</v>
      </c>
      <c r="K326" s="42" t="s">
        <v>199</v>
      </c>
      <c r="L326" s="42" t="s">
        <v>199</v>
      </c>
      <c r="M326" s="42" t="s">
        <v>1454</v>
      </c>
      <c r="N326" s="42" t="s">
        <v>1455</v>
      </c>
      <c r="O326" s="44" t="s">
        <v>1456</v>
      </c>
      <c r="P326" s="42" t="s">
        <v>292</v>
      </c>
      <c r="Q326" s="42" t="s">
        <v>1457</v>
      </c>
      <c r="R326" s="42" t="s">
        <v>280</v>
      </c>
      <c r="S326" s="45">
        <v>45292</v>
      </c>
      <c r="T326" s="45">
        <v>45350</v>
      </c>
      <c r="U326" s="45" t="s">
        <v>50</v>
      </c>
      <c r="V326" s="206">
        <v>21360746</v>
      </c>
      <c r="W326" s="44" t="s">
        <v>1458</v>
      </c>
      <c r="X326" s="44">
        <v>20</v>
      </c>
      <c r="Y326" s="42" t="s">
        <v>1459</v>
      </c>
      <c r="Z326" s="42" t="s">
        <v>208</v>
      </c>
      <c r="AA326" s="42" t="s">
        <v>354</v>
      </c>
      <c r="AB326" s="42" t="s">
        <v>199</v>
      </c>
      <c r="AC326" s="76" t="s">
        <v>199</v>
      </c>
      <c r="AD326" s="42" t="s">
        <v>1460</v>
      </c>
      <c r="AE326" s="42" t="s">
        <v>248</v>
      </c>
      <c r="AF326" s="42" t="s">
        <v>199</v>
      </c>
      <c r="AG326" s="88" t="s">
        <v>199</v>
      </c>
      <c r="AH326" s="88" t="s">
        <v>199</v>
      </c>
      <c r="AI326" s="76" t="s">
        <v>199</v>
      </c>
      <c r="AJ326" s="42" t="s">
        <v>199</v>
      </c>
      <c r="AK326" s="42" t="s">
        <v>199</v>
      </c>
      <c r="AL326" s="42" t="s">
        <v>294</v>
      </c>
    </row>
    <row r="327" spans="2:38" s="212" customFormat="1" ht="171" hidden="1" x14ac:dyDescent="0.2">
      <c r="B327" s="42" t="s">
        <v>453</v>
      </c>
      <c r="C327" s="42" t="s">
        <v>850</v>
      </c>
      <c r="D327" s="42" t="s">
        <v>1448</v>
      </c>
      <c r="E327" s="42" t="s">
        <v>1449</v>
      </c>
      <c r="F327" s="42" t="s">
        <v>1450</v>
      </c>
      <c r="G327" s="42"/>
      <c r="H327" s="42" t="s">
        <v>1451</v>
      </c>
      <c r="I327" s="42" t="s">
        <v>1452</v>
      </c>
      <c r="J327" s="42" t="s">
        <v>1453</v>
      </c>
      <c r="K327" s="42" t="s">
        <v>199</v>
      </c>
      <c r="L327" s="42" t="s">
        <v>199</v>
      </c>
      <c r="M327" s="42" t="s">
        <v>1461</v>
      </c>
      <c r="N327" s="42" t="s">
        <v>1462</v>
      </c>
      <c r="O327" s="44" t="s">
        <v>1463</v>
      </c>
      <c r="P327" s="42" t="s">
        <v>1464</v>
      </c>
      <c r="Q327" s="42" t="s">
        <v>1465</v>
      </c>
      <c r="R327" s="45" t="s">
        <v>50</v>
      </c>
      <c r="S327" s="45">
        <v>45292</v>
      </c>
      <c r="T327" s="45">
        <v>45016</v>
      </c>
      <c r="U327" s="42" t="s">
        <v>280</v>
      </c>
      <c r="V327" s="26" t="s">
        <v>199</v>
      </c>
      <c r="W327" s="42" t="s">
        <v>199</v>
      </c>
      <c r="X327" s="44">
        <v>70</v>
      </c>
      <c r="Y327" s="42" t="s">
        <v>1459</v>
      </c>
      <c r="Z327" s="42" t="s">
        <v>208</v>
      </c>
      <c r="AA327" s="42" t="s">
        <v>354</v>
      </c>
      <c r="AB327" s="42" t="s">
        <v>199</v>
      </c>
      <c r="AC327" s="76" t="s">
        <v>199</v>
      </c>
      <c r="AD327" s="42" t="s">
        <v>1460</v>
      </c>
      <c r="AE327" s="42" t="s">
        <v>199</v>
      </c>
      <c r="AF327" s="42" t="s">
        <v>199</v>
      </c>
      <c r="AG327" s="88" t="s">
        <v>199</v>
      </c>
      <c r="AH327" s="88" t="s">
        <v>199</v>
      </c>
      <c r="AI327" s="76" t="s">
        <v>199</v>
      </c>
      <c r="AJ327" s="42" t="s">
        <v>199</v>
      </c>
      <c r="AK327" s="42" t="s">
        <v>199</v>
      </c>
      <c r="AL327" s="42" t="s">
        <v>294</v>
      </c>
    </row>
    <row r="328" spans="2:38" s="212" customFormat="1" ht="171" hidden="1" x14ac:dyDescent="0.2">
      <c r="B328" s="42" t="s">
        <v>453</v>
      </c>
      <c r="C328" s="42" t="s">
        <v>850</v>
      </c>
      <c r="D328" s="42" t="s">
        <v>1448</v>
      </c>
      <c r="E328" s="42" t="s">
        <v>1449</v>
      </c>
      <c r="F328" s="42" t="s">
        <v>1450</v>
      </c>
      <c r="G328" s="42"/>
      <c r="H328" s="42" t="s">
        <v>1451</v>
      </c>
      <c r="I328" s="42" t="s">
        <v>1452</v>
      </c>
      <c r="J328" s="42" t="s">
        <v>1453</v>
      </c>
      <c r="K328" s="42" t="s">
        <v>199</v>
      </c>
      <c r="L328" s="42" t="s">
        <v>199</v>
      </c>
      <c r="M328" s="42" t="s">
        <v>1466</v>
      </c>
      <c r="N328" s="42" t="s">
        <v>1467</v>
      </c>
      <c r="O328" s="44" t="s">
        <v>1468</v>
      </c>
      <c r="P328" s="42" t="s">
        <v>1464</v>
      </c>
      <c r="Q328" s="42" t="s">
        <v>332</v>
      </c>
      <c r="R328" s="45" t="s">
        <v>50</v>
      </c>
      <c r="S328" s="45">
        <v>45383</v>
      </c>
      <c r="T328" s="45">
        <v>45046</v>
      </c>
      <c r="U328" s="42" t="s">
        <v>280</v>
      </c>
      <c r="V328" s="26" t="s">
        <v>199</v>
      </c>
      <c r="W328" s="42" t="s">
        <v>199</v>
      </c>
      <c r="X328" s="44">
        <v>10</v>
      </c>
      <c r="Y328" s="42" t="s">
        <v>208</v>
      </c>
      <c r="Z328" s="42" t="s">
        <v>354</v>
      </c>
      <c r="AA328" s="42" t="s">
        <v>199</v>
      </c>
      <c r="AB328" s="76" t="s">
        <v>199</v>
      </c>
      <c r="AC328" s="76" t="s">
        <v>199</v>
      </c>
      <c r="AD328" s="42" t="s">
        <v>1460</v>
      </c>
      <c r="AE328" s="42" t="s">
        <v>199</v>
      </c>
      <c r="AF328" s="42" t="s">
        <v>199</v>
      </c>
      <c r="AG328" s="88" t="s">
        <v>199</v>
      </c>
      <c r="AH328" s="88" t="s">
        <v>199</v>
      </c>
      <c r="AI328" s="76" t="s">
        <v>199</v>
      </c>
      <c r="AJ328" s="42" t="s">
        <v>199</v>
      </c>
      <c r="AK328" s="42" t="s">
        <v>199</v>
      </c>
      <c r="AL328" s="42" t="s">
        <v>294</v>
      </c>
    </row>
    <row r="329" spans="2:38" s="212" customFormat="1" ht="171" hidden="1" x14ac:dyDescent="0.2">
      <c r="B329" s="42" t="s">
        <v>453</v>
      </c>
      <c r="C329" s="42" t="s">
        <v>850</v>
      </c>
      <c r="D329" s="42" t="s">
        <v>1448</v>
      </c>
      <c r="E329" s="42" t="s">
        <v>1449</v>
      </c>
      <c r="F329" s="42" t="s">
        <v>1469</v>
      </c>
      <c r="G329" s="42"/>
      <c r="H329" s="42" t="s">
        <v>1451</v>
      </c>
      <c r="I329" s="42" t="s">
        <v>1452</v>
      </c>
      <c r="J329" s="42" t="s">
        <v>1453</v>
      </c>
      <c r="K329" s="42" t="s">
        <v>199</v>
      </c>
      <c r="L329" s="42" t="s">
        <v>199</v>
      </c>
      <c r="M329" s="42" t="s">
        <v>1470</v>
      </c>
      <c r="N329" s="42" t="s">
        <v>1471</v>
      </c>
      <c r="O329" s="44" t="s">
        <v>1456</v>
      </c>
      <c r="P329" s="42" t="s">
        <v>292</v>
      </c>
      <c r="Q329" s="42" t="s">
        <v>1457</v>
      </c>
      <c r="R329" s="42" t="s">
        <v>280</v>
      </c>
      <c r="S329" s="45">
        <v>45352</v>
      </c>
      <c r="T329" s="45">
        <v>45596</v>
      </c>
      <c r="U329" s="45" t="s">
        <v>50</v>
      </c>
      <c r="V329" s="206">
        <v>64082238</v>
      </c>
      <c r="W329" s="44" t="s">
        <v>1458</v>
      </c>
      <c r="Y329" s="42" t="s">
        <v>208</v>
      </c>
      <c r="Z329" s="42" t="s">
        <v>354</v>
      </c>
      <c r="AA329" s="42" t="s">
        <v>199</v>
      </c>
      <c r="AB329" s="76" t="s">
        <v>199</v>
      </c>
      <c r="AC329" s="76" t="s">
        <v>199</v>
      </c>
      <c r="AD329" s="42" t="s">
        <v>1460</v>
      </c>
      <c r="AE329" s="42" t="s">
        <v>248</v>
      </c>
      <c r="AF329" s="42" t="s">
        <v>199</v>
      </c>
      <c r="AG329" s="88" t="s">
        <v>199</v>
      </c>
      <c r="AH329" s="88" t="s">
        <v>199</v>
      </c>
      <c r="AI329" s="76" t="s">
        <v>199</v>
      </c>
      <c r="AJ329" s="42" t="s">
        <v>199</v>
      </c>
      <c r="AK329" s="42" t="s">
        <v>199</v>
      </c>
      <c r="AL329" s="42" t="s">
        <v>294</v>
      </c>
    </row>
    <row r="330" spans="2:38" s="212" customFormat="1" ht="171" hidden="1" x14ac:dyDescent="0.2">
      <c r="B330" s="42" t="s">
        <v>453</v>
      </c>
      <c r="C330" s="42" t="s">
        <v>850</v>
      </c>
      <c r="D330" s="42" t="s">
        <v>1448</v>
      </c>
      <c r="E330" s="42" t="s">
        <v>1449</v>
      </c>
      <c r="F330" s="42" t="s">
        <v>1469</v>
      </c>
      <c r="G330" s="42"/>
      <c r="H330" s="42" t="s">
        <v>1451</v>
      </c>
      <c r="I330" s="42" t="s">
        <v>1452</v>
      </c>
      <c r="J330" s="42" t="s">
        <v>1453</v>
      </c>
      <c r="K330" s="42" t="s">
        <v>199</v>
      </c>
      <c r="L330" s="42" t="s">
        <v>199</v>
      </c>
      <c r="M330" s="42" t="s">
        <v>1472</v>
      </c>
      <c r="N330" s="42" t="s">
        <v>1473</v>
      </c>
      <c r="O330" s="44" t="s">
        <v>1474</v>
      </c>
      <c r="P330" s="42" t="s">
        <v>1464</v>
      </c>
      <c r="Q330" s="42" t="s">
        <v>332</v>
      </c>
      <c r="R330" s="45" t="s">
        <v>50</v>
      </c>
      <c r="S330" s="45">
        <v>45597</v>
      </c>
      <c r="T330" s="45">
        <v>45626</v>
      </c>
      <c r="U330" s="42" t="s">
        <v>280</v>
      </c>
      <c r="V330" s="76" t="s">
        <v>199</v>
      </c>
      <c r="W330" s="76" t="s">
        <v>199</v>
      </c>
      <c r="Y330" s="42" t="s">
        <v>208</v>
      </c>
      <c r="Z330" s="42" t="s">
        <v>354</v>
      </c>
      <c r="AA330" s="42" t="s">
        <v>199</v>
      </c>
      <c r="AB330" s="76" t="s">
        <v>199</v>
      </c>
      <c r="AC330" s="76" t="s">
        <v>199</v>
      </c>
      <c r="AD330" s="42" t="s">
        <v>1460</v>
      </c>
      <c r="AE330" s="42" t="s">
        <v>199</v>
      </c>
      <c r="AF330" s="42" t="s">
        <v>199</v>
      </c>
      <c r="AG330" s="88" t="s">
        <v>199</v>
      </c>
      <c r="AH330" s="88" t="s">
        <v>199</v>
      </c>
      <c r="AI330" s="76" t="s">
        <v>199</v>
      </c>
      <c r="AJ330" s="42" t="s">
        <v>199</v>
      </c>
      <c r="AK330" s="42" t="s">
        <v>199</v>
      </c>
      <c r="AL330" s="42" t="s">
        <v>294</v>
      </c>
    </row>
    <row r="331" spans="2:38" s="212" customFormat="1" ht="171" hidden="1" x14ac:dyDescent="0.2">
      <c r="B331" s="42" t="s">
        <v>453</v>
      </c>
      <c r="C331" s="42" t="s">
        <v>850</v>
      </c>
      <c r="D331" s="42" t="s">
        <v>1448</v>
      </c>
      <c r="E331" s="42" t="s">
        <v>1449</v>
      </c>
      <c r="F331" s="42" t="s">
        <v>1475</v>
      </c>
      <c r="G331" s="42"/>
      <c r="H331" s="42" t="s">
        <v>1451</v>
      </c>
      <c r="I331" s="42" t="s">
        <v>1452</v>
      </c>
      <c r="J331" s="42" t="s">
        <v>1453</v>
      </c>
      <c r="K331" s="42" t="s">
        <v>199</v>
      </c>
      <c r="L331" s="42" t="s">
        <v>199</v>
      </c>
      <c r="M331" s="42" t="s">
        <v>1476</v>
      </c>
      <c r="N331" s="42" t="s">
        <v>1477</v>
      </c>
      <c r="O331" s="44" t="s">
        <v>1478</v>
      </c>
      <c r="P331" s="42" t="s">
        <v>292</v>
      </c>
      <c r="Q331" s="42" t="s">
        <v>1479</v>
      </c>
      <c r="R331" s="42" t="s">
        <v>280</v>
      </c>
      <c r="S331" s="45">
        <v>45597</v>
      </c>
      <c r="T331" s="45">
        <v>45611</v>
      </c>
      <c r="U331" s="45" t="s">
        <v>50</v>
      </c>
      <c r="V331" s="229" t="s">
        <v>199</v>
      </c>
      <c r="W331" s="76" t="s">
        <v>199</v>
      </c>
      <c r="Y331" s="42" t="s">
        <v>208</v>
      </c>
      <c r="Z331" s="42" t="s">
        <v>354</v>
      </c>
      <c r="AA331" s="42" t="s">
        <v>199</v>
      </c>
      <c r="AB331" s="76" t="s">
        <v>199</v>
      </c>
      <c r="AC331" s="76" t="s">
        <v>199</v>
      </c>
      <c r="AD331" s="42" t="s">
        <v>1460</v>
      </c>
      <c r="AE331" s="42" t="s">
        <v>199</v>
      </c>
      <c r="AF331" s="42" t="s">
        <v>199</v>
      </c>
      <c r="AG331" s="88" t="s">
        <v>199</v>
      </c>
      <c r="AH331" s="88" t="s">
        <v>199</v>
      </c>
      <c r="AI331" s="76" t="s">
        <v>199</v>
      </c>
      <c r="AJ331" s="42" t="s">
        <v>199</v>
      </c>
      <c r="AK331" s="42" t="s">
        <v>199</v>
      </c>
      <c r="AL331" s="42" t="s">
        <v>294</v>
      </c>
    </row>
    <row r="332" spans="2:38" s="212" customFormat="1" ht="171" hidden="1" x14ac:dyDescent="0.2">
      <c r="B332" s="42" t="s">
        <v>453</v>
      </c>
      <c r="C332" s="42" t="s">
        <v>850</v>
      </c>
      <c r="D332" s="42" t="s">
        <v>1448</v>
      </c>
      <c r="E332" s="42" t="s">
        <v>1449</v>
      </c>
      <c r="F332" s="42" t="s">
        <v>1480</v>
      </c>
      <c r="G332" s="42"/>
      <c r="H332" s="42" t="s">
        <v>1451</v>
      </c>
      <c r="I332" s="42" t="s">
        <v>1452</v>
      </c>
      <c r="J332" s="42" t="s">
        <v>1453</v>
      </c>
      <c r="K332" s="42" t="s">
        <v>199</v>
      </c>
      <c r="L332" s="42" t="s">
        <v>199</v>
      </c>
      <c r="M332" s="42" t="s">
        <v>1481</v>
      </c>
      <c r="N332" s="42" t="s">
        <v>1482</v>
      </c>
      <c r="O332" s="44" t="s">
        <v>1483</v>
      </c>
      <c r="P332" s="42" t="s">
        <v>292</v>
      </c>
      <c r="Q332" s="42" t="s">
        <v>1457</v>
      </c>
      <c r="R332" s="42" t="s">
        <v>280</v>
      </c>
      <c r="S332" s="45">
        <v>45627</v>
      </c>
      <c r="T332" s="45">
        <v>45641</v>
      </c>
      <c r="U332" s="45" t="s">
        <v>50</v>
      </c>
      <c r="V332" s="229" t="s">
        <v>199</v>
      </c>
      <c r="W332" s="76" t="s">
        <v>199</v>
      </c>
      <c r="Y332" s="42" t="s">
        <v>208</v>
      </c>
      <c r="Z332" s="42" t="s">
        <v>354</v>
      </c>
      <c r="AA332" s="42" t="s">
        <v>199</v>
      </c>
      <c r="AB332" s="76" t="s">
        <v>199</v>
      </c>
      <c r="AC332" s="76" t="s">
        <v>199</v>
      </c>
      <c r="AD332" s="42" t="s">
        <v>1460</v>
      </c>
      <c r="AE332" s="42" t="s">
        <v>199</v>
      </c>
      <c r="AF332" s="42" t="s">
        <v>199</v>
      </c>
      <c r="AG332" s="88" t="s">
        <v>199</v>
      </c>
      <c r="AH332" s="88" t="s">
        <v>199</v>
      </c>
      <c r="AI332" s="76" t="s">
        <v>199</v>
      </c>
      <c r="AJ332" s="42" t="s">
        <v>199</v>
      </c>
      <c r="AK332" s="42" t="s">
        <v>199</v>
      </c>
      <c r="AL332" s="42" t="s">
        <v>294</v>
      </c>
    </row>
    <row r="333" spans="2:38" s="212" customFormat="1" ht="171" hidden="1" x14ac:dyDescent="0.2">
      <c r="B333" s="42" t="s">
        <v>453</v>
      </c>
      <c r="C333" s="42" t="s">
        <v>850</v>
      </c>
      <c r="D333" s="42" t="s">
        <v>1448</v>
      </c>
      <c r="E333" s="42" t="s">
        <v>1449</v>
      </c>
      <c r="F333" s="42" t="s">
        <v>1480</v>
      </c>
      <c r="G333" s="42"/>
      <c r="H333" s="42" t="s">
        <v>1451</v>
      </c>
      <c r="I333" s="42" t="s">
        <v>1452</v>
      </c>
      <c r="J333" s="42" t="s">
        <v>1453</v>
      </c>
      <c r="K333" s="42" t="s">
        <v>199</v>
      </c>
      <c r="L333" s="42" t="s">
        <v>199</v>
      </c>
      <c r="M333" s="42" t="s">
        <v>1484</v>
      </c>
      <c r="N333" s="42" t="s">
        <v>1485</v>
      </c>
      <c r="O333" s="44" t="s">
        <v>1486</v>
      </c>
      <c r="P333" s="42" t="s">
        <v>1487</v>
      </c>
      <c r="Q333" s="42" t="s">
        <v>1488</v>
      </c>
      <c r="R333" s="45" t="s">
        <v>50</v>
      </c>
      <c r="S333" s="45">
        <v>45627</v>
      </c>
      <c r="T333" s="45">
        <v>45641</v>
      </c>
      <c r="U333" s="42" t="s">
        <v>280</v>
      </c>
      <c r="V333" s="76" t="s">
        <v>199</v>
      </c>
      <c r="W333" s="76" t="s">
        <v>199</v>
      </c>
      <c r="Y333" s="42" t="s">
        <v>208</v>
      </c>
      <c r="Z333" s="42" t="s">
        <v>354</v>
      </c>
      <c r="AA333" s="42" t="s">
        <v>199</v>
      </c>
      <c r="AB333" s="76" t="s">
        <v>199</v>
      </c>
      <c r="AC333" s="76" t="s">
        <v>199</v>
      </c>
      <c r="AD333" s="42" t="s">
        <v>1460</v>
      </c>
      <c r="AE333" s="42" t="s">
        <v>199</v>
      </c>
      <c r="AF333" s="42" t="s">
        <v>199</v>
      </c>
      <c r="AG333" s="88" t="s">
        <v>199</v>
      </c>
      <c r="AH333" s="88" t="s">
        <v>199</v>
      </c>
      <c r="AI333" s="76" t="s">
        <v>199</v>
      </c>
      <c r="AJ333" s="42" t="s">
        <v>199</v>
      </c>
      <c r="AK333" s="42" t="s">
        <v>199</v>
      </c>
      <c r="AL333" s="42" t="s">
        <v>294</v>
      </c>
    </row>
    <row r="334" spans="2:38" s="212" customFormat="1" ht="142.5" hidden="1" x14ac:dyDescent="0.2">
      <c r="B334" s="42" t="s">
        <v>193</v>
      </c>
      <c r="C334" s="43" t="s">
        <v>1351</v>
      </c>
      <c r="D334" s="42" t="s">
        <v>1489</v>
      </c>
      <c r="E334" s="215" t="s">
        <v>1497</v>
      </c>
      <c r="F334" s="215" t="s">
        <v>1490</v>
      </c>
      <c r="G334" s="215"/>
      <c r="H334" s="42" t="s">
        <v>1451</v>
      </c>
      <c r="I334" s="42" t="s">
        <v>199</v>
      </c>
      <c r="J334" s="42" t="s">
        <v>199</v>
      </c>
      <c r="K334" s="42" t="s">
        <v>199</v>
      </c>
      <c r="L334" s="42" t="s">
        <v>199</v>
      </c>
      <c r="M334" s="215" t="s">
        <v>1491</v>
      </c>
      <c r="N334" s="44" t="s">
        <v>1492</v>
      </c>
      <c r="O334" s="42" t="s">
        <v>1493</v>
      </c>
      <c r="P334" s="42" t="s">
        <v>298</v>
      </c>
      <c r="Q334" s="42"/>
      <c r="R334" s="42" t="s">
        <v>280</v>
      </c>
      <c r="S334" s="45">
        <v>45292</v>
      </c>
      <c r="T334" s="45">
        <v>45626</v>
      </c>
      <c r="U334" s="230" t="s">
        <v>280</v>
      </c>
      <c r="V334" s="206" t="s">
        <v>1494</v>
      </c>
      <c r="W334" s="44" t="s">
        <v>1495</v>
      </c>
      <c r="Y334" s="44" t="s">
        <v>245</v>
      </c>
      <c r="Z334" s="42" t="s">
        <v>1496</v>
      </c>
      <c r="AA334" s="42" t="s">
        <v>199</v>
      </c>
      <c r="AB334" s="76" t="s">
        <v>199</v>
      </c>
      <c r="AC334" s="76" t="s">
        <v>199</v>
      </c>
      <c r="AD334" s="42" t="s">
        <v>487</v>
      </c>
      <c r="AE334" s="42" t="s">
        <v>248</v>
      </c>
      <c r="AF334" s="88" t="s">
        <v>199</v>
      </c>
      <c r="AG334" s="88" t="s">
        <v>199</v>
      </c>
      <c r="AH334" s="76" t="s">
        <v>199</v>
      </c>
      <c r="AI334" s="76" t="s">
        <v>199</v>
      </c>
      <c r="AJ334" s="42" t="s">
        <v>199</v>
      </c>
      <c r="AK334" s="42" t="s">
        <v>199</v>
      </c>
      <c r="AL334" s="42" t="s">
        <v>283</v>
      </c>
    </row>
    <row r="335" spans="2:38" s="212" customFormat="1" ht="142.5" hidden="1" x14ac:dyDescent="0.2">
      <c r="B335" s="42" t="s">
        <v>193</v>
      </c>
      <c r="C335" s="43" t="s">
        <v>1351</v>
      </c>
      <c r="D335" s="42" t="s">
        <v>1489</v>
      </c>
      <c r="E335" s="215" t="s">
        <v>1497</v>
      </c>
      <c r="F335" s="215" t="s">
        <v>1490</v>
      </c>
      <c r="G335" s="215"/>
      <c r="H335" s="42" t="s">
        <v>1451</v>
      </c>
      <c r="I335" s="42" t="s">
        <v>199</v>
      </c>
      <c r="J335" s="42" t="s">
        <v>199</v>
      </c>
      <c r="K335" s="42" t="s">
        <v>199</v>
      </c>
      <c r="L335" s="42" t="s">
        <v>199</v>
      </c>
      <c r="M335" s="215" t="s">
        <v>1498</v>
      </c>
      <c r="N335" s="42" t="s">
        <v>1499</v>
      </c>
      <c r="O335" s="42" t="s">
        <v>1500</v>
      </c>
      <c r="P335" s="42" t="s">
        <v>298</v>
      </c>
      <c r="Q335" s="42"/>
      <c r="R335" s="42" t="s">
        <v>280</v>
      </c>
      <c r="S335" s="45">
        <v>45292</v>
      </c>
      <c r="T335" s="45">
        <v>45412</v>
      </c>
      <c r="U335" s="45" t="s">
        <v>281</v>
      </c>
      <c r="V335" s="206">
        <v>21720848</v>
      </c>
      <c r="W335" s="42">
        <v>165</v>
      </c>
      <c r="X335" s="46"/>
      <c r="Y335" s="42" t="s">
        <v>245</v>
      </c>
      <c r="Z335" s="42" t="s">
        <v>199</v>
      </c>
      <c r="AA335" s="42" t="s">
        <v>199</v>
      </c>
      <c r="AB335" s="42" t="s">
        <v>199</v>
      </c>
      <c r="AC335" s="42" t="s">
        <v>199</v>
      </c>
      <c r="AD335" s="42" t="s">
        <v>828</v>
      </c>
      <c r="AE335" s="42" t="s">
        <v>248</v>
      </c>
      <c r="AF335" s="42" t="s">
        <v>199</v>
      </c>
      <c r="AG335" s="42" t="s">
        <v>199</v>
      </c>
      <c r="AH335" s="42" t="s">
        <v>199</v>
      </c>
      <c r="AI335" s="42" t="s">
        <v>199</v>
      </c>
      <c r="AJ335" s="42" t="s">
        <v>199</v>
      </c>
      <c r="AK335" s="42" t="s">
        <v>199</v>
      </c>
      <c r="AL335" s="42" t="s">
        <v>283</v>
      </c>
    </row>
    <row r="336" spans="2:38" s="212" customFormat="1" ht="142.5" hidden="1" x14ac:dyDescent="0.2">
      <c r="B336" s="42" t="s">
        <v>193</v>
      </c>
      <c r="C336" s="43" t="s">
        <v>1351</v>
      </c>
      <c r="D336" s="42" t="s">
        <v>1489</v>
      </c>
      <c r="E336" s="215" t="s">
        <v>1497</v>
      </c>
      <c r="F336" s="215" t="s">
        <v>1490</v>
      </c>
      <c r="G336" s="215"/>
      <c r="H336" s="42" t="s">
        <v>1451</v>
      </c>
      <c r="I336" s="42" t="s">
        <v>199</v>
      </c>
      <c r="J336" s="42" t="s">
        <v>199</v>
      </c>
      <c r="K336" s="42" t="s">
        <v>199</v>
      </c>
      <c r="L336" s="42" t="s">
        <v>199</v>
      </c>
      <c r="M336" s="215" t="s">
        <v>1501</v>
      </c>
      <c r="N336" s="42" t="s">
        <v>1499</v>
      </c>
      <c r="O336" s="42" t="s">
        <v>1502</v>
      </c>
      <c r="P336" s="42" t="s">
        <v>298</v>
      </c>
      <c r="Q336" s="42"/>
      <c r="R336" s="42" t="s">
        <v>280</v>
      </c>
      <c r="S336" s="45">
        <v>45413</v>
      </c>
      <c r="T336" s="52">
        <v>45535</v>
      </c>
      <c r="U336" s="45" t="s">
        <v>281</v>
      </c>
      <c r="V336" s="206" t="s">
        <v>1503</v>
      </c>
      <c r="W336" s="42">
        <v>165</v>
      </c>
      <c r="X336" s="46"/>
      <c r="Y336" s="42" t="s">
        <v>245</v>
      </c>
      <c r="Z336" s="42" t="s">
        <v>199</v>
      </c>
      <c r="AA336" s="42" t="s">
        <v>199</v>
      </c>
      <c r="AB336" s="42" t="s">
        <v>199</v>
      </c>
      <c r="AC336" s="42" t="s">
        <v>199</v>
      </c>
      <c r="AD336" s="42" t="s">
        <v>828</v>
      </c>
      <c r="AE336" s="42" t="s">
        <v>248</v>
      </c>
      <c r="AF336" s="42" t="s">
        <v>199</v>
      </c>
      <c r="AG336" s="42" t="s">
        <v>199</v>
      </c>
      <c r="AH336" s="42" t="s">
        <v>199</v>
      </c>
      <c r="AI336" s="42" t="s">
        <v>199</v>
      </c>
      <c r="AJ336" s="42" t="s">
        <v>199</v>
      </c>
      <c r="AK336" s="42" t="s">
        <v>199</v>
      </c>
      <c r="AL336" s="42" t="s">
        <v>283</v>
      </c>
    </row>
    <row r="337" spans="2:38" s="212" customFormat="1" ht="142.5" hidden="1" x14ac:dyDescent="0.2">
      <c r="B337" s="42" t="s">
        <v>193</v>
      </c>
      <c r="C337" s="43" t="s">
        <v>1351</v>
      </c>
      <c r="D337" s="42" t="s">
        <v>1489</v>
      </c>
      <c r="E337" s="215" t="s">
        <v>1497</v>
      </c>
      <c r="F337" s="215" t="s">
        <v>1490</v>
      </c>
      <c r="G337" s="215"/>
      <c r="H337" s="42" t="s">
        <v>1451</v>
      </c>
      <c r="I337" s="42" t="s">
        <v>199</v>
      </c>
      <c r="J337" s="42" t="s">
        <v>199</v>
      </c>
      <c r="K337" s="42" t="s">
        <v>199</v>
      </c>
      <c r="L337" s="42" t="s">
        <v>199</v>
      </c>
      <c r="M337" s="215" t="s">
        <v>1504</v>
      </c>
      <c r="N337" s="42" t="s">
        <v>1499</v>
      </c>
      <c r="O337" s="42" t="s">
        <v>1505</v>
      </c>
      <c r="P337" s="42" t="s">
        <v>298</v>
      </c>
      <c r="Q337" s="42"/>
      <c r="R337" s="42" t="s">
        <v>280</v>
      </c>
      <c r="S337" s="45">
        <v>45536</v>
      </c>
      <c r="T337" s="52">
        <v>45626</v>
      </c>
      <c r="U337" s="45" t="s">
        <v>281</v>
      </c>
      <c r="V337" s="26" t="s">
        <v>199</v>
      </c>
      <c r="W337" s="42" t="s">
        <v>199</v>
      </c>
      <c r="X337" s="46"/>
      <c r="Y337" s="42" t="s">
        <v>245</v>
      </c>
      <c r="Z337" s="42" t="s">
        <v>199</v>
      </c>
      <c r="AA337" s="42" t="s">
        <v>199</v>
      </c>
      <c r="AB337" s="42" t="s">
        <v>199</v>
      </c>
      <c r="AC337" s="42" t="s">
        <v>199</v>
      </c>
      <c r="AD337" s="42" t="s">
        <v>828</v>
      </c>
      <c r="AE337" s="42" t="s">
        <v>199</v>
      </c>
      <c r="AF337" s="42" t="s">
        <v>199</v>
      </c>
      <c r="AG337" s="42" t="s">
        <v>199</v>
      </c>
      <c r="AH337" s="42" t="s">
        <v>199</v>
      </c>
      <c r="AI337" s="42" t="s">
        <v>199</v>
      </c>
      <c r="AJ337" s="42" t="s">
        <v>199</v>
      </c>
      <c r="AK337" s="42" t="s">
        <v>199</v>
      </c>
      <c r="AL337" s="42" t="s">
        <v>283</v>
      </c>
    </row>
    <row r="338" spans="2:38" s="212" customFormat="1" x14ac:dyDescent="0.2">
      <c r="W338" s="231"/>
      <c r="AE338" s="231"/>
      <c r="AF338" s="231"/>
      <c r="AG338" s="231"/>
      <c r="AH338" s="231"/>
    </row>
  </sheetData>
  <autoFilter ref="A8:AL337" xr:uid="{00000000-0001-0000-0000-000000000000}">
    <filterColumn colId="8" showButton="0"/>
    <filterColumn colId="9" showButton="0"/>
    <filterColumn colId="10" showButton="0"/>
    <filterColumn colId="15">
      <filters>
        <filter val="Jairo Alejandro Barón Rubiano"/>
        <filter val="Juan Carlos Borda Rivas"/>
      </filters>
    </filterColumn>
    <filterColumn colId="17">
      <filters>
        <filter val="Dirección Administrativa y Financiera"/>
      </filters>
    </filterColumn>
    <filterColumn colId="24" showButton="0"/>
    <filterColumn colId="25" showButton="0"/>
    <filterColumn colId="26" showButton="0"/>
    <filterColumn colId="27" showButton="0"/>
    <filterColumn colId="29" showButton="0"/>
    <filterColumn colId="30" showButton="0"/>
    <filterColumn colId="31" showButton="0"/>
    <filterColumn colId="32" showButton="0"/>
    <filterColumn colId="33" showButton="0"/>
    <filterColumn colId="35" showButton="0"/>
  </autoFilter>
  <mergeCells count="29">
    <mergeCell ref="AL8:AL9"/>
    <mergeCell ref="V8:V9"/>
    <mergeCell ref="W8:W9"/>
    <mergeCell ref="X8:X9"/>
    <mergeCell ref="Y8:AC9"/>
    <mergeCell ref="AD8:AI9"/>
    <mergeCell ref="AJ8:AK8"/>
    <mergeCell ref="U8:U9"/>
    <mergeCell ref="G8:G9"/>
    <mergeCell ref="H8:H9"/>
    <mergeCell ref="I8:L9"/>
    <mergeCell ref="M8:M9"/>
    <mergeCell ref="N8:N9"/>
    <mergeCell ref="O8:O9"/>
    <mergeCell ref="P8:P9"/>
    <mergeCell ref="Q8:Q9"/>
    <mergeCell ref="R8:R9"/>
    <mergeCell ref="S8:S9"/>
    <mergeCell ref="T8:T9"/>
    <mergeCell ref="B2:B5"/>
    <mergeCell ref="C2:C3"/>
    <mergeCell ref="D2:AJ3"/>
    <mergeCell ref="C4:C5"/>
    <mergeCell ref="D4:AJ5"/>
    <mergeCell ref="B8:B9"/>
    <mergeCell ref="C8:C9"/>
    <mergeCell ref="D8:D9"/>
    <mergeCell ref="E8:E9"/>
    <mergeCell ref="F8:F9"/>
  </mergeCells>
  <conditionalFormatting sqref="AL226:AL227">
    <cfRule type="expression" dxfId="2" priority="1">
      <formula>$AD226&lt;&gt;""</formula>
    </cfRule>
  </conditionalFormatting>
  <dataValidations count="27">
    <dataValidation type="list" allowBlank="1" showInputMessage="1" showErrorMessage="1" sqref="B10:B275 B288:B337" xr:uid="{5CA99327-CC9D-462A-AC41-7E302384425D}">
      <formula1>Perspectiva</formula1>
    </dataValidation>
    <dataValidation allowBlank="1" showInputMessage="1" showErrorMessage="1" prompt="Puede registrar la cantidad de colaboradores que requiera, siempre y cuando cuenten con usuario de Eureka" sqref="Q203:Q207 Q140:Q141 P206:P207" xr:uid="{64AF6B18-D37F-470D-A129-24A7E3C0BFDC}"/>
    <dataValidation type="textLength" operator="lessThanOrEqual" showInputMessage="1" showErrorMessage="1" error="El número máximo de caracteres son 100" prompt="El número máximo de caracteres incluyendo los espacios es de 100" sqref="N79:N93 O125:O126 M125:M126 M79:M122" xr:uid="{0FCB4375-63F6-4F9E-AB7C-FF0BDEBA18B3}">
      <formula1>100</formula1>
    </dataValidation>
    <dataValidation type="textLength" operator="lessThanOrEqual" allowBlank="1" showInputMessage="1" showErrorMessage="1" errorTitle="No superar 100 caracteres" error="No superar 100 caracteres" sqref="N79:N93 M79:M114" xr:uid="{95068F41-FCD0-4303-A0AF-43394A5B7387}">
      <formula1>100</formula1>
    </dataValidation>
    <dataValidation allowBlank="1" showInputMessage="1" showErrorMessage="1" prompt="Elija de la lista los artículos y/o bases del Plan Nacional de Desarrollo 2022 - 2026 a los que se da respuesta con la implementación de la estrategia y la consecución del producto." sqref="I8" xr:uid="{9FA93C71-18DB-4FCD-986B-FCEDF4261A68}"/>
    <dataValidation allowBlank="1" showInputMessage="1" showErrorMessage="1" prompt="Elija de la lista la dependencia que será usuaria del producto que se generará porque lo requiere para el desarrollo de sus actividades, en los casos que aplique." sqref="U8:U9" xr:uid="{E6A0B9BE-9FB4-47BC-8BB1-05656A63C889}"/>
    <dataValidation allowBlank="1" showInputMessage="1" showErrorMessage="1" prompt="Si marcó que la actividad pertence al plan 9. Plan Anticorrupción y de atención al ciudadano, debe indicar de las listas a cual componente y subcomponente pertenece la actividad." sqref="AJ8:AK8" xr:uid="{E0F74D83-B47B-458E-A8B7-55A9BEEF8294}"/>
    <dataValidation type="list" allowBlank="1" showInputMessage="1" showErrorMessage="1" sqref="AJ256:AJ260 AK47:AK48 AJ64:AK67 AK317 AK72:AK75 AJ74:AK75 AJ10:AJ227 AJ240:AJ241 AJ288:AJ337" xr:uid="{3169B3D0-F31A-4AE4-A218-90466DD2E2EF}">
      <formula1>Componentes</formula1>
    </dataValidation>
    <dataValidation allowBlank="1" showInputMessage="1" showErrorMessage="1" prompt="Elija de la lista la perspectiva sobre la cual va a formular las actividades del plan de acción.  Para mas información puede consultar el Diccionario de Datos y el PEI" sqref="B8:B9" xr:uid="{B1B98215-0040-497F-9D0B-808225DF1221}"/>
    <dataValidation allowBlank="1" showInputMessage="1" showErrorMessage="1" prompt="De acuerdo a la perspectiva seleaccionada, elija de la lista el objetivo estratégico sobre el cual va a formular las actividades del plan de acción.  Para mas información puede consultar el Diccionario de Datos y el PEI" sqref="C8:C9" xr:uid="{BABA817B-1CC9-4FEE-9D8C-0E79B4367C92}"/>
    <dataValidation allowBlank="1" showInputMessage="1" showErrorMessage="1" prompt="Teniendo en cuenta el objetivo seleccionado, registre o elija de la lista la estrategia asociada a las actividades del plan de acción.  Para mas información puede consultar el Diccionario de Datos y el PEI" sqref="D8:E9" xr:uid="{805D7D82-A577-4E05-9DC6-736DDD90E23F}"/>
    <dataValidation allowBlank="1" showInputMessage="1" showErrorMessage="1" prompt="Registre o elija de la lista el producto del Plan Estratégico Institucional que desea obtener. _x000a_Producto es el resultado final del desarrollo de actividades de un proceso, fase o proyecto, el cual debe ser verificable." sqref="F8:G9" xr:uid="{5F60D57C-6763-4D79-83FB-003B85EE2738}"/>
    <dataValidation allowBlank="1" showInputMessage="1" showErrorMessage="1" prompt="Defina el responsable de la obtención del producto en términos de cargo y dependencia. Debe ser de nivel directivo." sqref="H8:H9" xr:uid="{C7994E0C-6A7A-4287-8D98-394530863764}"/>
    <dataValidation allowBlank="1" showInputMessage="1" showErrorMessage="1" prompt="Defina las actividades necesarias para la obtención de los productos. _x000a_Estructura: VERBO en infinitivo + el Objeto + condicion de calidad." sqref="M8:M9" xr:uid="{D639831D-36E3-4194-A0C0-06300969ABDB}"/>
    <dataValidation allowBlank="1" showInputMessage="1" showErrorMessage="1" prompt="Detalle de la actividad definida" sqref="N8:N9" xr:uid="{FE86EF0A-6F0B-4123-8D35-FB017C0FD0A9}"/>
    <dataValidation allowBlank="1" showInputMessage="1" showErrorMessage="1" prompt="Soporte de ejecución de la actividad o producto intermedio que contribuye a la obtención del producto final o al cumplimiento de fases intermedias. Ej: Documento elaborado, Actas de reunión firmadas, Listas de asistencia diligenciadas._x000a__x000a_" sqref="O8:O9" xr:uid="{536C7D83-C0A4-409F-BBCE-9F3864DA0363}"/>
    <dataValidation allowBlank="1" showInputMessage="1" showErrorMessage="1" prompt="Nombre del colaborador responsable de ejecutar la actividad." sqref="P8:P9" xr:uid="{8D237686-D6C0-43D4-BD93-609FCAE27C2D}"/>
    <dataValidation allowBlank="1" showInputMessage="1" showErrorMessage="1" prompt="Elija de la lista la dependencia a la que hace parte el colaborador responsable de la ejecución de la actividad. " sqref="R8:R9" xr:uid="{0208F817-6038-4FC8-8100-DA2555BEE024}"/>
    <dataValidation allowBlank="1" showInputMessage="1" showErrorMessage="1" prompt="DD-MM-AAAA" sqref="S8:T9" xr:uid="{DEDE72DE-DBEF-4C05-AC7F-41584ECA3F2A}"/>
    <dataValidation allowBlank="1" showInputMessage="1" showErrorMessage="1" prompt="Indique los recursos económicos requeridos para el desarrollo de la actividad y asignados en el Plan Anual de Adquisiciones - PAA." sqref="V8:V9" xr:uid="{523CFED5-79EF-45F1-9D0E-A8A0C50EC375}"/>
    <dataValidation allowBlank="1" showInputMessage="1" showErrorMessage="1" prompt="Indique el código de identificación - ID del PAA al que corresponde la adquisición de bienes y/o servicios como contratos de prestación de servicios, sistemas de información, entre otros, necesarios para el desarrollo de la actividad." sqref="W8:W9" xr:uid="{45E95D29-2DD2-48AB-9B54-E5AB81FBDE4B}"/>
    <dataValidation allowBlank="1" showInputMessage="1" showErrorMessage="1" prompt="Incluya la ponderación de cada actividad que aporta a la consecución del producto, de tal forma que la sumatoria sea 100% para cada producto." sqref="X8:X9" xr:uid="{4C2FA764-1124-494E-9A0F-B1F6D86C0E7A}"/>
    <dataValidation allowBlank="1" showInputMessage="1" showErrorMessage="1" prompt="Elija de las listas los planes a los que pertenece la actividad. Puede aplicar entre uno (1) y tres (3) planes. " sqref="AD8" xr:uid="{D476D1F0-367C-4F54-8258-327D223E7B96}"/>
    <dataValidation allowBlank="1" showInputMessage="1" showErrorMessage="1" prompt="Seleccione la dependencia líder de la ejecución de la actividad" sqref="R8:R9" xr:uid="{489D6929-8A2F-46F6-8A10-5C623D5F03AF}"/>
    <dataValidation allowBlank="1" showInputMessage="1" showErrorMessage="1" prompt="Índique el proceso responsable de la ejecución de la actividad" sqref="AL8:AL9" xr:uid="{ADD2794E-4CCC-4397-830C-F3524ECF0515}"/>
    <dataValidation allowBlank="1" showInputMessage="1" showErrorMessage="1" prompt="Nombre de los funcionarios o contratistas asignados para apoyar el desarrollo de la actividad" sqref="Q8:Q9" xr:uid="{26A953EC-CFC2-4736-A1F8-889E30EB601E}"/>
    <dataValidation allowBlank="1" showInputMessage="1" showErrorMessage="1" prompt="Elija de las listas las políticas del MIPG a las que contribuye a su cumplimiento con el desarrollo de la actividad. Puede aplicar entre una (1) y tres (3) políticas." sqref="Y8:AC9" xr:uid="{3C9BAB70-8981-4791-BC6C-F88FF08F49EC}"/>
  </dataValidations>
  <hyperlinks>
    <hyperlink ref="M213" r:id="rId1" display="url" xr:uid="{CA046A8E-2708-4700-9484-6177F547B640}"/>
  </hyperlinks>
  <pageMargins left="0.7" right="0.7" top="0.75" bottom="0.75" header="0" footer="0"/>
  <pageSetup orientation="portrait" r:id="rId2"/>
  <drawing r:id="rId3"/>
  <legacyDrawing r:id="rId4"/>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13C8D-4D0E-4B86-9086-3FDBC22A3228}">
  <sheetPr filterMode="1"/>
  <dimension ref="A1:AL338"/>
  <sheetViews>
    <sheetView showGridLines="0" topLeftCell="N1" zoomScaleNormal="100" workbookViewId="0">
      <pane ySplit="9" topLeftCell="A76" activePane="bottomLeft" state="frozen"/>
      <selection activeCell="B1" sqref="B1"/>
      <selection pane="bottomLeft" activeCell="W142" sqref="W142:W144"/>
    </sheetView>
  </sheetViews>
  <sheetFormatPr baseColWidth="10" defaultColWidth="10" defaultRowHeight="14.25" x14ac:dyDescent="0.2"/>
  <cols>
    <col min="1" max="1" width="9.75" style="154" hidden="1" customWidth="1"/>
    <col min="2" max="2" width="28.5" style="154" customWidth="1"/>
    <col min="3" max="3" width="30.75" style="154" customWidth="1"/>
    <col min="4" max="5" width="35" style="154" customWidth="1"/>
    <col min="6" max="6" width="32.75" style="154" customWidth="1"/>
    <col min="7" max="7" width="32.75" style="154" hidden="1" customWidth="1"/>
    <col min="8" max="12" width="24.125" style="154" customWidth="1"/>
    <col min="13" max="13" width="34.75" style="154" customWidth="1"/>
    <col min="14" max="14" width="47.625" style="154" customWidth="1"/>
    <col min="15" max="15" width="22.625" style="154" customWidth="1"/>
    <col min="16" max="16" width="17.75" style="154" customWidth="1"/>
    <col min="17" max="18" width="21.375" style="154" customWidth="1"/>
    <col min="19" max="19" width="11.75" style="154" customWidth="1"/>
    <col min="20" max="20" width="11.625" style="154" customWidth="1"/>
    <col min="21" max="21" width="20.875" style="154" customWidth="1"/>
    <col min="22" max="22" width="18.125" style="154" customWidth="1"/>
    <col min="23" max="23" width="14.625" style="154" customWidth="1"/>
    <col min="24" max="24" width="14.625" style="154" hidden="1" customWidth="1"/>
    <col min="25" max="30" width="18.125" style="154" customWidth="1"/>
    <col min="31" max="34" width="18.125" style="155" customWidth="1"/>
    <col min="35" max="35" width="18.125" style="154" customWidth="1"/>
    <col min="36" max="36" width="22.25" style="154" customWidth="1"/>
    <col min="37" max="37" width="23" style="154" customWidth="1"/>
    <col min="38" max="38" width="17.125" style="154" customWidth="1"/>
    <col min="39" max="16384" width="10" style="154"/>
  </cols>
  <sheetData>
    <row r="1" spans="1:38" hidden="1" x14ac:dyDescent="0.2"/>
    <row r="2" spans="1:38" ht="26.25" hidden="1" customHeight="1" x14ac:dyDescent="0.2">
      <c r="B2" s="694"/>
      <c r="C2" s="698" t="s">
        <v>157</v>
      </c>
      <c r="D2" s="700" t="s">
        <v>158</v>
      </c>
      <c r="E2" s="701"/>
      <c r="F2" s="701"/>
      <c r="G2" s="701"/>
      <c r="H2" s="701"/>
      <c r="I2" s="701"/>
      <c r="J2" s="701"/>
      <c r="K2" s="701"/>
      <c r="L2" s="701"/>
      <c r="M2" s="701"/>
      <c r="N2" s="701"/>
      <c r="O2" s="701"/>
      <c r="P2" s="701"/>
      <c r="Q2" s="701"/>
      <c r="R2" s="701"/>
      <c r="S2" s="701"/>
      <c r="T2" s="701"/>
      <c r="U2" s="701"/>
      <c r="V2" s="701"/>
      <c r="W2" s="701"/>
      <c r="X2" s="701"/>
      <c r="Y2" s="701"/>
      <c r="Z2" s="701"/>
      <c r="AA2" s="701"/>
      <c r="AB2" s="701"/>
      <c r="AC2" s="701"/>
      <c r="AD2" s="701"/>
      <c r="AE2" s="701"/>
      <c r="AF2" s="701"/>
      <c r="AG2" s="701"/>
      <c r="AH2" s="701"/>
      <c r="AI2" s="701"/>
      <c r="AJ2" s="702"/>
      <c r="AK2" s="156" t="s">
        <v>159</v>
      </c>
      <c r="AL2" s="157" t="s">
        <v>160</v>
      </c>
    </row>
    <row r="3" spans="1:38" ht="22.5" hidden="1" customHeight="1" x14ac:dyDescent="0.2">
      <c r="B3" s="695"/>
      <c r="C3" s="699"/>
      <c r="D3" s="703"/>
      <c r="E3" s="704"/>
      <c r="F3" s="704"/>
      <c r="G3" s="704"/>
      <c r="H3" s="704"/>
      <c r="I3" s="704"/>
      <c r="J3" s="704"/>
      <c r="K3" s="704"/>
      <c r="L3" s="704"/>
      <c r="M3" s="704"/>
      <c r="N3" s="704"/>
      <c r="O3" s="704"/>
      <c r="P3" s="704"/>
      <c r="Q3" s="704"/>
      <c r="R3" s="704"/>
      <c r="S3" s="704"/>
      <c r="T3" s="704"/>
      <c r="U3" s="704"/>
      <c r="V3" s="704"/>
      <c r="W3" s="704"/>
      <c r="X3" s="704"/>
      <c r="Y3" s="704"/>
      <c r="Z3" s="704"/>
      <c r="AA3" s="704"/>
      <c r="AB3" s="704"/>
      <c r="AC3" s="704"/>
      <c r="AD3" s="704"/>
      <c r="AE3" s="704"/>
      <c r="AF3" s="704"/>
      <c r="AG3" s="704"/>
      <c r="AH3" s="704"/>
      <c r="AI3" s="704"/>
      <c r="AJ3" s="705"/>
      <c r="AK3" s="158" t="s">
        <v>161</v>
      </c>
      <c r="AL3" s="159">
        <v>6</v>
      </c>
    </row>
    <row r="4" spans="1:38" ht="22.5" hidden="1" customHeight="1" x14ac:dyDescent="0.2">
      <c r="B4" s="696"/>
      <c r="C4" s="706" t="s">
        <v>162</v>
      </c>
      <c r="D4" s="708" t="s">
        <v>163</v>
      </c>
      <c r="E4" s="709"/>
      <c r="F4" s="709"/>
      <c r="G4" s="709"/>
      <c r="H4" s="709"/>
      <c r="I4" s="709"/>
      <c r="J4" s="709"/>
      <c r="K4" s="709"/>
      <c r="L4" s="709"/>
      <c r="M4" s="709"/>
      <c r="N4" s="709"/>
      <c r="O4" s="709"/>
      <c r="P4" s="709"/>
      <c r="Q4" s="709"/>
      <c r="R4" s="709"/>
      <c r="S4" s="709"/>
      <c r="T4" s="709"/>
      <c r="U4" s="709"/>
      <c r="V4" s="709"/>
      <c r="W4" s="709"/>
      <c r="X4" s="709"/>
      <c r="Y4" s="709"/>
      <c r="Z4" s="709"/>
      <c r="AA4" s="709"/>
      <c r="AB4" s="709"/>
      <c r="AC4" s="709"/>
      <c r="AD4" s="709"/>
      <c r="AE4" s="709"/>
      <c r="AF4" s="709"/>
      <c r="AG4" s="709"/>
      <c r="AH4" s="709"/>
      <c r="AI4" s="709"/>
      <c r="AJ4" s="710"/>
      <c r="AK4" s="158" t="s">
        <v>164</v>
      </c>
      <c r="AL4" s="160">
        <v>45208</v>
      </c>
    </row>
    <row r="5" spans="1:38" ht="21.75" hidden="1" customHeight="1" x14ac:dyDescent="0.2">
      <c r="B5" s="697"/>
      <c r="C5" s="707"/>
      <c r="D5" s="711"/>
      <c r="E5" s="712"/>
      <c r="F5" s="712"/>
      <c r="G5" s="712"/>
      <c r="H5" s="712"/>
      <c r="I5" s="712"/>
      <c r="J5" s="712"/>
      <c r="K5" s="712"/>
      <c r="L5" s="712"/>
      <c r="M5" s="712"/>
      <c r="N5" s="712"/>
      <c r="O5" s="712"/>
      <c r="P5" s="712"/>
      <c r="Q5" s="712"/>
      <c r="R5" s="712"/>
      <c r="S5" s="712"/>
      <c r="T5" s="712"/>
      <c r="U5" s="712"/>
      <c r="V5" s="712"/>
      <c r="W5" s="712"/>
      <c r="X5" s="712"/>
      <c r="Y5" s="712"/>
      <c r="Z5" s="712"/>
      <c r="AA5" s="712"/>
      <c r="AB5" s="712"/>
      <c r="AC5" s="712"/>
      <c r="AD5" s="712"/>
      <c r="AE5" s="712"/>
      <c r="AF5" s="712"/>
      <c r="AG5" s="712"/>
      <c r="AH5" s="712"/>
      <c r="AI5" s="712"/>
      <c r="AJ5" s="713"/>
      <c r="AK5" s="161" t="s">
        <v>165</v>
      </c>
      <c r="AL5" s="162" t="s">
        <v>166</v>
      </c>
    </row>
    <row r="6" spans="1:38" ht="10.5" hidden="1" customHeight="1" x14ac:dyDescent="0.2"/>
    <row r="7" spans="1:38" ht="8.25" hidden="1" customHeight="1" x14ac:dyDescent="0.2"/>
    <row r="8" spans="1:38" s="163" customFormat="1" ht="14.25" customHeight="1" x14ac:dyDescent="0.2">
      <c r="B8" s="690" t="s">
        <v>167</v>
      </c>
      <c r="C8" s="691" t="s">
        <v>168</v>
      </c>
      <c r="D8" s="691" t="s">
        <v>169</v>
      </c>
      <c r="E8" s="691" t="s">
        <v>170</v>
      </c>
      <c r="F8" s="691" t="s">
        <v>171</v>
      </c>
      <c r="G8" s="691" t="s">
        <v>1506</v>
      </c>
      <c r="H8" s="691" t="s">
        <v>172</v>
      </c>
      <c r="I8" s="716" t="s">
        <v>173</v>
      </c>
      <c r="J8" s="717"/>
      <c r="K8" s="717"/>
      <c r="L8" s="718"/>
      <c r="M8" s="691" t="s">
        <v>174</v>
      </c>
      <c r="N8" s="691" t="s">
        <v>175</v>
      </c>
      <c r="O8" s="691" t="s">
        <v>176</v>
      </c>
      <c r="P8" s="691" t="s">
        <v>177</v>
      </c>
      <c r="Q8" s="691" t="s">
        <v>178</v>
      </c>
      <c r="R8" s="722" t="s">
        <v>179</v>
      </c>
      <c r="S8" s="691" t="s">
        <v>180</v>
      </c>
      <c r="T8" s="714" t="s">
        <v>181</v>
      </c>
      <c r="U8" s="714" t="s">
        <v>182</v>
      </c>
      <c r="V8" s="714" t="s">
        <v>183</v>
      </c>
      <c r="W8" s="714" t="s">
        <v>184</v>
      </c>
      <c r="X8" s="714" t="s">
        <v>185</v>
      </c>
      <c r="Y8" s="723" t="s">
        <v>186</v>
      </c>
      <c r="Z8" s="724"/>
      <c r="AA8" s="724"/>
      <c r="AB8" s="724"/>
      <c r="AC8" s="725"/>
      <c r="AD8" s="723" t="s">
        <v>187</v>
      </c>
      <c r="AE8" s="724"/>
      <c r="AF8" s="724"/>
      <c r="AG8" s="724"/>
      <c r="AH8" s="724"/>
      <c r="AI8" s="725"/>
      <c r="AJ8" s="729" t="s">
        <v>188</v>
      </c>
      <c r="AK8" s="730"/>
      <c r="AL8" s="714" t="s">
        <v>189</v>
      </c>
    </row>
    <row r="9" spans="1:38" s="163" customFormat="1" ht="18" hidden="1" customHeight="1" x14ac:dyDescent="0.2">
      <c r="A9" s="165" t="s">
        <v>190</v>
      </c>
      <c r="B9" s="691"/>
      <c r="C9" s="692"/>
      <c r="D9" s="693"/>
      <c r="E9" s="693"/>
      <c r="F9" s="693"/>
      <c r="G9" s="693"/>
      <c r="H9" s="693"/>
      <c r="I9" s="719"/>
      <c r="J9" s="720"/>
      <c r="K9" s="720"/>
      <c r="L9" s="721"/>
      <c r="M9" s="693"/>
      <c r="N9" s="693"/>
      <c r="O9" s="693"/>
      <c r="P9" s="693"/>
      <c r="Q9" s="693"/>
      <c r="R9" s="714"/>
      <c r="S9" s="693"/>
      <c r="T9" s="715"/>
      <c r="U9" s="715"/>
      <c r="V9" s="715"/>
      <c r="W9" s="715"/>
      <c r="X9" s="715"/>
      <c r="Y9" s="726"/>
      <c r="Z9" s="727"/>
      <c r="AA9" s="727"/>
      <c r="AB9" s="727"/>
      <c r="AC9" s="728"/>
      <c r="AD9" s="726"/>
      <c r="AE9" s="727"/>
      <c r="AF9" s="727"/>
      <c r="AG9" s="727"/>
      <c r="AH9" s="727"/>
      <c r="AI9" s="728"/>
      <c r="AJ9" s="164" t="s">
        <v>191</v>
      </c>
      <c r="AK9" s="164" t="s">
        <v>192</v>
      </c>
      <c r="AL9" s="715"/>
    </row>
    <row r="10" spans="1:38" s="172" customFormat="1" ht="213.75" hidden="1" x14ac:dyDescent="0.2">
      <c r="A10" s="154"/>
      <c r="B10" s="166" t="s">
        <v>193</v>
      </c>
      <c r="C10" s="167" t="s">
        <v>194</v>
      </c>
      <c r="D10" s="166" t="s">
        <v>195</v>
      </c>
      <c r="E10" s="168" t="s">
        <v>196</v>
      </c>
      <c r="F10" s="168" t="s">
        <v>197</v>
      </c>
      <c r="G10" s="168"/>
      <c r="H10" s="166" t="s">
        <v>198</v>
      </c>
      <c r="I10" s="166" t="s">
        <v>199</v>
      </c>
      <c r="J10" s="166" t="s">
        <v>199</v>
      </c>
      <c r="K10" s="166" t="s">
        <v>199</v>
      </c>
      <c r="L10" s="166" t="s">
        <v>199</v>
      </c>
      <c r="M10" s="168" t="s">
        <v>200</v>
      </c>
      <c r="N10" s="166" t="s">
        <v>201</v>
      </c>
      <c r="O10" s="169" t="s">
        <v>202</v>
      </c>
      <c r="P10" s="166" t="s">
        <v>203</v>
      </c>
      <c r="Q10" s="166" t="s">
        <v>204</v>
      </c>
      <c r="R10" s="169" t="s">
        <v>72</v>
      </c>
      <c r="S10" s="170">
        <v>45292</v>
      </c>
      <c r="T10" s="29">
        <v>45380</v>
      </c>
      <c r="U10" s="169" t="s">
        <v>205</v>
      </c>
      <c r="V10" s="26"/>
      <c r="W10" s="166"/>
      <c r="X10" s="171">
        <v>0.1</v>
      </c>
      <c r="Y10" s="166" t="s">
        <v>207</v>
      </c>
      <c r="Z10" s="166" t="s">
        <v>208</v>
      </c>
      <c r="AA10" s="166" t="s">
        <v>199</v>
      </c>
      <c r="AB10" s="166" t="s">
        <v>199</v>
      </c>
      <c r="AC10" s="166" t="s">
        <v>199</v>
      </c>
      <c r="AD10" s="166" t="s">
        <v>209</v>
      </c>
      <c r="AE10" s="166" t="s">
        <v>199</v>
      </c>
      <c r="AF10" s="166" t="s">
        <v>199</v>
      </c>
      <c r="AG10" s="166" t="s">
        <v>199</v>
      </c>
      <c r="AH10" s="166" t="s">
        <v>199</v>
      </c>
      <c r="AI10" s="166" t="s">
        <v>199</v>
      </c>
      <c r="AJ10" s="166" t="s">
        <v>199</v>
      </c>
      <c r="AK10" s="166" t="s">
        <v>199</v>
      </c>
      <c r="AL10" s="169" t="s">
        <v>210</v>
      </c>
    </row>
    <row r="11" spans="1:38" s="174" customFormat="1" ht="213.75" hidden="1" x14ac:dyDescent="0.2">
      <c r="A11" s="173"/>
      <c r="B11" s="166" t="s">
        <v>193</v>
      </c>
      <c r="C11" s="167" t="s">
        <v>194</v>
      </c>
      <c r="D11" s="166" t="s">
        <v>195</v>
      </c>
      <c r="E11" s="168" t="s">
        <v>196</v>
      </c>
      <c r="F11" s="168" t="s">
        <v>197</v>
      </c>
      <c r="G11" s="168"/>
      <c r="H11" s="166" t="s">
        <v>198</v>
      </c>
      <c r="I11" s="166" t="s">
        <v>199</v>
      </c>
      <c r="J11" s="166" t="s">
        <v>199</v>
      </c>
      <c r="K11" s="166" t="s">
        <v>199</v>
      </c>
      <c r="L11" s="166" t="s">
        <v>199</v>
      </c>
      <c r="M11" s="168" t="s">
        <v>211</v>
      </c>
      <c r="N11" s="166" t="s">
        <v>212</v>
      </c>
      <c r="O11" s="169" t="s">
        <v>213</v>
      </c>
      <c r="P11" s="166" t="s">
        <v>203</v>
      </c>
      <c r="Q11" s="166" t="s">
        <v>214</v>
      </c>
      <c r="R11" s="169" t="s">
        <v>72</v>
      </c>
      <c r="S11" s="170">
        <v>45292</v>
      </c>
      <c r="T11" s="170">
        <v>45625</v>
      </c>
      <c r="U11" s="169" t="s">
        <v>215</v>
      </c>
      <c r="V11" s="26"/>
      <c r="W11" s="166"/>
      <c r="X11" s="171">
        <v>0.2</v>
      </c>
      <c r="Y11" s="166" t="s">
        <v>207</v>
      </c>
      <c r="Z11" s="166" t="s">
        <v>208</v>
      </c>
      <c r="AA11" s="166" t="s">
        <v>199</v>
      </c>
      <c r="AB11" s="166" t="s">
        <v>199</v>
      </c>
      <c r="AC11" s="166" t="s">
        <v>199</v>
      </c>
      <c r="AD11" s="166" t="s">
        <v>209</v>
      </c>
      <c r="AE11" s="166" t="s">
        <v>199</v>
      </c>
      <c r="AF11" s="166" t="s">
        <v>199</v>
      </c>
      <c r="AG11" s="166" t="s">
        <v>199</v>
      </c>
      <c r="AH11" s="166" t="s">
        <v>199</v>
      </c>
      <c r="AI11" s="166" t="s">
        <v>199</v>
      </c>
      <c r="AJ11" s="166" t="s">
        <v>199</v>
      </c>
      <c r="AK11" s="166" t="s">
        <v>199</v>
      </c>
      <c r="AL11" s="169" t="s">
        <v>210</v>
      </c>
    </row>
    <row r="12" spans="1:38" s="174" customFormat="1" ht="213.75" hidden="1" x14ac:dyDescent="0.2">
      <c r="A12" s="173"/>
      <c r="B12" s="166" t="s">
        <v>193</v>
      </c>
      <c r="C12" s="167" t="s">
        <v>194</v>
      </c>
      <c r="D12" s="166" t="s">
        <v>195</v>
      </c>
      <c r="E12" s="168" t="s">
        <v>196</v>
      </c>
      <c r="F12" s="168" t="s">
        <v>197</v>
      </c>
      <c r="G12" s="168"/>
      <c r="H12" s="166" t="s">
        <v>198</v>
      </c>
      <c r="I12" s="166" t="s">
        <v>199</v>
      </c>
      <c r="J12" s="166" t="s">
        <v>199</v>
      </c>
      <c r="K12" s="166" t="s">
        <v>199</v>
      </c>
      <c r="L12" s="166" t="s">
        <v>199</v>
      </c>
      <c r="M12" s="168" t="s">
        <v>216</v>
      </c>
      <c r="N12" s="166" t="s">
        <v>216</v>
      </c>
      <c r="O12" s="169" t="s">
        <v>217</v>
      </c>
      <c r="P12" s="166" t="s">
        <v>218</v>
      </c>
      <c r="Q12" s="166" t="s">
        <v>219</v>
      </c>
      <c r="R12" s="169" t="s">
        <v>220</v>
      </c>
      <c r="S12" s="170">
        <v>45383</v>
      </c>
      <c r="T12" s="170">
        <v>45596</v>
      </c>
      <c r="U12" s="169" t="s">
        <v>72</v>
      </c>
      <c r="V12" s="26"/>
      <c r="W12" s="166"/>
      <c r="X12" s="171"/>
      <c r="Y12" s="166" t="s">
        <v>207</v>
      </c>
      <c r="Z12" s="166" t="s">
        <v>208</v>
      </c>
      <c r="AA12" s="166" t="s">
        <v>199</v>
      </c>
      <c r="AB12" s="166" t="s">
        <v>199</v>
      </c>
      <c r="AC12" s="166" t="s">
        <v>199</v>
      </c>
      <c r="AD12" s="166" t="s">
        <v>209</v>
      </c>
      <c r="AE12" s="166" t="s">
        <v>199</v>
      </c>
      <c r="AF12" s="166" t="s">
        <v>199</v>
      </c>
      <c r="AG12" s="166" t="s">
        <v>199</v>
      </c>
      <c r="AH12" s="166" t="s">
        <v>199</v>
      </c>
      <c r="AI12" s="166" t="s">
        <v>199</v>
      </c>
      <c r="AJ12" s="166" t="s">
        <v>199</v>
      </c>
      <c r="AK12" s="166" t="s">
        <v>199</v>
      </c>
      <c r="AL12" s="169" t="s">
        <v>210</v>
      </c>
    </row>
    <row r="13" spans="1:38" s="174" customFormat="1" ht="213.75" hidden="1" x14ac:dyDescent="0.2">
      <c r="A13" s="173"/>
      <c r="B13" s="166" t="s">
        <v>193</v>
      </c>
      <c r="C13" s="167" t="s">
        <v>194</v>
      </c>
      <c r="D13" s="166" t="s">
        <v>195</v>
      </c>
      <c r="E13" s="168" t="s">
        <v>196</v>
      </c>
      <c r="F13" s="168" t="s">
        <v>197</v>
      </c>
      <c r="G13" s="168"/>
      <c r="H13" s="166" t="s">
        <v>198</v>
      </c>
      <c r="I13" s="166" t="s">
        <v>199</v>
      </c>
      <c r="J13" s="166" t="s">
        <v>199</v>
      </c>
      <c r="K13" s="166" t="s">
        <v>199</v>
      </c>
      <c r="L13" s="166" t="s">
        <v>199</v>
      </c>
      <c r="M13" s="168" t="s">
        <v>221</v>
      </c>
      <c r="N13" s="166" t="s">
        <v>222</v>
      </c>
      <c r="O13" s="169" t="s">
        <v>223</v>
      </c>
      <c r="P13" s="166" t="s">
        <v>203</v>
      </c>
      <c r="Q13" s="166" t="s">
        <v>204</v>
      </c>
      <c r="R13" s="169" t="s">
        <v>72</v>
      </c>
      <c r="S13" s="170">
        <v>45293</v>
      </c>
      <c r="T13" s="170">
        <v>45625</v>
      </c>
      <c r="U13" s="169" t="s">
        <v>205</v>
      </c>
      <c r="V13" s="26"/>
      <c r="W13" s="166"/>
      <c r="X13" s="171">
        <v>0.5</v>
      </c>
      <c r="Y13" s="166" t="s">
        <v>207</v>
      </c>
      <c r="Z13" s="166" t="s">
        <v>208</v>
      </c>
      <c r="AA13" s="166" t="s">
        <v>199</v>
      </c>
      <c r="AB13" s="166" t="s">
        <v>199</v>
      </c>
      <c r="AC13" s="166" t="s">
        <v>199</v>
      </c>
      <c r="AD13" s="166" t="s">
        <v>209</v>
      </c>
      <c r="AE13" s="166" t="s">
        <v>199</v>
      </c>
      <c r="AF13" s="166" t="s">
        <v>199</v>
      </c>
      <c r="AG13" s="166" t="s">
        <v>199</v>
      </c>
      <c r="AH13" s="166" t="s">
        <v>199</v>
      </c>
      <c r="AI13" s="166" t="s">
        <v>199</v>
      </c>
      <c r="AJ13" s="166" t="s">
        <v>199</v>
      </c>
      <c r="AK13" s="166" t="s">
        <v>199</v>
      </c>
      <c r="AL13" s="169" t="s">
        <v>210</v>
      </c>
    </row>
    <row r="14" spans="1:38" s="174" customFormat="1" ht="213.75" hidden="1" x14ac:dyDescent="0.2">
      <c r="A14" s="173"/>
      <c r="B14" s="166" t="s">
        <v>193</v>
      </c>
      <c r="C14" s="167" t="s">
        <v>194</v>
      </c>
      <c r="D14" s="166" t="s">
        <v>195</v>
      </c>
      <c r="E14" s="168" t="s">
        <v>196</v>
      </c>
      <c r="F14" s="168" t="s">
        <v>197</v>
      </c>
      <c r="G14" s="168"/>
      <c r="H14" s="166" t="s">
        <v>198</v>
      </c>
      <c r="I14" s="166" t="s">
        <v>199</v>
      </c>
      <c r="J14" s="166" t="s">
        <v>199</v>
      </c>
      <c r="K14" s="166" t="s">
        <v>199</v>
      </c>
      <c r="L14" s="166" t="s">
        <v>199</v>
      </c>
      <c r="M14" s="168" t="s">
        <v>224</v>
      </c>
      <c r="N14" s="166" t="s">
        <v>225</v>
      </c>
      <c r="O14" s="169" t="s">
        <v>226</v>
      </c>
      <c r="P14" s="166" t="s">
        <v>203</v>
      </c>
      <c r="Q14" s="166" t="s">
        <v>204</v>
      </c>
      <c r="R14" s="169" t="s">
        <v>72</v>
      </c>
      <c r="S14" s="170">
        <v>45293</v>
      </c>
      <c r="T14" s="170">
        <v>45625</v>
      </c>
      <c r="U14" s="169" t="s">
        <v>205</v>
      </c>
      <c r="V14" s="26"/>
      <c r="W14" s="166"/>
      <c r="X14" s="171">
        <v>0.2</v>
      </c>
      <c r="Y14" s="166" t="s">
        <v>207</v>
      </c>
      <c r="Z14" s="166" t="s">
        <v>208</v>
      </c>
      <c r="AA14" s="166" t="s">
        <v>199</v>
      </c>
      <c r="AB14" s="166" t="s">
        <v>199</v>
      </c>
      <c r="AC14" s="166" t="s">
        <v>199</v>
      </c>
      <c r="AD14" s="166" t="s">
        <v>209</v>
      </c>
      <c r="AE14" s="166" t="s">
        <v>199</v>
      </c>
      <c r="AF14" s="166" t="s">
        <v>199</v>
      </c>
      <c r="AG14" s="166" t="s">
        <v>199</v>
      </c>
      <c r="AH14" s="166" t="s">
        <v>199</v>
      </c>
      <c r="AI14" s="166" t="s">
        <v>199</v>
      </c>
      <c r="AJ14" s="166" t="s">
        <v>199</v>
      </c>
      <c r="AK14" s="166" t="s">
        <v>199</v>
      </c>
      <c r="AL14" s="169" t="s">
        <v>210</v>
      </c>
    </row>
    <row r="15" spans="1:38" s="174" customFormat="1" ht="213.75" hidden="1" x14ac:dyDescent="0.2">
      <c r="A15" s="173"/>
      <c r="B15" s="166" t="s">
        <v>193</v>
      </c>
      <c r="C15" s="167" t="s">
        <v>194</v>
      </c>
      <c r="D15" s="166" t="s">
        <v>195</v>
      </c>
      <c r="E15" s="168" t="s">
        <v>196</v>
      </c>
      <c r="F15" s="168" t="s">
        <v>197</v>
      </c>
      <c r="G15" s="168"/>
      <c r="H15" s="166" t="s">
        <v>198</v>
      </c>
      <c r="I15" s="166" t="s">
        <v>199</v>
      </c>
      <c r="J15" s="166" t="s">
        <v>199</v>
      </c>
      <c r="K15" s="166" t="s">
        <v>199</v>
      </c>
      <c r="L15" s="166" t="s">
        <v>199</v>
      </c>
      <c r="M15" s="168" t="s">
        <v>227</v>
      </c>
      <c r="N15" s="166" t="s">
        <v>228</v>
      </c>
      <c r="O15" s="169" t="s">
        <v>229</v>
      </c>
      <c r="P15" s="166" t="s">
        <v>230</v>
      </c>
      <c r="Q15" s="166" t="s">
        <v>231</v>
      </c>
      <c r="R15" s="169" t="s">
        <v>220</v>
      </c>
      <c r="S15" s="170">
        <v>45627</v>
      </c>
      <c r="T15" s="170">
        <v>45641</v>
      </c>
      <c r="U15" s="169" t="s">
        <v>72</v>
      </c>
      <c r="V15" s="26"/>
      <c r="W15" s="166"/>
      <c r="X15" s="171"/>
      <c r="Y15" s="166" t="s">
        <v>208</v>
      </c>
      <c r="Z15" s="166" t="s">
        <v>232</v>
      </c>
      <c r="AA15" s="166" t="s">
        <v>233</v>
      </c>
      <c r="AB15" s="166" t="s">
        <v>199</v>
      </c>
      <c r="AC15" s="166" t="s">
        <v>199</v>
      </c>
      <c r="AD15" s="166" t="s">
        <v>209</v>
      </c>
      <c r="AE15" s="166" t="s">
        <v>199</v>
      </c>
      <c r="AF15" s="166" t="s">
        <v>199</v>
      </c>
      <c r="AG15" s="166" t="s">
        <v>199</v>
      </c>
      <c r="AH15" s="166" t="s">
        <v>199</v>
      </c>
      <c r="AI15" s="166" t="s">
        <v>199</v>
      </c>
      <c r="AJ15" s="166" t="s">
        <v>199</v>
      </c>
      <c r="AK15" s="166" t="s">
        <v>199</v>
      </c>
      <c r="AL15" s="169" t="s">
        <v>234</v>
      </c>
    </row>
    <row r="16" spans="1:38" s="173" customFormat="1" ht="213.75" hidden="1" x14ac:dyDescent="0.2">
      <c r="B16" s="166" t="s">
        <v>193</v>
      </c>
      <c r="C16" s="167" t="s">
        <v>194</v>
      </c>
      <c r="D16" s="166" t="s">
        <v>235</v>
      </c>
      <c r="E16" s="175" t="s">
        <v>236</v>
      </c>
      <c r="F16" s="176" t="s">
        <v>237</v>
      </c>
      <c r="G16" s="176"/>
      <c r="H16" s="166" t="s">
        <v>198</v>
      </c>
      <c r="I16" s="166" t="s">
        <v>199</v>
      </c>
      <c r="J16" s="166" t="s">
        <v>238</v>
      </c>
      <c r="K16" s="166" t="s">
        <v>199</v>
      </c>
      <c r="L16" s="166" t="s">
        <v>199</v>
      </c>
      <c r="M16" s="176" t="s">
        <v>239</v>
      </c>
      <c r="N16" s="166" t="s">
        <v>240</v>
      </c>
      <c r="O16" s="169" t="s">
        <v>241</v>
      </c>
      <c r="P16" s="166" t="s">
        <v>242</v>
      </c>
      <c r="Q16" s="166" t="s">
        <v>243</v>
      </c>
      <c r="R16" s="166" t="s">
        <v>72</v>
      </c>
      <c r="S16" s="170">
        <v>45293</v>
      </c>
      <c r="T16" s="170">
        <v>45626</v>
      </c>
      <c r="U16" s="170" t="s">
        <v>244</v>
      </c>
      <c r="V16" s="26"/>
      <c r="W16" s="166"/>
      <c r="X16" s="27">
        <v>1</v>
      </c>
      <c r="Y16" s="166" t="s">
        <v>245</v>
      </c>
      <c r="Z16" s="166" t="s">
        <v>246</v>
      </c>
      <c r="AA16" s="166" t="s">
        <v>247</v>
      </c>
      <c r="AB16" s="166" t="s">
        <v>199</v>
      </c>
      <c r="AC16" s="166" t="s">
        <v>199</v>
      </c>
      <c r="AD16" s="166" t="s">
        <v>209</v>
      </c>
      <c r="AE16" s="166" t="s">
        <v>248</v>
      </c>
      <c r="AF16" s="166" t="s">
        <v>199</v>
      </c>
      <c r="AG16" s="166" t="s">
        <v>199</v>
      </c>
      <c r="AH16" s="166" t="s">
        <v>199</v>
      </c>
      <c r="AI16" s="166" t="s">
        <v>199</v>
      </c>
      <c r="AJ16" s="166" t="s">
        <v>199</v>
      </c>
      <c r="AK16" s="166" t="s">
        <v>199</v>
      </c>
      <c r="AL16" s="166" t="s">
        <v>249</v>
      </c>
    </row>
    <row r="17" spans="2:38" s="173" customFormat="1" ht="270.75" hidden="1" x14ac:dyDescent="0.2">
      <c r="B17" s="166" t="s">
        <v>193</v>
      </c>
      <c r="C17" s="167" t="s">
        <v>194</v>
      </c>
      <c r="D17" s="166" t="s">
        <v>250</v>
      </c>
      <c r="E17" s="177" t="s">
        <v>251</v>
      </c>
      <c r="F17" s="178" t="s">
        <v>252</v>
      </c>
      <c r="G17" s="178"/>
      <c r="H17" s="166" t="s">
        <v>198</v>
      </c>
      <c r="I17" s="166" t="s">
        <v>253</v>
      </c>
      <c r="J17" s="166" t="s">
        <v>254</v>
      </c>
      <c r="K17" s="166" t="s">
        <v>199</v>
      </c>
      <c r="L17" s="166" t="s">
        <v>199</v>
      </c>
      <c r="M17" s="178" t="s">
        <v>255</v>
      </c>
      <c r="N17" s="166" t="s">
        <v>256</v>
      </c>
      <c r="O17" s="169" t="s">
        <v>257</v>
      </c>
      <c r="P17" s="166" t="s">
        <v>258</v>
      </c>
      <c r="Q17" s="166" t="s">
        <v>259</v>
      </c>
      <c r="R17" s="169" t="s">
        <v>260</v>
      </c>
      <c r="S17" s="170">
        <v>45293</v>
      </c>
      <c r="T17" s="170">
        <v>45625</v>
      </c>
      <c r="U17" s="179" t="s">
        <v>260</v>
      </c>
      <c r="V17" s="26"/>
      <c r="W17" s="166"/>
      <c r="X17" s="171">
        <v>0.5</v>
      </c>
      <c r="Y17" s="166" t="s">
        <v>207</v>
      </c>
      <c r="Z17" s="166" t="s">
        <v>208</v>
      </c>
      <c r="AA17" s="166" t="s">
        <v>199</v>
      </c>
      <c r="AB17" s="166" t="s">
        <v>199</v>
      </c>
      <c r="AC17" s="166" t="s">
        <v>199</v>
      </c>
      <c r="AD17" s="166" t="s">
        <v>209</v>
      </c>
      <c r="AE17" s="166" t="s">
        <v>199</v>
      </c>
      <c r="AF17" s="166" t="s">
        <v>199</v>
      </c>
      <c r="AG17" s="166" t="s">
        <v>199</v>
      </c>
      <c r="AH17" s="166" t="s">
        <v>199</v>
      </c>
      <c r="AI17" s="166" t="s">
        <v>199</v>
      </c>
      <c r="AJ17" s="166" t="s">
        <v>199</v>
      </c>
      <c r="AK17" s="166" t="s">
        <v>199</v>
      </c>
      <c r="AL17" s="169" t="s">
        <v>261</v>
      </c>
    </row>
    <row r="18" spans="2:38" s="173" customFormat="1" ht="270.75" hidden="1" x14ac:dyDescent="0.2">
      <c r="B18" s="166" t="s">
        <v>193</v>
      </c>
      <c r="C18" s="167" t="s">
        <v>194</v>
      </c>
      <c r="D18" s="166" t="s">
        <v>250</v>
      </c>
      <c r="E18" s="177" t="s">
        <v>251</v>
      </c>
      <c r="F18" s="178" t="s">
        <v>252</v>
      </c>
      <c r="G18" s="178"/>
      <c r="H18" s="166" t="s">
        <v>198</v>
      </c>
      <c r="I18" s="166" t="s">
        <v>253</v>
      </c>
      <c r="J18" s="166" t="s">
        <v>254</v>
      </c>
      <c r="K18" s="166" t="s">
        <v>199</v>
      </c>
      <c r="L18" s="166" t="s">
        <v>199</v>
      </c>
      <c r="M18" s="178" t="s">
        <v>262</v>
      </c>
      <c r="N18" s="166" t="s">
        <v>263</v>
      </c>
      <c r="O18" s="169" t="s">
        <v>264</v>
      </c>
      <c r="P18" s="166" t="s">
        <v>230</v>
      </c>
      <c r="Q18" s="166" t="s">
        <v>231</v>
      </c>
      <c r="R18" s="169" t="s">
        <v>220</v>
      </c>
      <c r="S18" s="170">
        <v>45627</v>
      </c>
      <c r="T18" s="170">
        <v>45641</v>
      </c>
      <c r="U18" s="169" t="s">
        <v>72</v>
      </c>
      <c r="V18" s="26"/>
      <c r="W18" s="166"/>
      <c r="X18" s="171"/>
      <c r="Y18" s="166" t="s">
        <v>208</v>
      </c>
      <c r="Z18" s="166" t="s">
        <v>232</v>
      </c>
      <c r="AA18" s="166" t="s">
        <v>233</v>
      </c>
      <c r="AB18" s="166" t="s">
        <v>199</v>
      </c>
      <c r="AC18" s="166" t="s">
        <v>199</v>
      </c>
      <c r="AD18" s="166" t="s">
        <v>209</v>
      </c>
      <c r="AE18" s="166" t="s">
        <v>199</v>
      </c>
      <c r="AF18" s="166" t="s">
        <v>199</v>
      </c>
      <c r="AG18" s="166" t="s">
        <v>199</v>
      </c>
      <c r="AH18" s="166" t="s">
        <v>199</v>
      </c>
      <c r="AI18" s="166" t="s">
        <v>199</v>
      </c>
      <c r="AJ18" s="166" t="s">
        <v>199</v>
      </c>
      <c r="AK18" s="166" t="s">
        <v>199</v>
      </c>
      <c r="AL18" s="169" t="s">
        <v>234</v>
      </c>
    </row>
    <row r="19" spans="2:38" s="173" customFormat="1" ht="270.75" hidden="1" x14ac:dyDescent="0.2">
      <c r="B19" s="166" t="s">
        <v>193</v>
      </c>
      <c r="C19" s="167" t="s">
        <v>194</v>
      </c>
      <c r="D19" s="166" t="s">
        <v>250</v>
      </c>
      <c r="E19" s="177" t="s">
        <v>251</v>
      </c>
      <c r="F19" s="178" t="s">
        <v>252</v>
      </c>
      <c r="G19" s="178"/>
      <c r="H19" s="166" t="s">
        <v>198</v>
      </c>
      <c r="I19" s="166" t="s">
        <v>253</v>
      </c>
      <c r="J19" s="166" t="s">
        <v>254</v>
      </c>
      <c r="K19" s="166" t="s">
        <v>199</v>
      </c>
      <c r="L19" s="166" t="s">
        <v>199</v>
      </c>
      <c r="M19" s="178" t="s">
        <v>265</v>
      </c>
      <c r="N19" s="166" t="s">
        <v>266</v>
      </c>
      <c r="O19" s="169" t="s">
        <v>267</v>
      </c>
      <c r="P19" s="166" t="s">
        <v>258</v>
      </c>
      <c r="Q19" s="166" t="s">
        <v>268</v>
      </c>
      <c r="R19" s="169" t="s">
        <v>72</v>
      </c>
      <c r="S19" s="170">
        <v>45293</v>
      </c>
      <c r="T19" s="170">
        <v>45625</v>
      </c>
      <c r="U19" s="179" t="s">
        <v>72</v>
      </c>
      <c r="V19" s="26"/>
      <c r="W19" s="166"/>
      <c r="X19" s="171">
        <v>0.5</v>
      </c>
      <c r="Y19" s="166" t="s">
        <v>207</v>
      </c>
      <c r="Z19" s="166" t="s">
        <v>208</v>
      </c>
      <c r="AA19" s="166" t="s">
        <v>199</v>
      </c>
      <c r="AB19" s="166" t="s">
        <v>199</v>
      </c>
      <c r="AC19" s="166" t="s">
        <v>199</v>
      </c>
      <c r="AD19" s="166" t="s">
        <v>209</v>
      </c>
      <c r="AE19" s="166" t="s">
        <v>199</v>
      </c>
      <c r="AF19" s="166" t="s">
        <v>199</v>
      </c>
      <c r="AG19" s="166" t="s">
        <v>199</v>
      </c>
      <c r="AH19" s="166" t="s">
        <v>199</v>
      </c>
      <c r="AI19" s="166" t="s">
        <v>199</v>
      </c>
      <c r="AJ19" s="166" t="s">
        <v>199</v>
      </c>
      <c r="AK19" s="166" t="s">
        <v>199</v>
      </c>
      <c r="AL19" s="169" t="s">
        <v>261</v>
      </c>
    </row>
    <row r="20" spans="2:38" s="173" customFormat="1" ht="270.75" hidden="1" x14ac:dyDescent="0.2">
      <c r="B20" s="166" t="s">
        <v>193</v>
      </c>
      <c r="C20" s="167" t="s">
        <v>194</v>
      </c>
      <c r="D20" s="166" t="s">
        <v>250</v>
      </c>
      <c r="E20" s="177" t="s">
        <v>251</v>
      </c>
      <c r="F20" s="180" t="s">
        <v>269</v>
      </c>
      <c r="G20" s="180"/>
      <c r="H20" s="166" t="s">
        <v>198</v>
      </c>
      <c r="I20" s="166" t="s">
        <v>253</v>
      </c>
      <c r="J20" s="166" t="s">
        <v>254</v>
      </c>
      <c r="K20" s="166" t="s">
        <v>199</v>
      </c>
      <c r="L20" s="166" t="s">
        <v>199</v>
      </c>
      <c r="M20" s="180" t="s">
        <v>255</v>
      </c>
      <c r="N20" s="166" t="s">
        <v>270</v>
      </c>
      <c r="O20" s="169" t="s">
        <v>271</v>
      </c>
      <c r="P20" s="166" t="s">
        <v>272</v>
      </c>
      <c r="Q20" s="166" t="s">
        <v>273</v>
      </c>
      <c r="R20" s="169" t="s">
        <v>260</v>
      </c>
      <c r="S20" s="170">
        <v>45293</v>
      </c>
      <c r="T20" s="170">
        <v>45625</v>
      </c>
      <c r="U20" s="179" t="s">
        <v>260</v>
      </c>
      <c r="V20" s="26"/>
      <c r="W20" s="166"/>
      <c r="X20" s="171">
        <v>1</v>
      </c>
      <c r="Y20" s="166" t="s">
        <v>207</v>
      </c>
      <c r="Z20" s="166" t="s">
        <v>208</v>
      </c>
      <c r="AA20" s="166" t="s">
        <v>199</v>
      </c>
      <c r="AB20" s="166" t="s">
        <v>199</v>
      </c>
      <c r="AC20" s="166" t="s">
        <v>199</v>
      </c>
      <c r="AD20" s="166" t="s">
        <v>209</v>
      </c>
      <c r="AE20" s="166" t="s">
        <v>199</v>
      </c>
      <c r="AF20" s="166" t="s">
        <v>199</v>
      </c>
      <c r="AG20" s="166" t="s">
        <v>199</v>
      </c>
      <c r="AH20" s="166" t="s">
        <v>199</v>
      </c>
      <c r="AI20" s="166" t="s">
        <v>199</v>
      </c>
      <c r="AJ20" s="166" t="s">
        <v>199</v>
      </c>
      <c r="AK20" s="166" t="s">
        <v>199</v>
      </c>
      <c r="AL20" s="169" t="s">
        <v>261</v>
      </c>
    </row>
    <row r="21" spans="2:38" s="173" customFormat="1" ht="270.75" hidden="1" x14ac:dyDescent="0.2">
      <c r="B21" s="166" t="s">
        <v>193</v>
      </c>
      <c r="C21" s="167" t="s">
        <v>194</v>
      </c>
      <c r="D21" s="166" t="s">
        <v>250</v>
      </c>
      <c r="E21" s="177" t="s">
        <v>251</v>
      </c>
      <c r="F21" s="180" t="s">
        <v>269</v>
      </c>
      <c r="G21" s="180"/>
      <c r="H21" s="166" t="s">
        <v>198</v>
      </c>
      <c r="I21" s="166" t="s">
        <v>253</v>
      </c>
      <c r="J21" s="166" t="s">
        <v>254</v>
      </c>
      <c r="K21" s="166" t="s">
        <v>199</v>
      </c>
      <c r="L21" s="166" t="s">
        <v>199</v>
      </c>
      <c r="M21" s="180" t="s">
        <v>262</v>
      </c>
      <c r="N21" s="166" t="s">
        <v>274</v>
      </c>
      <c r="O21" s="169" t="s">
        <v>275</v>
      </c>
      <c r="P21" s="166" t="s">
        <v>230</v>
      </c>
      <c r="Q21" s="166" t="s">
        <v>231</v>
      </c>
      <c r="R21" s="169" t="s">
        <v>220</v>
      </c>
      <c r="S21" s="170">
        <v>45627</v>
      </c>
      <c r="T21" s="170">
        <v>45641</v>
      </c>
      <c r="U21" s="169" t="s">
        <v>72</v>
      </c>
      <c r="V21" s="26"/>
      <c r="W21" s="166"/>
      <c r="X21" s="171"/>
      <c r="Y21" s="166" t="s">
        <v>208</v>
      </c>
      <c r="Z21" s="166" t="s">
        <v>232</v>
      </c>
      <c r="AA21" s="166" t="s">
        <v>233</v>
      </c>
      <c r="AB21" s="166" t="s">
        <v>199</v>
      </c>
      <c r="AC21" s="166" t="s">
        <v>199</v>
      </c>
      <c r="AD21" s="166" t="s">
        <v>209</v>
      </c>
      <c r="AE21" s="166" t="s">
        <v>199</v>
      </c>
      <c r="AF21" s="166" t="s">
        <v>199</v>
      </c>
      <c r="AG21" s="166" t="s">
        <v>199</v>
      </c>
      <c r="AH21" s="166" t="s">
        <v>199</v>
      </c>
      <c r="AI21" s="166" t="s">
        <v>199</v>
      </c>
      <c r="AJ21" s="166" t="s">
        <v>199</v>
      </c>
      <c r="AK21" s="166" t="s">
        <v>199</v>
      </c>
      <c r="AL21" s="169" t="s">
        <v>234</v>
      </c>
    </row>
    <row r="22" spans="2:38" s="173" customFormat="1" ht="213.75" hidden="1" x14ac:dyDescent="0.2">
      <c r="B22" s="166" t="s">
        <v>193</v>
      </c>
      <c r="C22" s="167" t="s">
        <v>194</v>
      </c>
      <c r="D22" s="166" t="s">
        <v>250</v>
      </c>
      <c r="E22" s="177" t="s">
        <v>251</v>
      </c>
      <c r="F22" s="180" t="s">
        <v>269</v>
      </c>
      <c r="G22" s="180"/>
      <c r="H22" s="166" t="s">
        <v>198</v>
      </c>
      <c r="I22" s="166" t="s">
        <v>253</v>
      </c>
      <c r="J22" s="166" t="s">
        <v>199</v>
      </c>
      <c r="K22" s="166" t="s">
        <v>199</v>
      </c>
      <c r="L22" s="166" t="s">
        <v>199</v>
      </c>
      <c r="M22" s="180" t="s">
        <v>276</v>
      </c>
      <c r="N22" s="166" t="s">
        <v>277</v>
      </c>
      <c r="O22" s="166" t="s">
        <v>278</v>
      </c>
      <c r="P22" s="166" t="s">
        <v>279</v>
      </c>
      <c r="Q22" s="166"/>
      <c r="R22" s="166" t="s">
        <v>280</v>
      </c>
      <c r="S22" s="170">
        <v>45292</v>
      </c>
      <c r="T22" s="170">
        <v>45412</v>
      </c>
      <c r="U22" s="170" t="s">
        <v>281</v>
      </c>
      <c r="V22" s="26">
        <v>216056978</v>
      </c>
      <c r="W22" s="169" t="s">
        <v>282</v>
      </c>
      <c r="X22" s="171"/>
      <c r="Y22" s="166" t="s">
        <v>245</v>
      </c>
      <c r="Z22" s="166" t="s">
        <v>199</v>
      </c>
      <c r="AA22" s="166" t="s">
        <v>199</v>
      </c>
      <c r="AB22" s="166" t="s">
        <v>199</v>
      </c>
      <c r="AC22" s="166" t="s">
        <v>199</v>
      </c>
      <c r="AD22" s="166" t="s">
        <v>209</v>
      </c>
      <c r="AE22" s="166" t="s">
        <v>248</v>
      </c>
      <c r="AF22" s="166" t="s">
        <v>199</v>
      </c>
      <c r="AG22" s="166" t="s">
        <v>199</v>
      </c>
      <c r="AH22" s="166" t="s">
        <v>199</v>
      </c>
      <c r="AI22" s="166" t="s">
        <v>199</v>
      </c>
      <c r="AJ22" s="166" t="s">
        <v>199</v>
      </c>
      <c r="AK22" s="166" t="s">
        <v>199</v>
      </c>
      <c r="AL22" s="166" t="s">
        <v>283</v>
      </c>
    </row>
    <row r="23" spans="2:38" s="173" customFormat="1" ht="213.75" hidden="1" x14ac:dyDescent="0.2">
      <c r="B23" s="166" t="s">
        <v>193</v>
      </c>
      <c r="C23" s="167" t="s">
        <v>194</v>
      </c>
      <c r="D23" s="166" t="s">
        <v>250</v>
      </c>
      <c r="E23" s="177" t="s">
        <v>251</v>
      </c>
      <c r="F23" s="180" t="s">
        <v>269</v>
      </c>
      <c r="G23" s="180"/>
      <c r="H23" s="166" t="s">
        <v>198</v>
      </c>
      <c r="I23" s="166" t="s">
        <v>253</v>
      </c>
      <c r="J23" s="166" t="s">
        <v>199</v>
      </c>
      <c r="K23" s="166" t="s">
        <v>199</v>
      </c>
      <c r="L23" s="166" t="s">
        <v>199</v>
      </c>
      <c r="M23" s="181" t="s">
        <v>284</v>
      </c>
      <c r="N23" s="166" t="s">
        <v>285</v>
      </c>
      <c r="O23" s="166" t="s">
        <v>286</v>
      </c>
      <c r="P23" s="166" t="s">
        <v>287</v>
      </c>
      <c r="Q23" s="166"/>
      <c r="R23" s="166" t="s">
        <v>280</v>
      </c>
      <c r="S23" s="170">
        <v>45292</v>
      </c>
      <c r="T23" s="170">
        <v>45412</v>
      </c>
      <c r="U23" s="170" t="s">
        <v>281</v>
      </c>
      <c r="V23" s="26">
        <v>55626726</v>
      </c>
      <c r="W23" s="169" t="s">
        <v>288</v>
      </c>
      <c r="X23" s="171"/>
      <c r="Y23" s="166" t="s">
        <v>245</v>
      </c>
      <c r="Z23" s="166" t="s">
        <v>199</v>
      </c>
      <c r="AA23" s="166" t="s">
        <v>199</v>
      </c>
      <c r="AB23" s="166" t="s">
        <v>199</v>
      </c>
      <c r="AC23" s="166" t="s">
        <v>199</v>
      </c>
      <c r="AD23" s="166" t="s">
        <v>209</v>
      </c>
      <c r="AE23" s="166" t="s">
        <v>248</v>
      </c>
      <c r="AF23" s="166" t="s">
        <v>199</v>
      </c>
      <c r="AG23" s="166" t="s">
        <v>199</v>
      </c>
      <c r="AH23" s="166" t="s">
        <v>199</v>
      </c>
      <c r="AI23" s="166" t="s">
        <v>199</v>
      </c>
      <c r="AJ23" s="166" t="s">
        <v>199</v>
      </c>
      <c r="AK23" s="166" t="s">
        <v>199</v>
      </c>
      <c r="AL23" s="166" t="s">
        <v>283</v>
      </c>
    </row>
    <row r="24" spans="2:38" s="173" customFormat="1" ht="213.75" hidden="1" x14ac:dyDescent="0.2">
      <c r="B24" s="166" t="s">
        <v>193</v>
      </c>
      <c r="C24" s="167" t="s">
        <v>194</v>
      </c>
      <c r="D24" s="166" t="s">
        <v>250</v>
      </c>
      <c r="E24" s="177" t="s">
        <v>251</v>
      </c>
      <c r="F24" s="180" t="s">
        <v>269</v>
      </c>
      <c r="G24" s="180"/>
      <c r="H24" s="166" t="s">
        <v>198</v>
      </c>
      <c r="I24" s="166" t="s">
        <v>253</v>
      </c>
      <c r="J24" s="166" t="s">
        <v>199</v>
      </c>
      <c r="K24" s="166" t="s">
        <v>199</v>
      </c>
      <c r="L24" s="166" t="s">
        <v>199</v>
      </c>
      <c r="M24" s="180" t="s">
        <v>289</v>
      </c>
      <c r="N24" s="166" t="s">
        <v>290</v>
      </c>
      <c r="O24" s="166" t="s">
        <v>291</v>
      </c>
      <c r="P24" s="166" t="s">
        <v>292</v>
      </c>
      <c r="Q24" s="166"/>
      <c r="R24" s="166" t="s">
        <v>280</v>
      </c>
      <c r="S24" s="170">
        <v>45292</v>
      </c>
      <c r="T24" s="170">
        <v>45412</v>
      </c>
      <c r="U24" s="170" t="s">
        <v>281</v>
      </c>
      <c r="V24" s="26">
        <v>100635386</v>
      </c>
      <c r="W24" s="169" t="s">
        <v>293</v>
      </c>
      <c r="X24" s="171"/>
      <c r="Y24" s="166" t="s">
        <v>245</v>
      </c>
      <c r="Z24" s="166" t="s">
        <v>199</v>
      </c>
      <c r="AA24" s="166" t="s">
        <v>199</v>
      </c>
      <c r="AB24" s="166" t="s">
        <v>199</v>
      </c>
      <c r="AC24" s="166" t="s">
        <v>199</v>
      </c>
      <c r="AD24" s="166" t="s">
        <v>209</v>
      </c>
      <c r="AE24" s="166" t="s">
        <v>248</v>
      </c>
      <c r="AF24" s="166" t="s">
        <v>199</v>
      </c>
      <c r="AG24" s="166" t="s">
        <v>199</v>
      </c>
      <c r="AH24" s="166" t="s">
        <v>199</v>
      </c>
      <c r="AI24" s="166" t="s">
        <v>199</v>
      </c>
      <c r="AJ24" s="166" t="s">
        <v>199</v>
      </c>
      <c r="AK24" s="166" t="s">
        <v>199</v>
      </c>
      <c r="AL24" s="166" t="s">
        <v>294</v>
      </c>
    </row>
    <row r="25" spans="2:38" s="173" customFormat="1" ht="213.75" hidden="1" x14ac:dyDescent="0.2">
      <c r="B25" s="166" t="s">
        <v>193</v>
      </c>
      <c r="C25" s="167" t="s">
        <v>194</v>
      </c>
      <c r="D25" s="166" t="s">
        <v>250</v>
      </c>
      <c r="E25" s="177" t="s">
        <v>251</v>
      </c>
      <c r="F25" s="180" t="s">
        <v>269</v>
      </c>
      <c r="G25" s="180"/>
      <c r="H25" s="166" t="s">
        <v>198</v>
      </c>
      <c r="I25" s="166" t="s">
        <v>253</v>
      </c>
      <c r="J25" s="166" t="s">
        <v>199</v>
      </c>
      <c r="K25" s="166" t="s">
        <v>199</v>
      </c>
      <c r="L25" s="166" t="s">
        <v>199</v>
      </c>
      <c r="M25" s="177" t="s">
        <v>295</v>
      </c>
      <c r="N25" s="166" t="s">
        <v>296</v>
      </c>
      <c r="O25" s="166" t="s">
        <v>297</v>
      </c>
      <c r="P25" s="166" t="s">
        <v>298</v>
      </c>
      <c r="Q25" s="166"/>
      <c r="R25" s="166" t="s">
        <v>280</v>
      </c>
      <c r="S25" s="170">
        <v>45292</v>
      </c>
      <c r="T25" s="170">
        <v>45412</v>
      </c>
      <c r="U25" s="170" t="s">
        <v>281</v>
      </c>
      <c r="V25" s="26">
        <v>128191578</v>
      </c>
      <c r="W25" s="169" t="s">
        <v>299</v>
      </c>
      <c r="X25" s="171"/>
      <c r="Y25" s="166" t="s">
        <v>245</v>
      </c>
      <c r="Z25" s="166" t="s">
        <v>199</v>
      </c>
      <c r="AA25" s="166" t="s">
        <v>199</v>
      </c>
      <c r="AB25" s="166" t="s">
        <v>199</v>
      </c>
      <c r="AC25" s="166" t="s">
        <v>199</v>
      </c>
      <c r="AD25" s="166" t="s">
        <v>209</v>
      </c>
      <c r="AE25" s="166" t="s">
        <v>248</v>
      </c>
      <c r="AF25" s="166" t="s">
        <v>199</v>
      </c>
      <c r="AG25" s="166" t="s">
        <v>199</v>
      </c>
      <c r="AH25" s="166" t="s">
        <v>199</v>
      </c>
      <c r="AI25" s="166" t="s">
        <v>199</v>
      </c>
      <c r="AJ25" s="166" t="s">
        <v>199</v>
      </c>
      <c r="AK25" s="166" t="s">
        <v>199</v>
      </c>
      <c r="AL25" s="166" t="s">
        <v>283</v>
      </c>
    </row>
    <row r="26" spans="2:38" s="173" customFormat="1" ht="213.75" hidden="1" x14ac:dyDescent="0.2">
      <c r="B26" s="166" t="s">
        <v>193</v>
      </c>
      <c r="C26" s="167" t="s">
        <v>194</v>
      </c>
      <c r="D26" s="166" t="s">
        <v>250</v>
      </c>
      <c r="E26" s="177" t="s">
        <v>251</v>
      </c>
      <c r="F26" s="180" t="s">
        <v>269</v>
      </c>
      <c r="G26" s="180"/>
      <c r="H26" s="166" t="s">
        <v>198</v>
      </c>
      <c r="I26" s="166" t="s">
        <v>253</v>
      </c>
      <c r="J26" s="166" t="s">
        <v>199</v>
      </c>
      <c r="K26" s="166" t="s">
        <v>199</v>
      </c>
      <c r="L26" s="166" t="s">
        <v>199</v>
      </c>
      <c r="M26" s="180" t="s">
        <v>300</v>
      </c>
      <c r="N26" s="166" t="s">
        <v>277</v>
      </c>
      <c r="O26" s="166" t="s">
        <v>301</v>
      </c>
      <c r="P26" s="166" t="s">
        <v>279</v>
      </c>
      <c r="Q26" s="166"/>
      <c r="R26" s="166" t="s">
        <v>280</v>
      </c>
      <c r="S26" s="170">
        <v>45413</v>
      </c>
      <c r="T26" s="182">
        <v>45535</v>
      </c>
      <c r="U26" s="170" t="s">
        <v>281</v>
      </c>
      <c r="V26" s="26">
        <v>186551156</v>
      </c>
      <c r="W26" s="169" t="s">
        <v>302</v>
      </c>
      <c r="X26" s="171"/>
      <c r="Y26" s="166" t="s">
        <v>245</v>
      </c>
      <c r="Z26" s="166" t="s">
        <v>199</v>
      </c>
      <c r="AA26" s="166" t="s">
        <v>199</v>
      </c>
      <c r="AB26" s="166" t="s">
        <v>199</v>
      </c>
      <c r="AC26" s="166" t="s">
        <v>199</v>
      </c>
      <c r="AD26" s="166" t="s">
        <v>209</v>
      </c>
      <c r="AE26" s="166" t="s">
        <v>248</v>
      </c>
      <c r="AF26" s="166" t="s">
        <v>199</v>
      </c>
      <c r="AG26" s="166" t="s">
        <v>199</v>
      </c>
      <c r="AH26" s="166" t="s">
        <v>199</v>
      </c>
      <c r="AI26" s="166" t="s">
        <v>199</v>
      </c>
      <c r="AJ26" s="166" t="s">
        <v>199</v>
      </c>
      <c r="AK26" s="166" t="s">
        <v>199</v>
      </c>
      <c r="AL26" s="166" t="s">
        <v>283</v>
      </c>
    </row>
    <row r="27" spans="2:38" s="173" customFormat="1" ht="213.75" hidden="1" x14ac:dyDescent="0.2">
      <c r="B27" s="166" t="s">
        <v>193</v>
      </c>
      <c r="C27" s="167" t="s">
        <v>194</v>
      </c>
      <c r="D27" s="166" t="s">
        <v>250</v>
      </c>
      <c r="E27" s="177" t="s">
        <v>251</v>
      </c>
      <c r="F27" s="180" t="s">
        <v>269</v>
      </c>
      <c r="G27" s="180"/>
      <c r="H27" s="166" t="s">
        <v>198</v>
      </c>
      <c r="I27" s="166" t="s">
        <v>253</v>
      </c>
      <c r="J27" s="166" t="s">
        <v>199</v>
      </c>
      <c r="K27" s="166" t="s">
        <v>199</v>
      </c>
      <c r="L27" s="166" t="s">
        <v>199</v>
      </c>
      <c r="M27" s="181" t="s">
        <v>303</v>
      </c>
      <c r="N27" s="166" t="s">
        <v>285</v>
      </c>
      <c r="O27" s="166" t="s">
        <v>304</v>
      </c>
      <c r="P27" s="166" t="s">
        <v>287</v>
      </c>
      <c r="Q27" s="166"/>
      <c r="R27" s="166" t="s">
        <v>280</v>
      </c>
      <c r="S27" s="170">
        <v>45413</v>
      </c>
      <c r="T27" s="182">
        <v>45535</v>
      </c>
      <c r="U27" s="170" t="s">
        <v>281</v>
      </c>
      <c r="V27" s="26" t="s">
        <v>199</v>
      </c>
      <c r="W27" s="26" t="s">
        <v>199</v>
      </c>
      <c r="X27" s="171"/>
      <c r="Y27" s="166" t="s">
        <v>245</v>
      </c>
      <c r="Z27" s="166" t="s">
        <v>199</v>
      </c>
      <c r="AA27" s="166" t="s">
        <v>199</v>
      </c>
      <c r="AB27" s="166" t="s">
        <v>199</v>
      </c>
      <c r="AC27" s="166" t="s">
        <v>199</v>
      </c>
      <c r="AD27" s="166" t="s">
        <v>209</v>
      </c>
      <c r="AE27" s="166" t="s">
        <v>199</v>
      </c>
      <c r="AF27" s="166" t="s">
        <v>199</v>
      </c>
      <c r="AG27" s="166" t="s">
        <v>199</v>
      </c>
      <c r="AH27" s="166" t="s">
        <v>199</v>
      </c>
      <c r="AI27" s="166" t="s">
        <v>199</v>
      </c>
      <c r="AJ27" s="166" t="s">
        <v>199</v>
      </c>
      <c r="AK27" s="166" t="s">
        <v>199</v>
      </c>
      <c r="AL27" s="166" t="s">
        <v>283</v>
      </c>
    </row>
    <row r="28" spans="2:38" s="173" customFormat="1" ht="213.75" hidden="1" x14ac:dyDescent="0.2">
      <c r="B28" s="166" t="s">
        <v>193</v>
      </c>
      <c r="C28" s="167" t="s">
        <v>194</v>
      </c>
      <c r="D28" s="166" t="s">
        <v>250</v>
      </c>
      <c r="E28" s="177" t="s">
        <v>251</v>
      </c>
      <c r="F28" s="180" t="s">
        <v>269</v>
      </c>
      <c r="G28" s="180"/>
      <c r="H28" s="166" t="s">
        <v>198</v>
      </c>
      <c r="I28" s="166" t="s">
        <v>253</v>
      </c>
      <c r="J28" s="166" t="s">
        <v>199</v>
      </c>
      <c r="K28" s="166" t="s">
        <v>199</v>
      </c>
      <c r="L28" s="166" t="s">
        <v>199</v>
      </c>
      <c r="M28" s="180" t="s">
        <v>305</v>
      </c>
      <c r="N28" s="166" t="s">
        <v>290</v>
      </c>
      <c r="O28" s="166" t="s">
        <v>306</v>
      </c>
      <c r="P28" s="166" t="s">
        <v>292</v>
      </c>
      <c r="Q28" s="166"/>
      <c r="R28" s="166" t="s">
        <v>280</v>
      </c>
      <c r="S28" s="170">
        <v>45413</v>
      </c>
      <c r="T28" s="182">
        <v>45535</v>
      </c>
      <c r="U28" s="170" t="s">
        <v>281</v>
      </c>
      <c r="V28" s="26">
        <v>90135064</v>
      </c>
      <c r="W28" s="169" t="s">
        <v>307</v>
      </c>
      <c r="X28" s="171"/>
      <c r="Y28" s="166" t="s">
        <v>245</v>
      </c>
      <c r="Z28" s="166" t="s">
        <v>199</v>
      </c>
      <c r="AA28" s="166" t="s">
        <v>199</v>
      </c>
      <c r="AB28" s="166" t="s">
        <v>199</v>
      </c>
      <c r="AC28" s="166" t="s">
        <v>199</v>
      </c>
      <c r="AD28" s="166" t="s">
        <v>209</v>
      </c>
      <c r="AE28" s="166" t="s">
        <v>248</v>
      </c>
      <c r="AF28" s="166" t="s">
        <v>199</v>
      </c>
      <c r="AG28" s="166" t="s">
        <v>199</v>
      </c>
      <c r="AH28" s="166" t="s">
        <v>199</v>
      </c>
      <c r="AI28" s="166" t="s">
        <v>199</v>
      </c>
      <c r="AJ28" s="166" t="s">
        <v>199</v>
      </c>
      <c r="AK28" s="166" t="s">
        <v>199</v>
      </c>
      <c r="AL28" s="166" t="s">
        <v>294</v>
      </c>
    </row>
    <row r="29" spans="2:38" s="173" customFormat="1" ht="213.75" hidden="1" x14ac:dyDescent="0.2">
      <c r="B29" s="166" t="s">
        <v>193</v>
      </c>
      <c r="C29" s="167" t="s">
        <v>194</v>
      </c>
      <c r="D29" s="166" t="s">
        <v>250</v>
      </c>
      <c r="E29" s="177" t="s">
        <v>251</v>
      </c>
      <c r="F29" s="180" t="s">
        <v>269</v>
      </c>
      <c r="G29" s="180"/>
      <c r="H29" s="166" t="s">
        <v>198</v>
      </c>
      <c r="I29" s="166" t="s">
        <v>253</v>
      </c>
      <c r="J29" s="166" t="s">
        <v>199</v>
      </c>
      <c r="K29" s="166" t="s">
        <v>199</v>
      </c>
      <c r="L29" s="166" t="s">
        <v>199</v>
      </c>
      <c r="M29" s="177" t="s">
        <v>308</v>
      </c>
      <c r="N29" s="166" t="s">
        <v>296</v>
      </c>
      <c r="O29" s="166" t="s">
        <v>309</v>
      </c>
      <c r="P29" s="166" t="s">
        <v>298</v>
      </c>
      <c r="Q29" s="166"/>
      <c r="R29" s="166" t="s">
        <v>280</v>
      </c>
      <c r="S29" s="170">
        <v>45413</v>
      </c>
      <c r="T29" s="182">
        <v>45535</v>
      </c>
      <c r="U29" s="170" t="s">
        <v>281</v>
      </c>
      <c r="V29" s="183" t="s">
        <v>310</v>
      </c>
      <c r="W29" s="169" t="s">
        <v>311</v>
      </c>
      <c r="X29" s="171"/>
      <c r="Y29" s="166" t="s">
        <v>245</v>
      </c>
      <c r="Z29" s="166" t="s">
        <v>199</v>
      </c>
      <c r="AA29" s="166" t="s">
        <v>199</v>
      </c>
      <c r="AB29" s="166" t="s">
        <v>199</v>
      </c>
      <c r="AC29" s="166" t="s">
        <v>199</v>
      </c>
      <c r="AD29" s="166" t="s">
        <v>209</v>
      </c>
      <c r="AE29" s="166" t="s">
        <v>248</v>
      </c>
      <c r="AF29" s="166" t="s">
        <v>199</v>
      </c>
      <c r="AG29" s="166" t="s">
        <v>199</v>
      </c>
      <c r="AH29" s="166" t="s">
        <v>199</v>
      </c>
      <c r="AI29" s="166" t="s">
        <v>199</v>
      </c>
      <c r="AJ29" s="166" t="s">
        <v>199</v>
      </c>
      <c r="AK29" s="166" t="s">
        <v>199</v>
      </c>
      <c r="AL29" s="166" t="s">
        <v>283</v>
      </c>
    </row>
    <row r="30" spans="2:38" s="173" customFormat="1" ht="213.75" hidden="1" x14ac:dyDescent="0.2">
      <c r="B30" s="166" t="s">
        <v>193</v>
      </c>
      <c r="C30" s="167" t="s">
        <v>194</v>
      </c>
      <c r="D30" s="166" t="s">
        <v>250</v>
      </c>
      <c r="E30" s="177" t="s">
        <v>251</v>
      </c>
      <c r="F30" s="180" t="s">
        <v>269</v>
      </c>
      <c r="G30" s="180"/>
      <c r="H30" s="166" t="s">
        <v>198</v>
      </c>
      <c r="I30" s="166" t="s">
        <v>253</v>
      </c>
      <c r="J30" s="166" t="s">
        <v>199</v>
      </c>
      <c r="K30" s="166" t="s">
        <v>199</v>
      </c>
      <c r="L30" s="166" t="s">
        <v>199</v>
      </c>
      <c r="M30" s="180" t="s">
        <v>312</v>
      </c>
      <c r="N30" s="166" t="s">
        <v>277</v>
      </c>
      <c r="O30" s="166" t="s">
        <v>313</v>
      </c>
      <c r="P30" s="166" t="s">
        <v>279</v>
      </c>
      <c r="Q30" s="166"/>
      <c r="R30" s="166" t="s">
        <v>280</v>
      </c>
      <c r="S30" s="170">
        <v>45536</v>
      </c>
      <c r="T30" s="182">
        <v>45626</v>
      </c>
      <c r="U30" s="170" t="s">
        <v>281</v>
      </c>
      <c r="V30" s="26" t="s">
        <v>199</v>
      </c>
      <c r="W30" s="166" t="s">
        <v>199</v>
      </c>
      <c r="X30" s="171"/>
      <c r="Y30" s="166" t="s">
        <v>245</v>
      </c>
      <c r="Z30" s="166" t="s">
        <v>199</v>
      </c>
      <c r="AA30" s="166" t="s">
        <v>199</v>
      </c>
      <c r="AB30" s="166" t="s">
        <v>199</v>
      </c>
      <c r="AC30" s="166" t="s">
        <v>199</v>
      </c>
      <c r="AD30" s="166" t="s">
        <v>209</v>
      </c>
      <c r="AE30" s="166" t="s">
        <v>199</v>
      </c>
      <c r="AF30" s="166" t="s">
        <v>199</v>
      </c>
      <c r="AG30" s="166" t="s">
        <v>199</v>
      </c>
      <c r="AH30" s="166" t="s">
        <v>199</v>
      </c>
      <c r="AI30" s="166" t="s">
        <v>199</v>
      </c>
      <c r="AJ30" s="166" t="s">
        <v>199</v>
      </c>
      <c r="AK30" s="166" t="s">
        <v>199</v>
      </c>
      <c r="AL30" s="166" t="s">
        <v>283</v>
      </c>
    </row>
    <row r="31" spans="2:38" s="173" customFormat="1" ht="213.75" hidden="1" x14ac:dyDescent="0.2">
      <c r="B31" s="166" t="s">
        <v>193</v>
      </c>
      <c r="C31" s="167" t="s">
        <v>194</v>
      </c>
      <c r="D31" s="166" t="s">
        <v>250</v>
      </c>
      <c r="E31" s="177" t="s">
        <v>251</v>
      </c>
      <c r="F31" s="180" t="s">
        <v>269</v>
      </c>
      <c r="G31" s="180"/>
      <c r="H31" s="166" t="s">
        <v>198</v>
      </c>
      <c r="I31" s="166" t="s">
        <v>253</v>
      </c>
      <c r="J31" s="166" t="s">
        <v>199</v>
      </c>
      <c r="K31" s="166" t="s">
        <v>199</v>
      </c>
      <c r="L31" s="166" t="s">
        <v>199</v>
      </c>
      <c r="M31" s="181" t="s">
        <v>314</v>
      </c>
      <c r="N31" s="166" t="s">
        <v>285</v>
      </c>
      <c r="O31" s="166" t="s">
        <v>315</v>
      </c>
      <c r="P31" s="166" t="s">
        <v>287</v>
      </c>
      <c r="Q31" s="166"/>
      <c r="R31" s="166" t="s">
        <v>280</v>
      </c>
      <c r="S31" s="170">
        <v>45536</v>
      </c>
      <c r="T31" s="182">
        <v>45626</v>
      </c>
      <c r="U31" s="170" t="s">
        <v>281</v>
      </c>
      <c r="V31" s="26" t="s">
        <v>199</v>
      </c>
      <c r="W31" s="166" t="s">
        <v>199</v>
      </c>
      <c r="X31" s="171"/>
      <c r="Y31" s="166" t="s">
        <v>245</v>
      </c>
      <c r="Z31" s="166" t="s">
        <v>199</v>
      </c>
      <c r="AA31" s="166" t="s">
        <v>199</v>
      </c>
      <c r="AB31" s="166" t="s">
        <v>199</v>
      </c>
      <c r="AC31" s="166" t="s">
        <v>199</v>
      </c>
      <c r="AD31" s="166" t="s">
        <v>209</v>
      </c>
      <c r="AE31" s="166" t="s">
        <v>199</v>
      </c>
      <c r="AF31" s="166" t="s">
        <v>199</v>
      </c>
      <c r="AG31" s="166" t="s">
        <v>199</v>
      </c>
      <c r="AH31" s="166" t="s">
        <v>199</v>
      </c>
      <c r="AI31" s="166" t="s">
        <v>199</v>
      </c>
      <c r="AJ31" s="166" t="s">
        <v>199</v>
      </c>
      <c r="AK31" s="166" t="s">
        <v>199</v>
      </c>
      <c r="AL31" s="166" t="s">
        <v>283</v>
      </c>
    </row>
    <row r="32" spans="2:38" s="173" customFormat="1" ht="213.75" hidden="1" x14ac:dyDescent="0.2">
      <c r="B32" s="166" t="s">
        <v>193</v>
      </c>
      <c r="C32" s="167" t="s">
        <v>194</v>
      </c>
      <c r="D32" s="166" t="s">
        <v>250</v>
      </c>
      <c r="E32" s="177" t="s">
        <v>251</v>
      </c>
      <c r="F32" s="180" t="s">
        <v>269</v>
      </c>
      <c r="G32" s="180"/>
      <c r="H32" s="166" t="s">
        <v>198</v>
      </c>
      <c r="I32" s="166" t="s">
        <v>253</v>
      </c>
      <c r="J32" s="166" t="s">
        <v>199</v>
      </c>
      <c r="K32" s="166" t="s">
        <v>199</v>
      </c>
      <c r="L32" s="166" t="s">
        <v>199</v>
      </c>
      <c r="M32" s="180" t="s">
        <v>316</v>
      </c>
      <c r="N32" s="166" t="s">
        <v>290</v>
      </c>
      <c r="O32" s="166" t="s">
        <v>317</v>
      </c>
      <c r="P32" s="166" t="s">
        <v>292</v>
      </c>
      <c r="Q32" s="166"/>
      <c r="R32" s="166" t="s">
        <v>280</v>
      </c>
      <c r="S32" s="170">
        <v>45536</v>
      </c>
      <c r="T32" s="182">
        <v>45626</v>
      </c>
      <c r="U32" s="170" t="s">
        <v>281</v>
      </c>
      <c r="V32" s="26" t="s">
        <v>199</v>
      </c>
      <c r="W32" s="166" t="s">
        <v>199</v>
      </c>
      <c r="X32" s="171"/>
      <c r="Y32" s="166" t="s">
        <v>245</v>
      </c>
      <c r="Z32" s="166" t="s">
        <v>199</v>
      </c>
      <c r="AA32" s="166" t="s">
        <v>199</v>
      </c>
      <c r="AB32" s="166" t="s">
        <v>199</v>
      </c>
      <c r="AC32" s="166" t="s">
        <v>199</v>
      </c>
      <c r="AD32" s="166" t="s">
        <v>209</v>
      </c>
      <c r="AE32" s="166" t="s">
        <v>199</v>
      </c>
      <c r="AF32" s="166" t="s">
        <v>199</v>
      </c>
      <c r="AG32" s="166" t="s">
        <v>199</v>
      </c>
      <c r="AH32" s="166" t="s">
        <v>199</v>
      </c>
      <c r="AI32" s="166" t="s">
        <v>199</v>
      </c>
      <c r="AJ32" s="166" t="s">
        <v>199</v>
      </c>
      <c r="AK32" s="166" t="s">
        <v>199</v>
      </c>
      <c r="AL32" s="166" t="s">
        <v>294</v>
      </c>
    </row>
    <row r="33" spans="2:38" s="173" customFormat="1" ht="213.75" hidden="1" x14ac:dyDescent="0.2">
      <c r="B33" s="166" t="s">
        <v>193</v>
      </c>
      <c r="C33" s="167" t="s">
        <v>194</v>
      </c>
      <c r="D33" s="166" t="s">
        <v>250</v>
      </c>
      <c r="E33" s="177" t="s">
        <v>251</v>
      </c>
      <c r="F33" s="180" t="s">
        <v>269</v>
      </c>
      <c r="G33" s="180"/>
      <c r="H33" s="166" t="s">
        <v>198</v>
      </c>
      <c r="I33" s="166" t="s">
        <v>253</v>
      </c>
      <c r="J33" s="166" t="s">
        <v>199</v>
      </c>
      <c r="K33" s="166" t="s">
        <v>199</v>
      </c>
      <c r="L33" s="166" t="s">
        <v>199</v>
      </c>
      <c r="M33" s="177" t="s">
        <v>318</v>
      </c>
      <c r="N33" s="166" t="s">
        <v>296</v>
      </c>
      <c r="O33" s="166" t="s">
        <v>319</v>
      </c>
      <c r="P33" s="166" t="s">
        <v>298</v>
      </c>
      <c r="Q33" s="166"/>
      <c r="R33" s="166" t="s">
        <v>280</v>
      </c>
      <c r="S33" s="170">
        <v>45536</v>
      </c>
      <c r="T33" s="182">
        <v>45626</v>
      </c>
      <c r="U33" s="170" t="s">
        <v>281</v>
      </c>
      <c r="V33" s="26">
        <v>5000000</v>
      </c>
      <c r="W33" s="169">
        <v>174</v>
      </c>
      <c r="X33" s="171"/>
      <c r="Y33" s="166" t="s">
        <v>245</v>
      </c>
      <c r="Z33" s="166" t="s">
        <v>199</v>
      </c>
      <c r="AA33" s="166" t="s">
        <v>199</v>
      </c>
      <c r="AB33" s="166" t="s">
        <v>199</v>
      </c>
      <c r="AC33" s="166" t="s">
        <v>199</v>
      </c>
      <c r="AD33" s="166" t="s">
        <v>209</v>
      </c>
      <c r="AE33" s="166" t="s">
        <v>199</v>
      </c>
      <c r="AF33" s="166" t="s">
        <v>199</v>
      </c>
      <c r="AG33" s="166" t="s">
        <v>199</v>
      </c>
      <c r="AH33" s="166" t="s">
        <v>199</v>
      </c>
      <c r="AI33" s="166" t="s">
        <v>199</v>
      </c>
      <c r="AJ33" s="166" t="s">
        <v>199</v>
      </c>
      <c r="AK33" s="166" t="s">
        <v>199</v>
      </c>
      <c r="AL33" s="166" t="s">
        <v>283</v>
      </c>
    </row>
    <row r="34" spans="2:38" s="173" customFormat="1" ht="270.75" hidden="1" x14ac:dyDescent="0.2">
      <c r="B34" s="166" t="s">
        <v>193</v>
      </c>
      <c r="C34" s="167" t="s">
        <v>194</v>
      </c>
      <c r="D34" s="166" t="s">
        <v>250</v>
      </c>
      <c r="E34" s="177" t="s">
        <v>251</v>
      </c>
      <c r="F34" s="178" t="s">
        <v>320</v>
      </c>
      <c r="G34" s="178"/>
      <c r="H34" s="166" t="s">
        <v>198</v>
      </c>
      <c r="I34" s="166" t="s">
        <v>253</v>
      </c>
      <c r="J34" s="166" t="s">
        <v>254</v>
      </c>
      <c r="K34" s="166" t="s">
        <v>199</v>
      </c>
      <c r="L34" s="166" t="s">
        <v>199</v>
      </c>
      <c r="M34" s="178" t="s">
        <v>321</v>
      </c>
      <c r="N34" s="166" t="s">
        <v>322</v>
      </c>
      <c r="O34" s="169" t="s">
        <v>323</v>
      </c>
      <c r="P34" s="166" t="s">
        <v>242</v>
      </c>
      <c r="Q34" s="166" t="s">
        <v>324</v>
      </c>
      <c r="R34" s="169" t="s">
        <v>260</v>
      </c>
      <c r="S34" s="170">
        <v>45293</v>
      </c>
      <c r="T34" s="170">
        <v>45382</v>
      </c>
      <c r="U34" s="179" t="s">
        <v>260</v>
      </c>
      <c r="V34" s="26"/>
      <c r="W34" s="166"/>
      <c r="X34" s="171">
        <v>0.45</v>
      </c>
      <c r="Y34" s="166" t="s">
        <v>207</v>
      </c>
      <c r="Z34" s="166" t="s">
        <v>208</v>
      </c>
      <c r="AA34" s="166" t="s">
        <v>199</v>
      </c>
      <c r="AB34" s="166" t="s">
        <v>199</v>
      </c>
      <c r="AC34" s="166" t="s">
        <v>199</v>
      </c>
      <c r="AD34" s="166" t="s">
        <v>209</v>
      </c>
      <c r="AE34" s="166" t="s">
        <v>199</v>
      </c>
      <c r="AF34" s="166" t="s">
        <v>199</v>
      </c>
      <c r="AG34" s="166" t="s">
        <v>199</v>
      </c>
      <c r="AH34" s="166" t="s">
        <v>199</v>
      </c>
      <c r="AI34" s="166" t="s">
        <v>199</v>
      </c>
      <c r="AJ34" s="166" t="s">
        <v>199</v>
      </c>
      <c r="AK34" s="166" t="s">
        <v>199</v>
      </c>
      <c r="AL34" s="169" t="s">
        <v>261</v>
      </c>
    </row>
    <row r="35" spans="2:38" s="173" customFormat="1" ht="270.75" hidden="1" x14ac:dyDescent="0.2">
      <c r="B35" s="166" t="s">
        <v>193</v>
      </c>
      <c r="C35" s="167" t="s">
        <v>194</v>
      </c>
      <c r="D35" s="166" t="s">
        <v>250</v>
      </c>
      <c r="E35" s="177" t="s">
        <v>251</v>
      </c>
      <c r="F35" s="178" t="s">
        <v>320</v>
      </c>
      <c r="G35" s="178"/>
      <c r="H35" s="166" t="s">
        <v>198</v>
      </c>
      <c r="I35" s="166" t="s">
        <v>253</v>
      </c>
      <c r="J35" s="166" t="s">
        <v>254</v>
      </c>
      <c r="K35" s="166" t="s">
        <v>199</v>
      </c>
      <c r="L35" s="166" t="s">
        <v>199</v>
      </c>
      <c r="M35" s="178" t="s">
        <v>325</v>
      </c>
      <c r="N35" s="166" t="s">
        <v>326</v>
      </c>
      <c r="O35" s="169" t="s">
        <v>327</v>
      </c>
      <c r="P35" s="166" t="s">
        <v>242</v>
      </c>
      <c r="Q35" s="166" t="s">
        <v>328</v>
      </c>
      <c r="R35" s="169" t="s">
        <v>260</v>
      </c>
      <c r="S35" s="170">
        <v>45293</v>
      </c>
      <c r="T35" s="170">
        <v>45412</v>
      </c>
      <c r="U35" s="179" t="s">
        <v>260</v>
      </c>
      <c r="V35" s="26"/>
      <c r="W35" s="166"/>
      <c r="X35" s="171">
        <v>0.1</v>
      </c>
      <c r="Y35" s="166" t="s">
        <v>207</v>
      </c>
      <c r="Z35" s="166" t="s">
        <v>208</v>
      </c>
      <c r="AA35" s="166" t="s">
        <v>199</v>
      </c>
      <c r="AB35" s="166" t="s">
        <v>199</v>
      </c>
      <c r="AC35" s="166" t="s">
        <v>199</v>
      </c>
      <c r="AD35" s="166" t="s">
        <v>209</v>
      </c>
      <c r="AE35" s="166" t="s">
        <v>199</v>
      </c>
      <c r="AF35" s="166" t="s">
        <v>199</v>
      </c>
      <c r="AG35" s="166" t="s">
        <v>199</v>
      </c>
      <c r="AH35" s="166" t="s">
        <v>199</v>
      </c>
      <c r="AI35" s="166" t="s">
        <v>199</v>
      </c>
      <c r="AJ35" s="166" t="s">
        <v>199</v>
      </c>
      <c r="AK35" s="166" t="s">
        <v>199</v>
      </c>
      <c r="AL35" s="169" t="s">
        <v>261</v>
      </c>
    </row>
    <row r="36" spans="2:38" s="173" customFormat="1" ht="270.75" hidden="1" x14ac:dyDescent="0.2">
      <c r="B36" s="166" t="s">
        <v>193</v>
      </c>
      <c r="C36" s="167" t="s">
        <v>194</v>
      </c>
      <c r="D36" s="166" t="s">
        <v>250</v>
      </c>
      <c r="E36" s="177" t="s">
        <v>251</v>
      </c>
      <c r="F36" s="178" t="s">
        <v>320</v>
      </c>
      <c r="G36" s="178"/>
      <c r="H36" s="166" t="s">
        <v>198</v>
      </c>
      <c r="I36" s="166" t="s">
        <v>253</v>
      </c>
      <c r="J36" s="166" t="s">
        <v>254</v>
      </c>
      <c r="K36" s="166" t="s">
        <v>199</v>
      </c>
      <c r="L36" s="166" t="s">
        <v>199</v>
      </c>
      <c r="M36" s="178" t="s">
        <v>329</v>
      </c>
      <c r="N36" s="166" t="s">
        <v>330</v>
      </c>
      <c r="O36" s="169" t="s">
        <v>331</v>
      </c>
      <c r="P36" s="166" t="s">
        <v>218</v>
      </c>
      <c r="Q36" s="166" t="s">
        <v>332</v>
      </c>
      <c r="R36" s="169" t="s">
        <v>220</v>
      </c>
      <c r="S36" s="170">
        <v>45293</v>
      </c>
      <c r="T36" s="170">
        <v>45595</v>
      </c>
      <c r="U36" s="169" t="s">
        <v>72</v>
      </c>
      <c r="V36" s="26"/>
      <c r="W36" s="166"/>
      <c r="X36" s="171"/>
      <c r="Y36" s="166" t="s">
        <v>208</v>
      </c>
      <c r="Z36" s="166" t="s">
        <v>232</v>
      </c>
      <c r="AA36" s="166" t="s">
        <v>233</v>
      </c>
      <c r="AB36" s="166" t="s">
        <v>199</v>
      </c>
      <c r="AC36" s="166" t="s">
        <v>199</v>
      </c>
      <c r="AD36" s="166" t="s">
        <v>209</v>
      </c>
      <c r="AE36" s="166" t="s">
        <v>199</v>
      </c>
      <c r="AF36" s="166" t="s">
        <v>199</v>
      </c>
      <c r="AG36" s="166" t="s">
        <v>199</v>
      </c>
      <c r="AH36" s="166" t="s">
        <v>199</v>
      </c>
      <c r="AI36" s="166" t="s">
        <v>199</v>
      </c>
      <c r="AJ36" s="166" t="s">
        <v>199</v>
      </c>
      <c r="AK36" s="166" t="s">
        <v>199</v>
      </c>
      <c r="AL36" s="169" t="s">
        <v>234</v>
      </c>
    </row>
    <row r="37" spans="2:38" s="173" customFormat="1" ht="270.75" hidden="1" x14ac:dyDescent="0.2">
      <c r="B37" s="166" t="s">
        <v>193</v>
      </c>
      <c r="C37" s="167" t="s">
        <v>194</v>
      </c>
      <c r="D37" s="166" t="s">
        <v>250</v>
      </c>
      <c r="E37" s="177" t="s">
        <v>251</v>
      </c>
      <c r="F37" s="178" t="s">
        <v>320</v>
      </c>
      <c r="G37" s="178"/>
      <c r="H37" s="166" t="s">
        <v>198</v>
      </c>
      <c r="I37" s="166" t="s">
        <v>253</v>
      </c>
      <c r="J37" s="166" t="s">
        <v>254</v>
      </c>
      <c r="K37" s="166" t="s">
        <v>199</v>
      </c>
      <c r="L37" s="166" t="s">
        <v>199</v>
      </c>
      <c r="M37" s="178" t="s">
        <v>333</v>
      </c>
      <c r="N37" s="166" t="s">
        <v>334</v>
      </c>
      <c r="O37" s="169" t="s">
        <v>223</v>
      </c>
      <c r="P37" s="166" t="s">
        <v>242</v>
      </c>
      <c r="Q37" s="166" t="s">
        <v>328</v>
      </c>
      <c r="R37" s="169" t="s">
        <v>260</v>
      </c>
      <c r="S37" s="170">
        <v>45293</v>
      </c>
      <c r="T37" s="170">
        <v>45595</v>
      </c>
      <c r="U37" s="179" t="s">
        <v>260</v>
      </c>
      <c r="V37" s="26"/>
      <c r="W37" s="166"/>
      <c r="X37" s="171">
        <v>0.3</v>
      </c>
      <c r="Y37" s="166" t="s">
        <v>207</v>
      </c>
      <c r="Z37" s="166" t="s">
        <v>208</v>
      </c>
      <c r="AA37" s="166" t="s">
        <v>199</v>
      </c>
      <c r="AB37" s="166" t="s">
        <v>199</v>
      </c>
      <c r="AC37" s="166" t="s">
        <v>199</v>
      </c>
      <c r="AD37" s="166" t="s">
        <v>209</v>
      </c>
      <c r="AE37" s="166" t="s">
        <v>199</v>
      </c>
      <c r="AF37" s="166" t="s">
        <v>199</v>
      </c>
      <c r="AG37" s="166" t="s">
        <v>199</v>
      </c>
      <c r="AH37" s="166" t="s">
        <v>199</v>
      </c>
      <c r="AI37" s="166" t="s">
        <v>199</v>
      </c>
      <c r="AJ37" s="166" t="s">
        <v>199</v>
      </c>
      <c r="AK37" s="166" t="s">
        <v>199</v>
      </c>
      <c r="AL37" s="169" t="s">
        <v>261</v>
      </c>
    </row>
    <row r="38" spans="2:38" s="173" customFormat="1" ht="270.75" hidden="1" x14ac:dyDescent="0.2">
      <c r="B38" s="166" t="s">
        <v>193</v>
      </c>
      <c r="C38" s="167" t="s">
        <v>194</v>
      </c>
      <c r="D38" s="166" t="s">
        <v>250</v>
      </c>
      <c r="E38" s="177" t="s">
        <v>251</v>
      </c>
      <c r="F38" s="178" t="s">
        <v>320</v>
      </c>
      <c r="G38" s="178"/>
      <c r="H38" s="166" t="s">
        <v>198</v>
      </c>
      <c r="I38" s="166" t="s">
        <v>253</v>
      </c>
      <c r="J38" s="166" t="s">
        <v>254</v>
      </c>
      <c r="K38" s="166" t="s">
        <v>199</v>
      </c>
      <c r="L38" s="166" t="s">
        <v>199</v>
      </c>
      <c r="M38" s="178" t="s">
        <v>255</v>
      </c>
      <c r="N38" s="166" t="s">
        <v>335</v>
      </c>
      <c r="O38" s="169" t="s">
        <v>336</v>
      </c>
      <c r="P38" s="166" t="s">
        <v>242</v>
      </c>
      <c r="Q38" s="166" t="s">
        <v>324</v>
      </c>
      <c r="R38" s="169" t="s">
        <v>260</v>
      </c>
      <c r="S38" s="170">
        <v>45293</v>
      </c>
      <c r="T38" s="170">
        <v>45611</v>
      </c>
      <c r="U38" s="179" t="s">
        <v>260</v>
      </c>
      <c r="V38" s="26"/>
      <c r="W38" s="166"/>
      <c r="X38" s="171">
        <v>0.05</v>
      </c>
      <c r="Y38" s="166" t="s">
        <v>207</v>
      </c>
      <c r="Z38" s="166" t="s">
        <v>208</v>
      </c>
      <c r="AA38" s="166" t="s">
        <v>199</v>
      </c>
      <c r="AB38" s="166" t="s">
        <v>199</v>
      </c>
      <c r="AC38" s="166" t="s">
        <v>199</v>
      </c>
      <c r="AD38" s="166" t="s">
        <v>209</v>
      </c>
      <c r="AE38" s="166" t="s">
        <v>199</v>
      </c>
      <c r="AF38" s="166" t="s">
        <v>199</v>
      </c>
      <c r="AG38" s="166" t="s">
        <v>199</v>
      </c>
      <c r="AH38" s="166" t="s">
        <v>199</v>
      </c>
      <c r="AI38" s="166" t="s">
        <v>199</v>
      </c>
      <c r="AJ38" s="166" t="s">
        <v>199</v>
      </c>
      <c r="AK38" s="166" t="s">
        <v>199</v>
      </c>
      <c r="AL38" s="169" t="s">
        <v>261</v>
      </c>
    </row>
    <row r="39" spans="2:38" s="173" customFormat="1" ht="270.75" hidden="1" x14ac:dyDescent="0.2">
      <c r="B39" s="166" t="s">
        <v>193</v>
      </c>
      <c r="C39" s="167" t="s">
        <v>194</v>
      </c>
      <c r="D39" s="166" t="s">
        <v>250</v>
      </c>
      <c r="E39" s="177" t="s">
        <v>251</v>
      </c>
      <c r="F39" s="178" t="s">
        <v>320</v>
      </c>
      <c r="G39" s="178"/>
      <c r="H39" s="166" t="s">
        <v>198</v>
      </c>
      <c r="I39" s="166" t="s">
        <v>253</v>
      </c>
      <c r="J39" s="166" t="s">
        <v>254</v>
      </c>
      <c r="K39" s="166" t="s">
        <v>199</v>
      </c>
      <c r="L39" s="166" t="s">
        <v>199</v>
      </c>
      <c r="M39" s="178" t="s">
        <v>337</v>
      </c>
      <c r="N39" s="166" t="s">
        <v>338</v>
      </c>
      <c r="O39" s="169" t="s">
        <v>339</v>
      </c>
      <c r="P39" s="166" t="s">
        <v>230</v>
      </c>
      <c r="Q39" s="166" t="s">
        <v>231</v>
      </c>
      <c r="R39" s="169" t="s">
        <v>220</v>
      </c>
      <c r="S39" s="170">
        <v>45612</v>
      </c>
      <c r="T39" s="170">
        <v>45641</v>
      </c>
      <c r="U39" s="169" t="s">
        <v>72</v>
      </c>
      <c r="V39" s="26"/>
      <c r="W39" s="166"/>
      <c r="X39" s="171"/>
      <c r="Y39" s="166" t="s">
        <v>208</v>
      </c>
      <c r="Z39" s="166" t="s">
        <v>232</v>
      </c>
      <c r="AA39" s="166" t="s">
        <v>233</v>
      </c>
      <c r="AB39" s="166" t="s">
        <v>199</v>
      </c>
      <c r="AC39" s="166" t="s">
        <v>199</v>
      </c>
      <c r="AD39" s="166" t="s">
        <v>209</v>
      </c>
      <c r="AE39" s="166" t="s">
        <v>199</v>
      </c>
      <c r="AF39" s="166" t="s">
        <v>199</v>
      </c>
      <c r="AG39" s="166" t="s">
        <v>199</v>
      </c>
      <c r="AH39" s="166" t="s">
        <v>199</v>
      </c>
      <c r="AI39" s="166" t="s">
        <v>199</v>
      </c>
      <c r="AJ39" s="166" t="s">
        <v>199</v>
      </c>
      <c r="AK39" s="166" t="s">
        <v>199</v>
      </c>
      <c r="AL39" s="169" t="s">
        <v>234</v>
      </c>
    </row>
    <row r="40" spans="2:38" s="173" customFormat="1" ht="270.75" hidden="1" x14ac:dyDescent="0.2">
      <c r="B40" s="166" t="s">
        <v>193</v>
      </c>
      <c r="C40" s="167" t="s">
        <v>194</v>
      </c>
      <c r="D40" s="166" t="s">
        <v>250</v>
      </c>
      <c r="E40" s="177" t="s">
        <v>251</v>
      </c>
      <c r="F40" s="178" t="s">
        <v>320</v>
      </c>
      <c r="G40" s="178"/>
      <c r="H40" s="166" t="s">
        <v>198</v>
      </c>
      <c r="I40" s="166" t="s">
        <v>253</v>
      </c>
      <c r="J40" s="166" t="s">
        <v>254</v>
      </c>
      <c r="K40" s="166" t="s">
        <v>199</v>
      </c>
      <c r="L40" s="166" t="s">
        <v>199</v>
      </c>
      <c r="M40" s="178" t="s">
        <v>340</v>
      </c>
      <c r="N40" s="166" t="s">
        <v>340</v>
      </c>
      <c r="O40" s="169" t="s">
        <v>341</v>
      </c>
      <c r="P40" s="166" t="s">
        <v>242</v>
      </c>
      <c r="Q40" s="166" t="s">
        <v>342</v>
      </c>
      <c r="R40" s="169" t="s">
        <v>260</v>
      </c>
      <c r="S40" s="170">
        <v>45293</v>
      </c>
      <c r="T40" s="170">
        <v>45625</v>
      </c>
      <c r="U40" s="179" t="s">
        <v>260</v>
      </c>
      <c r="V40" s="26"/>
      <c r="W40" s="166"/>
      <c r="X40" s="171">
        <v>0.1</v>
      </c>
      <c r="Y40" s="166" t="s">
        <v>207</v>
      </c>
      <c r="Z40" s="166" t="s">
        <v>208</v>
      </c>
      <c r="AA40" s="166" t="s">
        <v>199</v>
      </c>
      <c r="AB40" s="166" t="s">
        <v>199</v>
      </c>
      <c r="AC40" s="166" t="s">
        <v>199</v>
      </c>
      <c r="AD40" s="166" t="s">
        <v>209</v>
      </c>
      <c r="AE40" s="166" t="s">
        <v>199</v>
      </c>
      <c r="AF40" s="166" t="s">
        <v>199</v>
      </c>
      <c r="AG40" s="166" t="s">
        <v>199</v>
      </c>
      <c r="AH40" s="166" t="s">
        <v>199</v>
      </c>
      <c r="AI40" s="166" t="s">
        <v>199</v>
      </c>
      <c r="AJ40" s="166" t="s">
        <v>199</v>
      </c>
      <c r="AK40" s="166" t="s">
        <v>199</v>
      </c>
      <c r="AL40" s="169" t="s">
        <v>261</v>
      </c>
    </row>
    <row r="41" spans="2:38" s="173" customFormat="1" ht="270.75" hidden="1" x14ac:dyDescent="0.2">
      <c r="B41" s="166" t="s">
        <v>193</v>
      </c>
      <c r="C41" s="167" t="s">
        <v>194</v>
      </c>
      <c r="D41" s="166" t="s">
        <v>250</v>
      </c>
      <c r="E41" s="177" t="s">
        <v>251</v>
      </c>
      <c r="F41" s="178" t="s">
        <v>343</v>
      </c>
      <c r="G41" s="178"/>
      <c r="H41" s="166" t="s">
        <v>198</v>
      </c>
      <c r="I41" s="166" t="s">
        <v>253</v>
      </c>
      <c r="J41" s="166" t="s">
        <v>254</v>
      </c>
      <c r="K41" s="166" t="s">
        <v>199</v>
      </c>
      <c r="L41" s="166" t="s">
        <v>199</v>
      </c>
      <c r="M41" s="178" t="s">
        <v>344</v>
      </c>
      <c r="N41" s="166" t="s">
        <v>345</v>
      </c>
      <c r="O41" s="169" t="s">
        <v>346</v>
      </c>
      <c r="P41" s="184" t="s">
        <v>347</v>
      </c>
      <c r="Q41" s="184" t="s">
        <v>348</v>
      </c>
      <c r="R41" s="184" t="s">
        <v>349</v>
      </c>
      <c r="S41" s="170">
        <v>45306</v>
      </c>
      <c r="T41" s="170">
        <v>45321</v>
      </c>
      <c r="U41" s="182" t="s">
        <v>50</v>
      </c>
      <c r="V41" s="25" t="s">
        <v>206</v>
      </c>
      <c r="W41" s="25" t="s">
        <v>206</v>
      </c>
      <c r="X41" s="171">
        <v>0.05</v>
      </c>
      <c r="Y41" s="166" t="s">
        <v>207</v>
      </c>
      <c r="Z41" s="166" t="s">
        <v>208</v>
      </c>
      <c r="AA41" s="166" t="s">
        <v>199</v>
      </c>
      <c r="AB41" s="166" t="s">
        <v>199</v>
      </c>
      <c r="AC41" s="166" t="s">
        <v>199</v>
      </c>
      <c r="AD41" s="166" t="s">
        <v>209</v>
      </c>
      <c r="AE41" s="166" t="s">
        <v>199</v>
      </c>
      <c r="AF41" s="166" t="s">
        <v>199</v>
      </c>
      <c r="AG41" s="166" t="s">
        <v>199</v>
      </c>
      <c r="AH41" s="166" t="s">
        <v>199</v>
      </c>
      <c r="AI41" s="166" t="s">
        <v>199</v>
      </c>
      <c r="AJ41" s="166" t="s">
        <v>199</v>
      </c>
      <c r="AK41" s="166" t="s">
        <v>199</v>
      </c>
      <c r="AL41" s="169" t="s">
        <v>261</v>
      </c>
    </row>
    <row r="42" spans="2:38" s="173" customFormat="1" ht="270.75" hidden="1" x14ac:dyDescent="0.2">
      <c r="B42" s="166" t="s">
        <v>193</v>
      </c>
      <c r="C42" s="167" t="s">
        <v>194</v>
      </c>
      <c r="D42" s="166" t="s">
        <v>250</v>
      </c>
      <c r="E42" s="177" t="s">
        <v>251</v>
      </c>
      <c r="F42" s="178" t="s">
        <v>343</v>
      </c>
      <c r="G42" s="178"/>
      <c r="H42" s="166" t="s">
        <v>198</v>
      </c>
      <c r="I42" s="166" t="s">
        <v>253</v>
      </c>
      <c r="J42" s="166" t="s">
        <v>254</v>
      </c>
      <c r="K42" s="166" t="s">
        <v>199</v>
      </c>
      <c r="L42" s="166" t="s">
        <v>199</v>
      </c>
      <c r="M42" s="178" t="s">
        <v>350</v>
      </c>
      <c r="N42" s="184" t="s">
        <v>351</v>
      </c>
      <c r="O42" s="169" t="s">
        <v>352</v>
      </c>
      <c r="P42" s="184" t="s">
        <v>347</v>
      </c>
      <c r="Q42" s="184" t="s">
        <v>348</v>
      </c>
      <c r="R42" s="184" t="s">
        <v>349</v>
      </c>
      <c r="S42" s="170">
        <v>45350</v>
      </c>
      <c r="T42" s="170">
        <v>45626</v>
      </c>
      <c r="U42" s="182" t="s">
        <v>353</v>
      </c>
      <c r="V42" s="25" t="s">
        <v>206</v>
      </c>
      <c r="W42" s="25" t="s">
        <v>206</v>
      </c>
      <c r="X42" s="171">
        <v>0.3</v>
      </c>
      <c r="Y42" s="166" t="s">
        <v>208</v>
      </c>
      <c r="Z42" s="166" t="s">
        <v>354</v>
      </c>
      <c r="AA42" s="166" t="s">
        <v>355</v>
      </c>
      <c r="AB42" s="166" t="s">
        <v>199</v>
      </c>
      <c r="AC42" s="166" t="s">
        <v>199</v>
      </c>
      <c r="AD42" s="166" t="s">
        <v>356</v>
      </c>
      <c r="AE42" s="166" t="s">
        <v>357</v>
      </c>
      <c r="AF42" s="166" t="s">
        <v>199</v>
      </c>
      <c r="AG42" s="166" t="s">
        <v>199</v>
      </c>
      <c r="AH42" s="166" t="s">
        <v>199</v>
      </c>
      <c r="AI42" s="166" t="s">
        <v>199</v>
      </c>
      <c r="AJ42" s="166" t="s">
        <v>199</v>
      </c>
      <c r="AK42" s="166" t="s">
        <v>199</v>
      </c>
      <c r="AL42" s="169" t="s">
        <v>261</v>
      </c>
    </row>
    <row r="43" spans="2:38" s="173" customFormat="1" ht="270.75" hidden="1" x14ac:dyDescent="0.2">
      <c r="B43" s="166" t="s">
        <v>193</v>
      </c>
      <c r="C43" s="167" t="s">
        <v>194</v>
      </c>
      <c r="D43" s="166" t="s">
        <v>250</v>
      </c>
      <c r="E43" s="177" t="s">
        <v>251</v>
      </c>
      <c r="F43" s="178" t="s">
        <v>343</v>
      </c>
      <c r="G43" s="178"/>
      <c r="H43" s="166" t="s">
        <v>198</v>
      </c>
      <c r="I43" s="166" t="s">
        <v>253</v>
      </c>
      <c r="J43" s="166" t="s">
        <v>254</v>
      </c>
      <c r="K43" s="166" t="s">
        <v>199</v>
      </c>
      <c r="L43" s="166" t="s">
        <v>199</v>
      </c>
      <c r="M43" s="178" t="s">
        <v>358</v>
      </c>
      <c r="N43" s="166" t="s">
        <v>359</v>
      </c>
      <c r="O43" s="169" t="s">
        <v>360</v>
      </c>
      <c r="P43" s="166" t="s">
        <v>218</v>
      </c>
      <c r="Q43" s="166" t="s">
        <v>332</v>
      </c>
      <c r="R43" s="169" t="s">
        <v>220</v>
      </c>
      <c r="S43" s="170">
        <v>45350</v>
      </c>
      <c r="T43" s="170">
        <v>45595</v>
      </c>
      <c r="U43" s="169" t="s">
        <v>84</v>
      </c>
      <c r="V43" s="25"/>
      <c r="W43" s="25"/>
      <c r="X43" s="171"/>
      <c r="Y43" s="166" t="s">
        <v>208</v>
      </c>
      <c r="Z43" s="166" t="s">
        <v>232</v>
      </c>
      <c r="AA43" s="166" t="s">
        <v>233</v>
      </c>
      <c r="AB43" s="166" t="s">
        <v>199</v>
      </c>
      <c r="AC43" s="166" t="s">
        <v>199</v>
      </c>
      <c r="AD43" s="166" t="s">
        <v>209</v>
      </c>
      <c r="AE43" s="166" t="s">
        <v>199</v>
      </c>
      <c r="AF43" s="166" t="s">
        <v>199</v>
      </c>
      <c r="AG43" s="166" t="s">
        <v>199</v>
      </c>
      <c r="AH43" s="166" t="s">
        <v>199</v>
      </c>
      <c r="AI43" s="166" t="s">
        <v>199</v>
      </c>
      <c r="AJ43" s="166" t="s">
        <v>199</v>
      </c>
      <c r="AK43" s="166" t="s">
        <v>199</v>
      </c>
      <c r="AL43" s="169" t="s">
        <v>234</v>
      </c>
    </row>
    <row r="44" spans="2:38" s="173" customFormat="1" ht="270.75" hidden="1" x14ac:dyDescent="0.2">
      <c r="B44" s="166" t="s">
        <v>193</v>
      </c>
      <c r="C44" s="167" t="s">
        <v>194</v>
      </c>
      <c r="D44" s="166" t="s">
        <v>250</v>
      </c>
      <c r="E44" s="177" t="s">
        <v>251</v>
      </c>
      <c r="F44" s="178" t="s">
        <v>343</v>
      </c>
      <c r="G44" s="178"/>
      <c r="H44" s="166" t="s">
        <v>198</v>
      </c>
      <c r="I44" s="166" t="s">
        <v>253</v>
      </c>
      <c r="J44" s="166" t="s">
        <v>254</v>
      </c>
      <c r="K44" s="166" t="s">
        <v>199</v>
      </c>
      <c r="L44" s="166" t="s">
        <v>199</v>
      </c>
      <c r="M44" s="178" t="s">
        <v>361</v>
      </c>
      <c r="N44" s="184" t="s">
        <v>362</v>
      </c>
      <c r="O44" s="169" t="s">
        <v>363</v>
      </c>
      <c r="P44" s="184" t="s">
        <v>347</v>
      </c>
      <c r="Q44" s="184" t="s">
        <v>348</v>
      </c>
      <c r="R44" s="184" t="s">
        <v>349</v>
      </c>
      <c r="S44" s="170">
        <v>45350</v>
      </c>
      <c r="T44" s="170">
        <v>45626</v>
      </c>
      <c r="U44" s="182" t="s">
        <v>353</v>
      </c>
      <c r="V44" s="25" t="s">
        <v>206</v>
      </c>
      <c r="W44" s="25" t="s">
        <v>206</v>
      </c>
      <c r="X44" s="171">
        <v>0.5</v>
      </c>
      <c r="Y44" s="166" t="s">
        <v>208</v>
      </c>
      <c r="Z44" s="166" t="s">
        <v>354</v>
      </c>
      <c r="AA44" s="166" t="s">
        <v>355</v>
      </c>
      <c r="AB44" s="166" t="s">
        <v>199</v>
      </c>
      <c r="AC44" s="166" t="s">
        <v>199</v>
      </c>
      <c r="AD44" s="166" t="s">
        <v>356</v>
      </c>
      <c r="AE44" s="166" t="s">
        <v>357</v>
      </c>
      <c r="AF44" s="166" t="s">
        <v>364</v>
      </c>
      <c r="AG44" s="166" t="s">
        <v>199</v>
      </c>
      <c r="AH44" s="166" t="s">
        <v>199</v>
      </c>
      <c r="AI44" s="166" t="s">
        <v>199</v>
      </c>
      <c r="AJ44" s="166" t="s">
        <v>365</v>
      </c>
      <c r="AK44" s="166" t="s">
        <v>366</v>
      </c>
      <c r="AL44" s="169" t="s">
        <v>261</v>
      </c>
    </row>
    <row r="45" spans="2:38" s="173" customFormat="1" ht="270.75" hidden="1" x14ac:dyDescent="0.2">
      <c r="B45" s="166" t="s">
        <v>193</v>
      </c>
      <c r="C45" s="167" t="s">
        <v>194</v>
      </c>
      <c r="D45" s="166" t="s">
        <v>250</v>
      </c>
      <c r="E45" s="177" t="s">
        <v>251</v>
      </c>
      <c r="F45" s="178" t="s">
        <v>343</v>
      </c>
      <c r="G45" s="178"/>
      <c r="H45" s="166" t="s">
        <v>198</v>
      </c>
      <c r="I45" s="166" t="s">
        <v>253</v>
      </c>
      <c r="J45" s="166" t="s">
        <v>254</v>
      </c>
      <c r="K45" s="166" t="s">
        <v>199</v>
      </c>
      <c r="L45" s="166" t="s">
        <v>199</v>
      </c>
      <c r="M45" s="178" t="s">
        <v>367</v>
      </c>
      <c r="N45" s="166" t="s">
        <v>368</v>
      </c>
      <c r="O45" s="169" t="s">
        <v>369</v>
      </c>
      <c r="P45" s="166" t="s">
        <v>230</v>
      </c>
      <c r="Q45" s="166" t="s">
        <v>231</v>
      </c>
      <c r="R45" s="169" t="s">
        <v>220</v>
      </c>
      <c r="S45" s="170">
        <v>45627</v>
      </c>
      <c r="T45" s="170">
        <v>45641</v>
      </c>
      <c r="U45" s="169" t="s">
        <v>84</v>
      </c>
      <c r="V45" s="25"/>
      <c r="W45" s="25"/>
      <c r="X45" s="171"/>
      <c r="Y45" s="166" t="s">
        <v>208</v>
      </c>
      <c r="Z45" s="166" t="s">
        <v>232</v>
      </c>
      <c r="AA45" s="166" t="s">
        <v>233</v>
      </c>
      <c r="AB45" s="166" t="s">
        <v>199</v>
      </c>
      <c r="AC45" s="166" t="s">
        <v>199</v>
      </c>
      <c r="AD45" s="166" t="s">
        <v>209</v>
      </c>
      <c r="AE45" s="166" t="s">
        <v>199</v>
      </c>
      <c r="AF45" s="166" t="s">
        <v>199</v>
      </c>
      <c r="AG45" s="166" t="s">
        <v>199</v>
      </c>
      <c r="AH45" s="166" t="s">
        <v>199</v>
      </c>
      <c r="AI45" s="166" t="s">
        <v>199</v>
      </c>
      <c r="AJ45" s="166" t="s">
        <v>199</v>
      </c>
      <c r="AK45" s="166" t="s">
        <v>199</v>
      </c>
      <c r="AL45" s="169" t="s">
        <v>234</v>
      </c>
    </row>
    <row r="46" spans="2:38" s="173" customFormat="1" ht="270.75" hidden="1" x14ac:dyDescent="0.2">
      <c r="B46" s="166" t="s">
        <v>193</v>
      </c>
      <c r="C46" s="167" t="s">
        <v>194</v>
      </c>
      <c r="D46" s="166" t="s">
        <v>250</v>
      </c>
      <c r="E46" s="177" t="s">
        <v>251</v>
      </c>
      <c r="F46" s="178" t="s">
        <v>343</v>
      </c>
      <c r="G46" s="178"/>
      <c r="H46" s="166" t="s">
        <v>198</v>
      </c>
      <c r="I46" s="166" t="s">
        <v>253</v>
      </c>
      <c r="J46" s="166" t="s">
        <v>254</v>
      </c>
      <c r="K46" s="166" t="s">
        <v>199</v>
      </c>
      <c r="L46" s="166" t="s">
        <v>199</v>
      </c>
      <c r="M46" s="178" t="s">
        <v>370</v>
      </c>
      <c r="N46" s="184" t="s">
        <v>371</v>
      </c>
      <c r="O46" s="169" t="s">
        <v>372</v>
      </c>
      <c r="P46" s="184" t="s">
        <v>347</v>
      </c>
      <c r="Q46" s="184" t="s">
        <v>348</v>
      </c>
      <c r="R46" s="184" t="s">
        <v>349</v>
      </c>
      <c r="S46" s="170">
        <v>45350</v>
      </c>
      <c r="T46" s="170">
        <v>45626</v>
      </c>
      <c r="U46" s="182" t="s">
        <v>373</v>
      </c>
      <c r="V46" s="25" t="s">
        <v>206</v>
      </c>
      <c r="W46" s="25" t="s">
        <v>206</v>
      </c>
      <c r="X46" s="171">
        <v>0.15</v>
      </c>
      <c r="Y46" s="166" t="s">
        <v>208</v>
      </c>
      <c r="Z46" s="166" t="s">
        <v>354</v>
      </c>
      <c r="AA46" s="166" t="s">
        <v>355</v>
      </c>
      <c r="AB46" s="166" t="s">
        <v>374</v>
      </c>
      <c r="AC46" s="166" t="s">
        <v>199</v>
      </c>
      <c r="AD46" s="166" t="s">
        <v>356</v>
      </c>
      <c r="AE46" s="166" t="s">
        <v>357</v>
      </c>
      <c r="AF46" s="166" t="s">
        <v>364</v>
      </c>
      <c r="AG46" s="166" t="s">
        <v>199</v>
      </c>
      <c r="AH46" s="166" t="s">
        <v>199</v>
      </c>
      <c r="AI46" s="166" t="s">
        <v>199</v>
      </c>
      <c r="AJ46" s="166" t="s">
        <v>365</v>
      </c>
      <c r="AK46" s="166" t="s">
        <v>366</v>
      </c>
      <c r="AL46" s="169" t="s">
        <v>261</v>
      </c>
    </row>
    <row r="47" spans="2:38" s="173" customFormat="1" ht="213.75" hidden="1" x14ac:dyDescent="0.2">
      <c r="B47" s="166" t="s">
        <v>193</v>
      </c>
      <c r="C47" s="167" t="s">
        <v>194</v>
      </c>
      <c r="D47" s="166" t="s">
        <v>375</v>
      </c>
      <c r="E47" s="175" t="s">
        <v>376</v>
      </c>
      <c r="F47" s="176" t="s">
        <v>377</v>
      </c>
      <c r="G47" s="176"/>
      <c r="H47" s="166" t="s">
        <v>198</v>
      </c>
      <c r="I47" s="166" t="s">
        <v>378</v>
      </c>
      <c r="J47" s="166" t="s">
        <v>379</v>
      </c>
      <c r="K47" s="166" t="s">
        <v>238</v>
      </c>
      <c r="L47" s="166" t="s">
        <v>199</v>
      </c>
      <c r="M47" s="176" t="s">
        <v>380</v>
      </c>
      <c r="N47" s="166" t="s">
        <v>381</v>
      </c>
      <c r="O47" s="169" t="s">
        <v>382</v>
      </c>
      <c r="P47" s="166" t="s">
        <v>383</v>
      </c>
      <c r="Q47" s="166" t="s">
        <v>199</v>
      </c>
      <c r="R47" s="169" t="s">
        <v>72</v>
      </c>
      <c r="S47" s="170">
        <v>45292</v>
      </c>
      <c r="T47" s="170">
        <v>45641</v>
      </c>
      <c r="U47" s="179" t="s">
        <v>199</v>
      </c>
      <c r="V47" s="26"/>
      <c r="W47" s="166"/>
      <c r="X47" s="171">
        <v>1</v>
      </c>
      <c r="Y47" s="166" t="s">
        <v>245</v>
      </c>
      <c r="Z47" s="166" t="s">
        <v>199</v>
      </c>
      <c r="AA47" s="166" t="s">
        <v>199</v>
      </c>
      <c r="AB47" s="166" t="s">
        <v>199</v>
      </c>
      <c r="AC47" s="166" t="s">
        <v>199</v>
      </c>
      <c r="AD47" s="166" t="s">
        <v>209</v>
      </c>
      <c r="AE47" s="166" t="s">
        <v>199</v>
      </c>
      <c r="AF47" s="166" t="s">
        <v>199</v>
      </c>
      <c r="AG47" s="166" t="s">
        <v>199</v>
      </c>
      <c r="AH47" s="166" t="s">
        <v>199</v>
      </c>
      <c r="AI47" s="166" t="s">
        <v>199</v>
      </c>
      <c r="AJ47" s="166" t="s">
        <v>199</v>
      </c>
      <c r="AK47" s="166" t="s">
        <v>199</v>
      </c>
      <c r="AL47" s="169" t="s">
        <v>261</v>
      </c>
    </row>
    <row r="48" spans="2:38" s="173" customFormat="1" ht="213.75" hidden="1" x14ac:dyDescent="0.2">
      <c r="B48" s="166" t="s">
        <v>193</v>
      </c>
      <c r="C48" s="167" t="s">
        <v>194</v>
      </c>
      <c r="D48" s="166" t="s">
        <v>375</v>
      </c>
      <c r="E48" s="177" t="s">
        <v>376</v>
      </c>
      <c r="F48" s="177" t="s">
        <v>384</v>
      </c>
      <c r="G48" s="177"/>
      <c r="H48" s="166" t="s">
        <v>198</v>
      </c>
      <c r="I48" s="166" t="s">
        <v>378</v>
      </c>
      <c r="J48" s="166" t="s">
        <v>379</v>
      </c>
      <c r="K48" s="166" t="s">
        <v>238</v>
      </c>
      <c r="L48" s="166"/>
      <c r="M48" s="177" t="s">
        <v>385</v>
      </c>
      <c r="N48" s="166" t="s">
        <v>386</v>
      </c>
      <c r="O48" s="169" t="s">
        <v>387</v>
      </c>
      <c r="P48" s="166" t="s">
        <v>383</v>
      </c>
      <c r="Q48" s="166" t="s">
        <v>199</v>
      </c>
      <c r="R48" s="169" t="s">
        <v>72</v>
      </c>
      <c r="S48" s="170">
        <v>45292</v>
      </c>
      <c r="T48" s="170">
        <v>45641</v>
      </c>
      <c r="U48" s="179" t="s">
        <v>199</v>
      </c>
      <c r="V48" s="26"/>
      <c r="W48" s="166"/>
      <c r="X48" s="166">
        <v>100</v>
      </c>
      <c r="Y48" s="166" t="s">
        <v>245</v>
      </c>
      <c r="Z48" s="166" t="s">
        <v>199</v>
      </c>
      <c r="AA48" s="166" t="s">
        <v>199</v>
      </c>
      <c r="AB48" s="166" t="s">
        <v>199</v>
      </c>
      <c r="AC48" s="166" t="s">
        <v>199</v>
      </c>
      <c r="AD48" s="166" t="s">
        <v>209</v>
      </c>
      <c r="AE48" s="166" t="s">
        <v>199</v>
      </c>
      <c r="AF48" s="166" t="s">
        <v>199</v>
      </c>
      <c r="AG48" s="166" t="s">
        <v>199</v>
      </c>
      <c r="AH48" s="166" t="s">
        <v>199</v>
      </c>
      <c r="AI48" s="166" t="s">
        <v>199</v>
      </c>
      <c r="AJ48" s="166" t="s">
        <v>199</v>
      </c>
      <c r="AK48" s="166" t="s">
        <v>199</v>
      </c>
      <c r="AL48" s="169" t="s">
        <v>261</v>
      </c>
    </row>
    <row r="49" spans="2:38" s="173" customFormat="1" ht="270.75" hidden="1" x14ac:dyDescent="0.2">
      <c r="B49" s="185" t="s">
        <v>193</v>
      </c>
      <c r="C49" s="167" t="s">
        <v>194</v>
      </c>
      <c r="D49" s="184" t="s">
        <v>388</v>
      </c>
      <c r="E49" s="186" t="s">
        <v>389</v>
      </c>
      <c r="F49" s="184" t="s">
        <v>390</v>
      </c>
      <c r="G49" s="184"/>
      <c r="H49" s="184" t="s">
        <v>391</v>
      </c>
      <c r="I49" s="184" t="s">
        <v>392</v>
      </c>
      <c r="J49" s="184" t="s">
        <v>254</v>
      </c>
      <c r="K49" s="184" t="s">
        <v>199</v>
      </c>
      <c r="L49" s="184" t="s">
        <v>199</v>
      </c>
      <c r="M49" s="166" t="s">
        <v>393</v>
      </c>
      <c r="N49" s="166" t="s">
        <v>394</v>
      </c>
      <c r="O49" s="169" t="s">
        <v>395</v>
      </c>
      <c r="P49" s="184" t="s">
        <v>396</v>
      </c>
      <c r="Q49" s="184" t="s">
        <v>397</v>
      </c>
      <c r="R49" s="184" t="s">
        <v>84</v>
      </c>
      <c r="S49" s="182">
        <v>45293</v>
      </c>
      <c r="T49" s="182">
        <v>45626</v>
      </c>
      <c r="U49" s="184" t="s">
        <v>398</v>
      </c>
      <c r="V49" s="184" t="s">
        <v>206</v>
      </c>
      <c r="W49" s="26" t="s">
        <v>206</v>
      </c>
      <c r="X49" s="171">
        <v>0.5</v>
      </c>
      <c r="Y49" s="184" t="s">
        <v>399</v>
      </c>
      <c r="Z49" s="184" t="s">
        <v>400</v>
      </c>
      <c r="AA49" s="184" t="s">
        <v>401</v>
      </c>
      <c r="AB49" s="184" t="s">
        <v>208</v>
      </c>
      <c r="AC49" s="184" t="s">
        <v>199</v>
      </c>
      <c r="AD49" s="184" t="s">
        <v>364</v>
      </c>
      <c r="AE49" s="184" t="s">
        <v>199</v>
      </c>
      <c r="AF49" s="184" t="s">
        <v>199</v>
      </c>
      <c r="AG49" s="184" t="s">
        <v>199</v>
      </c>
      <c r="AH49" s="184" t="s">
        <v>199</v>
      </c>
      <c r="AI49" s="184" t="s">
        <v>199</v>
      </c>
      <c r="AJ49" s="184" t="s">
        <v>402</v>
      </c>
      <c r="AK49" s="184" t="s">
        <v>403</v>
      </c>
      <c r="AL49" s="184" t="s">
        <v>404</v>
      </c>
    </row>
    <row r="50" spans="2:38" s="173" customFormat="1" ht="270.75" hidden="1" x14ac:dyDescent="0.2">
      <c r="B50" s="185" t="s">
        <v>193</v>
      </c>
      <c r="C50" s="167" t="s">
        <v>194</v>
      </c>
      <c r="D50" s="184" t="s">
        <v>388</v>
      </c>
      <c r="E50" s="186" t="s">
        <v>389</v>
      </c>
      <c r="F50" s="187" t="s">
        <v>390</v>
      </c>
      <c r="G50" s="187"/>
      <c r="H50" s="184" t="s">
        <v>391</v>
      </c>
      <c r="I50" s="184" t="s">
        <v>392</v>
      </c>
      <c r="J50" s="184" t="s">
        <v>254</v>
      </c>
      <c r="K50" s="184" t="s">
        <v>199</v>
      </c>
      <c r="L50" s="184" t="s">
        <v>199</v>
      </c>
      <c r="M50" s="168" t="s">
        <v>405</v>
      </c>
      <c r="N50" s="166" t="s">
        <v>406</v>
      </c>
      <c r="O50" s="169" t="s">
        <v>407</v>
      </c>
      <c r="P50" s="184" t="s">
        <v>396</v>
      </c>
      <c r="Q50" s="184" t="s">
        <v>397</v>
      </c>
      <c r="R50" s="184" t="s">
        <v>84</v>
      </c>
      <c r="S50" s="182">
        <v>45293</v>
      </c>
      <c r="T50" s="182">
        <v>45626</v>
      </c>
      <c r="U50" s="184" t="s">
        <v>398</v>
      </c>
      <c r="V50" s="184" t="s">
        <v>206</v>
      </c>
      <c r="W50" s="26" t="s">
        <v>206</v>
      </c>
      <c r="X50" s="171">
        <v>0.3</v>
      </c>
      <c r="Y50" s="184" t="s">
        <v>399</v>
      </c>
      <c r="Z50" s="184" t="s">
        <v>400</v>
      </c>
      <c r="AA50" s="184" t="s">
        <v>401</v>
      </c>
      <c r="AB50" s="184" t="s">
        <v>208</v>
      </c>
      <c r="AC50" s="184" t="s">
        <v>199</v>
      </c>
      <c r="AD50" s="184" t="s">
        <v>364</v>
      </c>
      <c r="AE50" s="184" t="s">
        <v>199</v>
      </c>
      <c r="AF50" s="184" t="s">
        <v>199</v>
      </c>
      <c r="AG50" s="184" t="s">
        <v>199</v>
      </c>
      <c r="AH50" s="184" t="s">
        <v>199</v>
      </c>
      <c r="AI50" s="184" t="s">
        <v>199</v>
      </c>
      <c r="AJ50" s="184" t="s">
        <v>408</v>
      </c>
      <c r="AK50" s="184" t="s">
        <v>409</v>
      </c>
      <c r="AL50" s="184" t="s">
        <v>404</v>
      </c>
    </row>
    <row r="51" spans="2:38" s="173" customFormat="1" ht="270.75" hidden="1" x14ac:dyDescent="0.2">
      <c r="B51" s="185" t="s">
        <v>193</v>
      </c>
      <c r="C51" s="167" t="s">
        <v>194</v>
      </c>
      <c r="D51" s="184" t="s">
        <v>388</v>
      </c>
      <c r="E51" s="186" t="s">
        <v>389</v>
      </c>
      <c r="F51" s="187" t="s">
        <v>390</v>
      </c>
      <c r="G51" s="187"/>
      <c r="H51" s="184" t="s">
        <v>391</v>
      </c>
      <c r="I51" s="184" t="s">
        <v>392</v>
      </c>
      <c r="J51" s="184" t="s">
        <v>254</v>
      </c>
      <c r="K51" s="184" t="s">
        <v>199</v>
      </c>
      <c r="L51" s="184" t="s">
        <v>199</v>
      </c>
      <c r="M51" s="168" t="s">
        <v>410</v>
      </c>
      <c r="N51" s="166" t="s">
        <v>411</v>
      </c>
      <c r="O51" s="169" t="s">
        <v>412</v>
      </c>
      <c r="P51" s="184" t="s">
        <v>396</v>
      </c>
      <c r="Q51" s="184" t="s">
        <v>397</v>
      </c>
      <c r="R51" s="184" t="s">
        <v>84</v>
      </c>
      <c r="S51" s="182">
        <v>45293</v>
      </c>
      <c r="T51" s="182">
        <v>45626</v>
      </c>
      <c r="U51" s="184" t="s">
        <v>398</v>
      </c>
      <c r="V51" s="184" t="s">
        <v>206</v>
      </c>
      <c r="W51" s="26" t="s">
        <v>206</v>
      </c>
      <c r="X51" s="171">
        <v>0.2</v>
      </c>
      <c r="Y51" s="184" t="s">
        <v>399</v>
      </c>
      <c r="Z51" s="184" t="s">
        <v>400</v>
      </c>
      <c r="AA51" s="184" t="s">
        <v>401</v>
      </c>
      <c r="AB51" s="184" t="s">
        <v>208</v>
      </c>
      <c r="AC51" s="184" t="s">
        <v>199</v>
      </c>
      <c r="AD51" s="184" t="s">
        <v>364</v>
      </c>
      <c r="AE51" s="184" t="s">
        <v>199</v>
      </c>
      <c r="AF51" s="184" t="s">
        <v>199</v>
      </c>
      <c r="AG51" s="184" t="s">
        <v>199</v>
      </c>
      <c r="AH51" s="184" t="s">
        <v>199</v>
      </c>
      <c r="AI51" s="184" t="s">
        <v>199</v>
      </c>
      <c r="AJ51" s="184" t="s">
        <v>402</v>
      </c>
      <c r="AK51" s="184" t="s">
        <v>403</v>
      </c>
      <c r="AL51" s="184" t="s">
        <v>404</v>
      </c>
    </row>
    <row r="52" spans="2:38" s="173" customFormat="1" ht="270.75" hidden="1" x14ac:dyDescent="0.2">
      <c r="B52" s="185" t="s">
        <v>193</v>
      </c>
      <c r="C52" s="167" t="s">
        <v>194</v>
      </c>
      <c r="D52" s="184" t="s">
        <v>388</v>
      </c>
      <c r="E52" s="186" t="s">
        <v>389</v>
      </c>
      <c r="F52" s="188" t="s">
        <v>413</v>
      </c>
      <c r="G52" s="188"/>
      <c r="H52" s="184" t="s">
        <v>391</v>
      </c>
      <c r="I52" s="184" t="s">
        <v>392</v>
      </c>
      <c r="J52" s="184" t="s">
        <v>254</v>
      </c>
      <c r="K52" s="184" t="s">
        <v>199</v>
      </c>
      <c r="L52" s="184" t="s">
        <v>199</v>
      </c>
      <c r="M52" s="178" t="s">
        <v>414</v>
      </c>
      <c r="N52" s="166" t="s">
        <v>415</v>
      </c>
      <c r="O52" s="169" t="s">
        <v>346</v>
      </c>
      <c r="P52" s="184" t="s">
        <v>396</v>
      </c>
      <c r="Q52" s="166" t="s">
        <v>416</v>
      </c>
      <c r="R52" s="166" t="s">
        <v>84</v>
      </c>
      <c r="S52" s="170">
        <v>45306</v>
      </c>
      <c r="T52" s="170">
        <v>45321</v>
      </c>
      <c r="U52" s="170" t="s">
        <v>50</v>
      </c>
      <c r="V52" s="25" t="s">
        <v>206</v>
      </c>
      <c r="W52" s="169" t="s">
        <v>206</v>
      </c>
      <c r="X52" s="171">
        <v>0.05</v>
      </c>
      <c r="Y52" s="166" t="s">
        <v>208</v>
      </c>
      <c r="Z52" s="166" t="s">
        <v>354</v>
      </c>
      <c r="AA52" s="166" t="s">
        <v>355</v>
      </c>
      <c r="AB52" s="166" t="s">
        <v>199</v>
      </c>
      <c r="AC52" s="169" t="s">
        <v>199</v>
      </c>
      <c r="AD52" s="166" t="s">
        <v>356</v>
      </c>
      <c r="AE52" s="166" t="s">
        <v>417</v>
      </c>
      <c r="AF52" s="166" t="s">
        <v>199</v>
      </c>
      <c r="AG52" s="166" t="s">
        <v>199</v>
      </c>
      <c r="AH52" s="166" t="s">
        <v>199</v>
      </c>
      <c r="AI52" s="166" t="s">
        <v>199</v>
      </c>
      <c r="AJ52" s="166" t="s">
        <v>199</v>
      </c>
      <c r="AK52" s="166" t="s">
        <v>199</v>
      </c>
      <c r="AL52" s="166" t="s">
        <v>418</v>
      </c>
    </row>
    <row r="53" spans="2:38" s="173" customFormat="1" ht="270.75" hidden="1" x14ac:dyDescent="0.2">
      <c r="B53" s="185" t="s">
        <v>193</v>
      </c>
      <c r="C53" s="167" t="s">
        <v>194</v>
      </c>
      <c r="D53" s="184" t="s">
        <v>388</v>
      </c>
      <c r="E53" s="186" t="s">
        <v>389</v>
      </c>
      <c r="F53" s="188" t="s">
        <v>413</v>
      </c>
      <c r="G53" s="188"/>
      <c r="H53" s="184" t="s">
        <v>391</v>
      </c>
      <c r="I53" s="184" t="s">
        <v>392</v>
      </c>
      <c r="J53" s="184" t="s">
        <v>254</v>
      </c>
      <c r="K53" s="184" t="s">
        <v>199</v>
      </c>
      <c r="L53" s="184" t="s">
        <v>199</v>
      </c>
      <c r="M53" s="178" t="s">
        <v>419</v>
      </c>
      <c r="N53" s="166" t="s">
        <v>420</v>
      </c>
      <c r="O53" s="169" t="s">
        <v>421</v>
      </c>
      <c r="P53" s="184" t="s">
        <v>396</v>
      </c>
      <c r="Q53" s="166" t="s">
        <v>416</v>
      </c>
      <c r="R53" s="166" t="s">
        <v>84</v>
      </c>
      <c r="S53" s="170">
        <v>45350</v>
      </c>
      <c r="T53" s="170">
        <v>45626</v>
      </c>
      <c r="U53" s="189" t="s">
        <v>422</v>
      </c>
      <c r="V53" s="25" t="s">
        <v>206</v>
      </c>
      <c r="W53" s="169" t="s">
        <v>206</v>
      </c>
      <c r="X53" s="171">
        <v>0.2</v>
      </c>
      <c r="Y53" s="166" t="s">
        <v>208</v>
      </c>
      <c r="Z53" s="166" t="s">
        <v>354</v>
      </c>
      <c r="AA53" s="166" t="s">
        <v>355</v>
      </c>
      <c r="AB53" s="166" t="s">
        <v>423</v>
      </c>
      <c r="AC53" s="169" t="s">
        <v>199</v>
      </c>
      <c r="AD53" s="166" t="s">
        <v>356</v>
      </c>
      <c r="AE53" s="166" t="s">
        <v>417</v>
      </c>
      <c r="AF53" s="166" t="s">
        <v>199</v>
      </c>
      <c r="AG53" s="166" t="s">
        <v>199</v>
      </c>
      <c r="AH53" s="166" t="s">
        <v>199</v>
      </c>
      <c r="AI53" s="166" t="s">
        <v>199</v>
      </c>
      <c r="AJ53" s="166" t="s">
        <v>199</v>
      </c>
      <c r="AK53" s="166" t="s">
        <v>199</v>
      </c>
      <c r="AL53" s="166" t="s">
        <v>418</v>
      </c>
    </row>
    <row r="54" spans="2:38" s="173" customFormat="1" ht="270.75" hidden="1" x14ac:dyDescent="0.2">
      <c r="B54" s="185" t="s">
        <v>193</v>
      </c>
      <c r="C54" s="167" t="s">
        <v>194</v>
      </c>
      <c r="D54" s="184" t="s">
        <v>388</v>
      </c>
      <c r="E54" s="186" t="s">
        <v>389</v>
      </c>
      <c r="F54" s="188" t="s">
        <v>413</v>
      </c>
      <c r="G54" s="188"/>
      <c r="H54" s="184" t="s">
        <v>391</v>
      </c>
      <c r="I54" s="184" t="s">
        <v>392</v>
      </c>
      <c r="J54" s="184" t="s">
        <v>254</v>
      </c>
      <c r="K54" s="184" t="s">
        <v>199</v>
      </c>
      <c r="L54" s="184" t="s">
        <v>199</v>
      </c>
      <c r="M54" s="178" t="s">
        <v>424</v>
      </c>
      <c r="N54" s="166" t="s">
        <v>351</v>
      </c>
      <c r="O54" s="169" t="s">
        <v>425</v>
      </c>
      <c r="P54" s="184" t="s">
        <v>396</v>
      </c>
      <c r="Q54" s="166" t="s">
        <v>416</v>
      </c>
      <c r="R54" s="166" t="s">
        <v>84</v>
      </c>
      <c r="S54" s="170">
        <v>45350</v>
      </c>
      <c r="T54" s="170">
        <v>45626</v>
      </c>
      <c r="U54" s="170" t="s">
        <v>50</v>
      </c>
      <c r="V54" s="25" t="s">
        <v>206</v>
      </c>
      <c r="W54" s="169" t="s">
        <v>206</v>
      </c>
      <c r="X54" s="171">
        <v>0.2</v>
      </c>
      <c r="Y54" s="166" t="s">
        <v>208</v>
      </c>
      <c r="Z54" s="166" t="s">
        <v>354</v>
      </c>
      <c r="AA54" s="166" t="s">
        <v>355</v>
      </c>
      <c r="AB54" s="166" t="s">
        <v>423</v>
      </c>
      <c r="AC54" s="169" t="s">
        <v>199</v>
      </c>
      <c r="AD54" s="166" t="s">
        <v>356</v>
      </c>
      <c r="AE54" s="166" t="s">
        <v>417</v>
      </c>
      <c r="AF54" s="166" t="s">
        <v>199</v>
      </c>
      <c r="AG54" s="166" t="s">
        <v>199</v>
      </c>
      <c r="AH54" s="166" t="s">
        <v>199</v>
      </c>
      <c r="AI54" s="166" t="s">
        <v>199</v>
      </c>
      <c r="AJ54" s="166" t="s">
        <v>199</v>
      </c>
      <c r="AK54" s="166" t="s">
        <v>199</v>
      </c>
      <c r="AL54" s="166" t="s">
        <v>418</v>
      </c>
    </row>
    <row r="55" spans="2:38" s="173" customFormat="1" ht="270.75" hidden="1" x14ac:dyDescent="0.2">
      <c r="B55" s="185" t="s">
        <v>193</v>
      </c>
      <c r="C55" s="167" t="s">
        <v>194</v>
      </c>
      <c r="D55" s="184" t="s">
        <v>388</v>
      </c>
      <c r="E55" s="186" t="s">
        <v>389</v>
      </c>
      <c r="F55" s="188" t="s">
        <v>413</v>
      </c>
      <c r="G55" s="188"/>
      <c r="H55" s="184" t="s">
        <v>391</v>
      </c>
      <c r="I55" s="184" t="s">
        <v>392</v>
      </c>
      <c r="J55" s="184" t="s">
        <v>254</v>
      </c>
      <c r="K55" s="184" t="s">
        <v>199</v>
      </c>
      <c r="L55" s="184" t="s">
        <v>199</v>
      </c>
      <c r="M55" s="178" t="s">
        <v>426</v>
      </c>
      <c r="N55" s="166" t="s">
        <v>427</v>
      </c>
      <c r="O55" s="169" t="s">
        <v>428</v>
      </c>
      <c r="P55" s="184" t="s">
        <v>396</v>
      </c>
      <c r="Q55" s="166" t="s">
        <v>416</v>
      </c>
      <c r="R55" s="166" t="s">
        <v>84</v>
      </c>
      <c r="S55" s="170">
        <v>45350</v>
      </c>
      <c r="T55" s="170">
        <v>45626</v>
      </c>
      <c r="U55" s="170" t="s">
        <v>50</v>
      </c>
      <c r="V55" s="25" t="s">
        <v>206</v>
      </c>
      <c r="W55" s="169" t="s">
        <v>206</v>
      </c>
      <c r="X55" s="171">
        <v>0.25</v>
      </c>
      <c r="Y55" s="166" t="s">
        <v>208</v>
      </c>
      <c r="Z55" s="166" t="s">
        <v>354</v>
      </c>
      <c r="AA55" s="166" t="s">
        <v>355</v>
      </c>
      <c r="AB55" s="166" t="s">
        <v>199</v>
      </c>
      <c r="AC55" s="169" t="s">
        <v>199</v>
      </c>
      <c r="AD55" s="166" t="s">
        <v>356</v>
      </c>
      <c r="AE55" s="166" t="s">
        <v>417</v>
      </c>
      <c r="AF55" s="166" t="s">
        <v>199</v>
      </c>
      <c r="AG55" s="166" t="s">
        <v>199</v>
      </c>
      <c r="AH55" s="166" t="s">
        <v>199</v>
      </c>
      <c r="AI55" s="166" t="s">
        <v>199</v>
      </c>
      <c r="AJ55" s="166" t="s">
        <v>199</v>
      </c>
      <c r="AK55" s="166" t="s">
        <v>199</v>
      </c>
      <c r="AL55" s="166" t="s">
        <v>418</v>
      </c>
    </row>
    <row r="56" spans="2:38" s="173" customFormat="1" ht="270.75" hidden="1" x14ac:dyDescent="0.2">
      <c r="B56" s="185" t="s">
        <v>193</v>
      </c>
      <c r="C56" s="167" t="s">
        <v>194</v>
      </c>
      <c r="D56" s="184" t="s">
        <v>388</v>
      </c>
      <c r="E56" s="186" t="s">
        <v>389</v>
      </c>
      <c r="F56" s="188" t="s">
        <v>413</v>
      </c>
      <c r="G56" s="188"/>
      <c r="H56" s="184" t="s">
        <v>391</v>
      </c>
      <c r="I56" s="184" t="s">
        <v>392</v>
      </c>
      <c r="J56" s="184" t="s">
        <v>254</v>
      </c>
      <c r="K56" s="184" t="s">
        <v>199</v>
      </c>
      <c r="L56" s="184" t="s">
        <v>199</v>
      </c>
      <c r="M56" s="178" t="s">
        <v>429</v>
      </c>
      <c r="N56" s="166" t="s">
        <v>430</v>
      </c>
      <c r="O56" s="169" t="s">
        <v>431</v>
      </c>
      <c r="P56" s="184" t="s">
        <v>396</v>
      </c>
      <c r="Q56" s="166" t="s">
        <v>416</v>
      </c>
      <c r="R56" s="166" t="s">
        <v>84</v>
      </c>
      <c r="S56" s="170">
        <v>45597</v>
      </c>
      <c r="T56" s="170">
        <v>45626</v>
      </c>
      <c r="U56" s="170" t="s">
        <v>50</v>
      </c>
      <c r="V56" s="25" t="s">
        <v>206</v>
      </c>
      <c r="W56" s="169" t="s">
        <v>206</v>
      </c>
      <c r="X56" s="171">
        <v>0.25</v>
      </c>
      <c r="Y56" s="166" t="s">
        <v>208</v>
      </c>
      <c r="Z56" s="166" t="s">
        <v>399</v>
      </c>
      <c r="AA56" s="166" t="s">
        <v>354</v>
      </c>
      <c r="AB56" s="166" t="s">
        <v>355</v>
      </c>
      <c r="AC56" s="169" t="s">
        <v>199</v>
      </c>
      <c r="AD56" s="166" t="s">
        <v>356</v>
      </c>
      <c r="AE56" s="166" t="s">
        <v>417</v>
      </c>
      <c r="AF56" s="166" t="s">
        <v>364</v>
      </c>
      <c r="AG56" s="166" t="s">
        <v>199</v>
      </c>
      <c r="AH56" s="166" t="s">
        <v>199</v>
      </c>
      <c r="AI56" s="166" t="s">
        <v>199</v>
      </c>
      <c r="AJ56" s="166" t="s">
        <v>408</v>
      </c>
      <c r="AK56" s="166" t="s">
        <v>409</v>
      </c>
      <c r="AL56" s="166" t="s">
        <v>418</v>
      </c>
    </row>
    <row r="57" spans="2:38" s="173" customFormat="1" ht="270.75" hidden="1" x14ac:dyDescent="0.2">
      <c r="B57" s="185" t="s">
        <v>193</v>
      </c>
      <c r="C57" s="167" t="s">
        <v>194</v>
      </c>
      <c r="D57" s="184" t="s">
        <v>388</v>
      </c>
      <c r="E57" s="186" t="s">
        <v>389</v>
      </c>
      <c r="F57" s="188" t="s">
        <v>413</v>
      </c>
      <c r="G57" s="188"/>
      <c r="H57" s="184" t="s">
        <v>391</v>
      </c>
      <c r="I57" s="184" t="s">
        <v>392</v>
      </c>
      <c r="J57" s="184" t="s">
        <v>254</v>
      </c>
      <c r="K57" s="184" t="s">
        <v>199</v>
      </c>
      <c r="L57" s="184" t="s">
        <v>199</v>
      </c>
      <c r="M57" s="178" t="s">
        <v>432</v>
      </c>
      <c r="N57" s="166" t="s">
        <v>433</v>
      </c>
      <c r="O57" s="169" t="s">
        <v>434</v>
      </c>
      <c r="P57" s="184" t="s">
        <v>396</v>
      </c>
      <c r="Q57" s="166" t="s">
        <v>416</v>
      </c>
      <c r="R57" s="166" t="s">
        <v>84</v>
      </c>
      <c r="S57" s="170">
        <v>45350</v>
      </c>
      <c r="T57" s="170">
        <v>45626</v>
      </c>
      <c r="U57" s="170" t="s">
        <v>50</v>
      </c>
      <c r="V57" s="25" t="s">
        <v>206</v>
      </c>
      <c r="W57" s="169" t="s">
        <v>206</v>
      </c>
      <c r="X57" s="171">
        <v>0.05</v>
      </c>
      <c r="Y57" s="166" t="s">
        <v>208</v>
      </c>
      <c r="Z57" s="166" t="s">
        <v>399</v>
      </c>
      <c r="AA57" s="166" t="s">
        <v>354</v>
      </c>
      <c r="AB57" s="166" t="s">
        <v>355</v>
      </c>
      <c r="AC57" s="169" t="s">
        <v>199</v>
      </c>
      <c r="AD57" s="166" t="s">
        <v>356</v>
      </c>
      <c r="AE57" s="166" t="s">
        <v>417</v>
      </c>
      <c r="AF57" s="166" t="s">
        <v>364</v>
      </c>
      <c r="AG57" s="166" t="s">
        <v>199</v>
      </c>
      <c r="AH57" s="166" t="s">
        <v>199</v>
      </c>
      <c r="AI57" s="166" t="s">
        <v>199</v>
      </c>
      <c r="AJ57" s="166" t="s">
        <v>408</v>
      </c>
      <c r="AK57" s="166" t="s">
        <v>409</v>
      </c>
      <c r="AL57" s="166" t="s">
        <v>418</v>
      </c>
    </row>
    <row r="58" spans="2:38" s="173" customFormat="1" ht="270.75" hidden="1" x14ac:dyDescent="0.2">
      <c r="B58" s="185" t="s">
        <v>193</v>
      </c>
      <c r="C58" s="167" t="s">
        <v>194</v>
      </c>
      <c r="D58" s="184" t="s">
        <v>388</v>
      </c>
      <c r="E58" s="186" t="s">
        <v>389</v>
      </c>
      <c r="F58" s="188" t="s">
        <v>413</v>
      </c>
      <c r="G58" s="188"/>
      <c r="H58" s="184" t="s">
        <v>391</v>
      </c>
      <c r="I58" s="184" t="s">
        <v>392</v>
      </c>
      <c r="J58" s="184" t="s">
        <v>254</v>
      </c>
      <c r="K58" s="184" t="s">
        <v>199</v>
      </c>
      <c r="L58" s="184" t="s">
        <v>199</v>
      </c>
      <c r="M58" s="178" t="s">
        <v>435</v>
      </c>
      <c r="N58" s="166" t="s">
        <v>436</v>
      </c>
      <c r="O58" s="169" t="s">
        <v>437</v>
      </c>
      <c r="P58" s="166" t="s">
        <v>438</v>
      </c>
      <c r="Q58" s="166" t="s">
        <v>439</v>
      </c>
      <c r="R58" s="166" t="s">
        <v>220</v>
      </c>
      <c r="S58" s="170">
        <v>45352</v>
      </c>
      <c r="T58" s="170">
        <v>45596</v>
      </c>
      <c r="U58" s="170" t="s">
        <v>84</v>
      </c>
      <c r="V58" s="25"/>
      <c r="W58" s="169"/>
      <c r="X58" s="171"/>
      <c r="Y58" s="166" t="s">
        <v>208</v>
      </c>
      <c r="Z58" s="166" t="s">
        <v>399</v>
      </c>
      <c r="AA58" s="166" t="s">
        <v>354</v>
      </c>
      <c r="AB58" s="166" t="s">
        <v>355</v>
      </c>
      <c r="AC58" s="169" t="s">
        <v>199</v>
      </c>
      <c r="AD58" s="166" t="s">
        <v>356</v>
      </c>
      <c r="AE58" s="166" t="s">
        <v>417</v>
      </c>
      <c r="AF58" s="166" t="s">
        <v>199</v>
      </c>
      <c r="AG58" s="166" t="s">
        <v>199</v>
      </c>
      <c r="AH58" s="166" t="s">
        <v>199</v>
      </c>
      <c r="AI58" s="166" t="s">
        <v>199</v>
      </c>
      <c r="AJ58" s="166" t="s">
        <v>199</v>
      </c>
      <c r="AK58" s="166" t="s">
        <v>199</v>
      </c>
      <c r="AL58" s="166" t="s">
        <v>234</v>
      </c>
    </row>
    <row r="59" spans="2:38" s="173" customFormat="1" ht="270.75" hidden="1" x14ac:dyDescent="0.2">
      <c r="B59" s="185" t="s">
        <v>193</v>
      </c>
      <c r="C59" s="167" t="s">
        <v>194</v>
      </c>
      <c r="D59" s="184" t="s">
        <v>388</v>
      </c>
      <c r="E59" s="186" t="s">
        <v>389</v>
      </c>
      <c r="F59" s="187" t="s">
        <v>440</v>
      </c>
      <c r="G59" s="187"/>
      <c r="H59" s="184" t="s">
        <v>391</v>
      </c>
      <c r="I59" s="184" t="s">
        <v>392</v>
      </c>
      <c r="J59" s="184" t="s">
        <v>254</v>
      </c>
      <c r="K59" s="184" t="s">
        <v>199</v>
      </c>
      <c r="L59" s="184" t="s">
        <v>199</v>
      </c>
      <c r="M59" s="168" t="s">
        <v>441</v>
      </c>
      <c r="N59" s="166" t="s">
        <v>442</v>
      </c>
      <c r="O59" s="169" t="s">
        <v>443</v>
      </c>
      <c r="P59" s="166" t="s">
        <v>444</v>
      </c>
      <c r="Q59" s="166" t="s">
        <v>445</v>
      </c>
      <c r="R59" s="166" t="s">
        <v>84</v>
      </c>
      <c r="S59" s="170">
        <v>45350</v>
      </c>
      <c r="T59" s="170">
        <v>45442</v>
      </c>
      <c r="U59" s="170" t="s">
        <v>99</v>
      </c>
      <c r="V59" s="26">
        <v>8000000</v>
      </c>
      <c r="W59" s="169">
        <v>618</v>
      </c>
      <c r="X59" s="171">
        <v>0.15</v>
      </c>
      <c r="Y59" s="166" t="s">
        <v>207</v>
      </c>
      <c r="Z59" s="166" t="s">
        <v>208</v>
      </c>
      <c r="AA59" s="166" t="s">
        <v>199</v>
      </c>
      <c r="AB59" s="166" t="s">
        <v>199</v>
      </c>
      <c r="AC59" s="169" t="s">
        <v>199</v>
      </c>
      <c r="AD59" s="166" t="s">
        <v>209</v>
      </c>
      <c r="AE59" s="166" t="s">
        <v>248</v>
      </c>
      <c r="AF59" s="166" t="s">
        <v>199</v>
      </c>
      <c r="AG59" s="166" t="s">
        <v>199</v>
      </c>
      <c r="AH59" s="166" t="s">
        <v>199</v>
      </c>
      <c r="AI59" s="166" t="s">
        <v>199</v>
      </c>
      <c r="AJ59" s="166" t="s">
        <v>199</v>
      </c>
      <c r="AK59" s="166" t="s">
        <v>199</v>
      </c>
      <c r="AL59" s="166" t="s">
        <v>418</v>
      </c>
    </row>
    <row r="60" spans="2:38" s="173" customFormat="1" ht="270.75" hidden="1" x14ac:dyDescent="0.2">
      <c r="B60" s="185" t="s">
        <v>193</v>
      </c>
      <c r="C60" s="167" t="s">
        <v>194</v>
      </c>
      <c r="D60" s="184" t="s">
        <v>388</v>
      </c>
      <c r="E60" s="186" t="s">
        <v>389</v>
      </c>
      <c r="F60" s="187" t="s">
        <v>440</v>
      </c>
      <c r="G60" s="187"/>
      <c r="H60" s="184" t="s">
        <v>391</v>
      </c>
      <c r="I60" s="184" t="s">
        <v>392</v>
      </c>
      <c r="J60" s="184" t="s">
        <v>254</v>
      </c>
      <c r="K60" s="184" t="s">
        <v>199</v>
      </c>
      <c r="L60" s="184" t="s">
        <v>199</v>
      </c>
      <c r="M60" s="168" t="s">
        <v>446</v>
      </c>
      <c r="N60" s="166" t="s">
        <v>447</v>
      </c>
      <c r="O60" s="169" t="s">
        <v>448</v>
      </c>
      <c r="P60" s="166" t="s">
        <v>444</v>
      </c>
      <c r="Q60" s="166" t="s">
        <v>445</v>
      </c>
      <c r="R60" s="166" t="s">
        <v>84</v>
      </c>
      <c r="S60" s="170">
        <v>45444</v>
      </c>
      <c r="T60" s="170">
        <v>45596</v>
      </c>
      <c r="U60" s="170" t="s">
        <v>99</v>
      </c>
      <c r="V60" s="26">
        <v>30000000</v>
      </c>
      <c r="W60" s="169">
        <v>618</v>
      </c>
      <c r="X60" s="171">
        <v>0.7</v>
      </c>
      <c r="Y60" s="166" t="s">
        <v>208</v>
      </c>
      <c r="Z60" s="166" t="s">
        <v>399</v>
      </c>
      <c r="AA60" s="166" t="s">
        <v>374</v>
      </c>
      <c r="AB60" s="166" t="s">
        <v>449</v>
      </c>
      <c r="AC60" s="169" t="s">
        <v>199</v>
      </c>
      <c r="AD60" s="166" t="s">
        <v>364</v>
      </c>
      <c r="AE60" s="166" t="s">
        <v>248</v>
      </c>
      <c r="AF60" s="166" t="s">
        <v>199</v>
      </c>
      <c r="AG60" s="166" t="s">
        <v>199</v>
      </c>
      <c r="AH60" s="166" t="s">
        <v>199</v>
      </c>
      <c r="AI60" s="166" t="s">
        <v>199</v>
      </c>
      <c r="AJ60" s="166" t="s">
        <v>408</v>
      </c>
      <c r="AK60" s="166" t="s">
        <v>409</v>
      </c>
      <c r="AL60" s="166" t="s">
        <v>418</v>
      </c>
    </row>
    <row r="61" spans="2:38" s="173" customFormat="1" ht="270.75" hidden="1" x14ac:dyDescent="0.2">
      <c r="B61" s="185" t="s">
        <v>193</v>
      </c>
      <c r="C61" s="167" t="s">
        <v>194</v>
      </c>
      <c r="D61" s="184" t="s">
        <v>388</v>
      </c>
      <c r="E61" s="186" t="s">
        <v>389</v>
      </c>
      <c r="F61" s="187" t="s">
        <v>440</v>
      </c>
      <c r="G61" s="187"/>
      <c r="H61" s="184" t="s">
        <v>391</v>
      </c>
      <c r="I61" s="184" t="s">
        <v>392</v>
      </c>
      <c r="J61" s="184" t="s">
        <v>254</v>
      </c>
      <c r="K61" s="184" t="s">
        <v>199</v>
      </c>
      <c r="L61" s="184" t="s">
        <v>199</v>
      </c>
      <c r="M61" s="168" t="s">
        <v>450</v>
      </c>
      <c r="N61" s="166" t="s">
        <v>451</v>
      </c>
      <c r="O61" s="169" t="s">
        <v>452</v>
      </c>
      <c r="P61" s="166" t="s">
        <v>444</v>
      </c>
      <c r="Q61" s="166" t="s">
        <v>445</v>
      </c>
      <c r="R61" s="166" t="s">
        <v>84</v>
      </c>
      <c r="S61" s="170">
        <v>45597</v>
      </c>
      <c r="T61" s="170">
        <v>45626</v>
      </c>
      <c r="U61" s="170" t="s">
        <v>199</v>
      </c>
      <c r="V61" s="26">
        <v>8000000</v>
      </c>
      <c r="W61" s="169">
        <v>618</v>
      </c>
      <c r="X61" s="171">
        <v>0.15</v>
      </c>
      <c r="Y61" s="166" t="s">
        <v>208</v>
      </c>
      <c r="Z61" s="166" t="s">
        <v>400</v>
      </c>
      <c r="AA61" s="166" t="s">
        <v>199</v>
      </c>
      <c r="AB61" s="166" t="s">
        <v>199</v>
      </c>
      <c r="AC61" s="169" t="s">
        <v>199</v>
      </c>
      <c r="AD61" s="166" t="s">
        <v>364</v>
      </c>
      <c r="AE61" s="166" t="s">
        <v>248</v>
      </c>
      <c r="AF61" s="166" t="s">
        <v>199</v>
      </c>
      <c r="AG61" s="166" t="s">
        <v>199</v>
      </c>
      <c r="AH61" s="166" t="s">
        <v>199</v>
      </c>
      <c r="AI61" s="166" t="s">
        <v>199</v>
      </c>
      <c r="AJ61" s="166" t="s">
        <v>402</v>
      </c>
      <c r="AK61" s="166" t="s">
        <v>403</v>
      </c>
      <c r="AL61" s="166" t="s">
        <v>418</v>
      </c>
    </row>
    <row r="62" spans="2:38" s="173" customFormat="1" ht="128.25" hidden="1" x14ac:dyDescent="0.2">
      <c r="B62" s="185" t="s">
        <v>453</v>
      </c>
      <c r="C62" s="190" t="s">
        <v>454</v>
      </c>
      <c r="D62" s="184" t="s">
        <v>455</v>
      </c>
      <c r="E62" s="184" t="s">
        <v>456</v>
      </c>
      <c r="F62" s="184" t="s">
        <v>457</v>
      </c>
      <c r="G62" s="184"/>
      <c r="H62" s="184" t="s">
        <v>458</v>
      </c>
      <c r="I62" s="184" t="s">
        <v>199</v>
      </c>
      <c r="J62" s="166" t="s">
        <v>199</v>
      </c>
      <c r="K62" s="166" t="s">
        <v>199</v>
      </c>
      <c r="L62" s="166" t="s">
        <v>199</v>
      </c>
      <c r="M62" s="166" t="s">
        <v>459</v>
      </c>
      <c r="N62" s="166" t="s">
        <v>460</v>
      </c>
      <c r="O62" s="169" t="s">
        <v>461</v>
      </c>
      <c r="P62" s="184" t="s">
        <v>396</v>
      </c>
      <c r="Q62" s="166" t="s">
        <v>462</v>
      </c>
      <c r="R62" s="166" t="s">
        <v>84</v>
      </c>
      <c r="S62" s="170">
        <v>45324</v>
      </c>
      <c r="T62" s="170">
        <v>45626</v>
      </c>
      <c r="U62" s="170" t="s">
        <v>281</v>
      </c>
      <c r="V62" s="25">
        <v>65000000</v>
      </c>
      <c r="W62" s="169">
        <v>549</v>
      </c>
      <c r="X62" s="171"/>
      <c r="Y62" s="166" t="s">
        <v>463</v>
      </c>
      <c r="Z62" s="166" t="s">
        <v>423</v>
      </c>
      <c r="AA62" s="166" t="s">
        <v>199</v>
      </c>
      <c r="AB62" s="166" t="s">
        <v>199</v>
      </c>
      <c r="AC62" s="169" t="s">
        <v>199</v>
      </c>
      <c r="AD62" s="166" t="s">
        <v>209</v>
      </c>
      <c r="AE62" s="166" t="s">
        <v>248</v>
      </c>
      <c r="AF62" s="166" t="s">
        <v>199</v>
      </c>
      <c r="AG62" s="166" t="s">
        <v>199</v>
      </c>
      <c r="AH62" s="166" t="s">
        <v>199</v>
      </c>
      <c r="AI62" s="166" t="s">
        <v>199</v>
      </c>
      <c r="AJ62" s="166" t="s">
        <v>199</v>
      </c>
      <c r="AK62" s="166" t="s">
        <v>199</v>
      </c>
      <c r="AL62" s="166" t="s">
        <v>418</v>
      </c>
    </row>
    <row r="63" spans="2:38" s="173" customFormat="1" ht="128.25" hidden="1" x14ac:dyDescent="0.2">
      <c r="B63" s="166" t="s">
        <v>453</v>
      </c>
      <c r="C63" s="167" t="s">
        <v>454</v>
      </c>
      <c r="D63" s="166" t="s">
        <v>455</v>
      </c>
      <c r="E63" s="184" t="s">
        <v>456</v>
      </c>
      <c r="F63" s="184" t="s">
        <v>457</v>
      </c>
      <c r="G63" s="184"/>
      <c r="H63" s="184" t="s">
        <v>458</v>
      </c>
      <c r="I63" s="166" t="s">
        <v>199</v>
      </c>
      <c r="J63" s="166" t="s">
        <v>199</v>
      </c>
      <c r="K63" s="166" t="s">
        <v>199</v>
      </c>
      <c r="L63" s="166" t="s">
        <v>199</v>
      </c>
      <c r="M63" s="166" t="s">
        <v>464</v>
      </c>
      <c r="N63" s="166" t="s">
        <v>465</v>
      </c>
      <c r="O63" s="169" t="s">
        <v>466</v>
      </c>
      <c r="P63" s="166" t="s">
        <v>347</v>
      </c>
      <c r="Q63" s="166" t="s">
        <v>445</v>
      </c>
      <c r="R63" s="166" t="s">
        <v>84</v>
      </c>
      <c r="S63" s="170">
        <v>45324</v>
      </c>
      <c r="T63" s="170">
        <v>45626</v>
      </c>
      <c r="U63" s="170" t="s">
        <v>84</v>
      </c>
      <c r="V63" s="25" t="s">
        <v>206</v>
      </c>
      <c r="W63" s="169" t="s">
        <v>206</v>
      </c>
      <c r="X63" s="171">
        <v>1</v>
      </c>
      <c r="Y63" s="166" t="s">
        <v>423</v>
      </c>
      <c r="Z63" s="166" t="s">
        <v>463</v>
      </c>
      <c r="AA63" s="166" t="s">
        <v>467</v>
      </c>
      <c r="AB63" s="166" t="s">
        <v>199</v>
      </c>
      <c r="AC63" s="169" t="s">
        <v>199</v>
      </c>
      <c r="AD63" s="166" t="s">
        <v>209</v>
      </c>
      <c r="AE63" s="166" t="s">
        <v>199</v>
      </c>
      <c r="AF63" s="166" t="s">
        <v>199</v>
      </c>
      <c r="AG63" s="166" t="s">
        <v>199</v>
      </c>
      <c r="AH63" s="166" t="s">
        <v>199</v>
      </c>
      <c r="AI63" s="166" t="s">
        <v>199</v>
      </c>
      <c r="AJ63" s="166" t="s">
        <v>199</v>
      </c>
      <c r="AK63" s="166" t="s">
        <v>199</v>
      </c>
      <c r="AL63" s="166" t="s">
        <v>418</v>
      </c>
    </row>
    <row r="64" spans="2:38" s="173" customFormat="1" ht="128.25" hidden="1" x14ac:dyDescent="0.2">
      <c r="B64" s="166" t="s">
        <v>453</v>
      </c>
      <c r="C64" s="167" t="s">
        <v>454</v>
      </c>
      <c r="D64" s="166" t="s">
        <v>455</v>
      </c>
      <c r="E64" s="184" t="s">
        <v>456</v>
      </c>
      <c r="F64" s="166" t="s">
        <v>457</v>
      </c>
      <c r="G64" s="166"/>
      <c r="H64" s="166" t="s">
        <v>458</v>
      </c>
      <c r="I64" s="166" t="s">
        <v>199</v>
      </c>
      <c r="J64" s="166" t="s">
        <v>199</v>
      </c>
      <c r="K64" s="166" t="s">
        <v>199</v>
      </c>
      <c r="L64" s="166" t="s">
        <v>199</v>
      </c>
      <c r="M64" s="166" t="s">
        <v>468</v>
      </c>
      <c r="N64" s="166" t="s">
        <v>469</v>
      </c>
      <c r="O64" s="169" t="s">
        <v>470</v>
      </c>
      <c r="P64" s="166" t="s">
        <v>471</v>
      </c>
      <c r="Q64" s="166" t="s">
        <v>1659</v>
      </c>
      <c r="R64" s="166" t="s">
        <v>133</v>
      </c>
      <c r="S64" s="170">
        <v>45292</v>
      </c>
      <c r="T64" s="170">
        <v>45641</v>
      </c>
      <c r="U64" s="170" t="s">
        <v>133</v>
      </c>
      <c r="V64" s="26"/>
      <c r="W64" s="166"/>
      <c r="X64" s="191">
        <v>0.25</v>
      </c>
      <c r="Y64" s="166" t="s">
        <v>463</v>
      </c>
      <c r="Z64" s="166" t="s">
        <v>423</v>
      </c>
      <c r="AA64" s="169" t="s">
        <v>199</v>
      </c>
      <c r="AB64" s="166" t="s">
        <v>199</v>
      </c>
      <c r="AC64" s="166" t="s">
        <v>199</v>
      </c>
      <c r="AD64" s="166" t="s">
        <v>209</v>
      </c>
      <c r="AE64" s="166" t="s">
        <v>199</v>
      </c>
      <c r="AF64" s="166" t="s">
        <v>199</v>
      </c>
      <c r="AG64" s="166" t="s">
        <v>199</v>
      </c>
      <c r="AH64" s="166" t="s">
        <v>199</v>
      </c>
      <c r="AI64" s="166" t="s">
        <v>199</v>
      </c>
      <c r="AJ64" s="166" t="s">
        <v>199</v>
      </c>
      <c r="AK64" s="166" t="s">
        <v>199</v>
      </c>
      <c r="AL64" s="166" t="s">
        <v>472</v>
      </c>
    </row>
    <row r="65" spans="2:38" s="173" customFormat="1" ht="128.25" hidden="1" x14ac:dyDescent="0.2">
      <c r="B65" s="166" t="s">
        <v>453</v>
      </c>
      <c r="C65" s="167" t="s">
        <v>454</v>
      </c>
      <c r="D65" s="166" t="s">
        <v>455</v>
      </c>
      <c r="E65" s="184" t="s">
        <v>456</v>
      </c>
      <c r="F65" s="166" t="s">
        <v>457</v>
      </c>
      <c r="G65" s="166"/>
      <c r="H65" s="166" t="s">
        <v>458</v>
      </c>
      <c r="I65" s="166" t="s">
        <v>199</v>
      </c>
      <c r="J65" s="166" t="s">
        <v>199</v>
      </c>
      <c r="K65" s="166" t="s">
        <v>199</v>
      </c>
      <c r="L65" s="166" t="s">
        <v>199</v>
      </c>
      <c r="M65" s="166" t="s">
        <v>473</v>
      </c>
      <c r="N65" s="166" t="s">
        <v>474</v>
      </c>
      <c r="O65" s="169" t="s">
        <v>475</v>
      </c>
      <c r="P65" s="166" t="s">
        <v>471</v>
      </c>
      <c r="Q65" s="166" t="s">
        <v>1659</v>
      </c>
      <c r="R65" s="166" t="s">
        <v>133</v>
      </c>
      <c r="S65" s="170">
        <v>45292</v>
      </c>
      <c r="T65" s="170">
        <v>45641</v>
      </c>
      <c r="U65" s="170" t="s">
        <v>133</v>
      </c>
      <c r="V65" s="26"/>
      <c r="W65" s="166"/>
      <c r="X65" s="191">
        <v>0.25</v>
      </c>
      <c r="Y65" s="166" t="s">
        <v>463</v>
      </c>
      <c r="Z65" s="166" t="s">
        <v>476</v>
      </c>
      <c r="AA65" s="166" t="s">
        <v>423</v>
      </c>
      <c r="AB65" s="166" t="s">
        <v>199</v>
      </c>
      <c r="AC65" s="166" t="s">
        <v>199</v>
      </c>
      <c r="AD65" s="166" t="s">
        <v>209</v>
      </c>
      <c r="AE65" s="166" t="s">
        <v>199</v>
      </c>
      <c r="AF65" s="166" t="s">
        <v>199</v>
      </c>
      <c r="AG65" s="166" t="s">
        <v>199</v>
      </c>
      <c r="AH65" s="166" t="s">
        <v>199</v>
      </c>
      <c r="AI65" s="166" t="s">
        <v>199</v>
      </c>
      <c r="AJ65" s="166" t="s">
        <v>199</v>
      </c>
      <c r="AK65" s="166" t="s">
        <v>199</v>
      </c>
      <c r="AL65" s="166" t="s">
        <v>472</v>
      </c>
    </row>
    <row r="66" spans="2:38" s="173" customFormat="1" ht="128.25" hidden="1" x14ac:dyDescent="0.2">
      <c r="B66" s="166" t="s">
        <v>453</v>
      </c>
      <c r="C66" s="167" t="s">
        <v>454</v>
      </c>
      <c r="D66" s="166" t="s">
        <v>455</v>
      </c>
      <c r="E66" s="184" t="s">
        <v>456</v>
      </c>
      <c r="F66" s="166" t="s">
        <v>457</v>
      </c>
      <c r="G66" s="166"/>
      <c r="H66" s="166" t="s">
        <v>458</v>
      </c>
      <c r="I66" s="166" t="s">
        <v>199</v>
      </c>
      <c r="J66" s="166" t="s">
        <v>199</v>
      </c>
      <c r="K66" s="166" t="s">
        <v>199</v>
      </c>
      <c r="L66" s="166" t="s">
        <v>199</v>
      </c>
      <c r="M66" s="166" t="s">
        <v>477</v>
      </c>
      <c r="N66" s="166" t="s">
        <v>478</v>
      </c>
      <c r="O66" s="169" t="s">
        <v>479</v>
      </c>
      <c r="P66" s="166" t="s">
        <v>471</v>
      </c>
      <c r="Q66" s="166" t="s">
        <v>1659</v>
      </c>
      <c r="R66" s="166" t="s">
        <v>133</v>
      </c>
      <c r="S66" s="170">
        <v>45292</v>
      </c>
      <c r="T66" s="170">
        <v>45641</v>
      </c>
      <c r="U66" s="170" t="s">
        <v>133</v>
      </c>
      <c r="V66" s="26"/>
      <c r="W66" s="166"/>
      <c r="X66" s="191">
        <v>0.25</v>
      </c>
      <c r="Y66" s="166" t="s">
        <v>463</v>
      </c>
      <c r="Z66" s="166" t="s">
        <v>476</v>
      </c>
      <c r="AA66" s="166" t="s">
        <v>423</v>
      </c>
      <c r="AB66" s="166" t="s">
        <v>199</v>
      </c>
      <c r="AC66" s="166" t="s">
        <v>199</v>
      </c>
      <c r="AD66" s="166" t="s">
        <v>209</v>
      </c>
      <c r="AE66" s="166" t="s">
        <v>199</v>
      </c>
      <c r="AF66" s="166" t="s">
        <v>199</v>
      </c>
      <c r="AG66" s="166" t="s">
        <v>199</v>
      </c>
      <c r="AH66" s="166" t="s">
        <v>199</v>
      </c>
      <c r="AI66" s="166" t="s">
        <v>199</v>
      </c>
      <c r="AJ66" s="166" t="s">
        <v>199</v>
      </c>
      <c r="AK66" s="166" t="s">
        <v>199</v>
      </c>
      <c r="AL66" s="166" t="s">
        <v>472</v>
      </c>
    </row>
    <row r="67" spans="2:38" s="173" customFormat="1" ht="128.25" hidden="1" x14ac:dyDescent="0.2">
      <c r="B67" s="166" t="s">
        <v>453</v>
      </c>
      <c r="C67" s="167" t="s">
        <v>454</v>
      </c>
      <c r="D67" s="166" t="s">
        <v>455</v>
      </c>
      <c r="E67" s="184" t="s">
        <v>456</v>
      </c>
      <c r="F67" s="166" t="s">
        <v>457</v>
      </c>
      <c r="G67" s="166"/>
      <c r="H67" s="166" t="s">
        <v>458</v>
      </c>
      <c r="I67" s="166" t="s">
        <v>199</v>
      </c>
      <c r="J67" s="166" t="s">
        <v>199</v>
      </c>
      <c r="K67" s="166" t="s">
        <v>199</v>
      </c>
      <c r="L67" s="166" t="s">
        <v>199</v>
      </c>
      <c r="M67" s="166" t="s">
        <v>480</v>
      </c>
      <c r="N67" s="166" t="s">
        <v>481</v>
      </c>
      <c r="O67" s="169" t="s">
        <v>482</v>
      </c>
      <c r="P67" s="166" t="s">
        <v>471</v>
      </c>
      <c r="Q67" s="166" t="s">
        <v>1660</v>
      </c>
      <c r="R67" s="166" t="s">
        <v>133</v>
      </c>
      <c r="S67" s="170">
        <v>45611</v>
      </c>
      <c r="T67" s="170">
        <v>45641</v>
      </c>
      <c r="U67" s="170" t="s">
        <v>133</v>
      </c>
      <c r="V67" s="26"/>
      <c r="W67" s="166"/>
      <c r="X67" s="191">
        <v>0.25</v>
      </c>
      <c r="Y67" s="166" t="s">
        <v>463</v>
      </c>
      <c r="Z67" s="166" t="s">
        <v>208</v>
      </c>
      <c r="AA67" s="166" t="s">
        <v>423</v>
      </c>
      <c r="AB67" s="166" t="s">
        <v>199</v>
      </c>
      <c r="AC67" s="166" t="s">
        <v>199</v>
      </c>
      <c r="AD67" s="166" t="s">
        <v>209</v>
      </c>
      <c r="AE67" s="166" t="s">
        <v>199</v>
      </c>
      <c r="AF67" s="166" t="s">
        <v>199</v>
      </c>
      <c r="AG67" s="166" t="s">
        <v>199</v>
      </c>
      <c r="AH67" s="166" t="s">
        <v>199</v>
      </c>
      <c r="AI67" s="166" t="s">
        <v>199</v>
      </c>
      <c r="AJ67" s="166" t="s">
        <v>199</v>
      </c>
      <c r="AK67" s="166" t="s">
        <v>199</v>
      </c>
      <c r="AL67" s="166" t="s">
        <v>472</v>
      </c>
    </row>
    <row r="68" spans="2:38" s="173" customFormat="1" ht="128.25" hidden="1" x14ac:dyDescent="0.2">
      <c r="B68" s="166" t="s">
        <v>453</v>
      </c>
      <c r="C68" s="167" t="s">
        <v>454</v>
      </c>
      <c r="D68" s="166" t="s">
        <v>455</v>
      </c>
      <c r="E68" s="184" t="s">
        <v>456</v>
      </c>
      <c r="F68" s="166" t="s">
        <v>457</v>
      </c>
      <c r="G68" s="166"/>
      <c r="H68" s="166" t="s">
        <v>458</v>
      </c>
      <c r="I68" s="166" t="s">
        <v>199</v>
      </c>
      <c r="J68" s="166" t="s">
        <v>199</v>
      </c>
      <c r="K68" s="166" t="s">
        <v>199</v>
      </c>
      <c r="L68" s="166" t="s">
        <v>199</v>
      </c>
      <c r="M68" s="166" t="s">
        <v>483</v>
      </c>
      <c r="N68" s="166" t="s">
        <v>484</v>
      </c>
      <c r="O68" s="169" t="s">
        <v>485</v>
      </c>
      <c r="P68" s="166" t="s">
        <v>486</v>
      </c>
      <c r="Q68" s="166"/>
      <c r="R68" s="166" t="s">
        <v>99</v>
      </c>
      <c r="S68" s="170">
        <v>45352</v>
      </c>
      <c r="T68" s="170">
        <v>45427</v>
      </c>
      <c r="U68" s="170" t="s">
        <v>281</v>
      </c>
      <c r="V68" s="26"/>
      <c r="W68" s="166"/>
      <c r="X68" s="166"/>
      <c r="Y68" s="166" t="s">
        <v>207</v>
      </c>
      <c r="Z68" s="166" t="s">
        <v>208</v>
      </c>
      <c r="AA68" s="166" t="s">
        <v>423</v>
      </c>
      <c r="AB68" s="166" t="s">
        <v>199</v>
      </c>
      <c r="AC68" s="169" t="s">
        <v>199</v>
      </c>
      <c r="AD68" s="166" t="s">
        <v>487</v>
      </c>
      <c r="AE68" s="166" t="s">
        <v>199</v>
      </c>
      <c r="AF68" s="166" t="s">
        <v>199</v>
      </c>
      <c r="AG68" s="166" t="s">
        <v>199</v>
      </c>
      <c r="AH68" s="166" t="s">
        <v>199</v>
      </c>
      <c r="AI68" s="166" t="s">
        <v>199</v>
      </c>
      <c r="AJ68" s="166" t="s">
        <v>199</v>
      </c>
      <c r="AK68" s="166" t="s">
        <v>199</v>
      </c>
      <c r="AL68" s="166" t="s">
        <v>472</v>
      </c>
    </row>
    <row r="69" spans="2:38" s="173" customFormat="1" ht="128.25" hidden="1" x14ac:dyDescent="0.2">
      <c r="B69" s="166" t="s">
        <v>453</v>
      </c>
      <c r="C69" s="167" t="s">
        <v>454</v>
      </c>
      <c r="D69" s="166" t="s">
        <v>455</v>
      </c>
      <c r="E69" s="184" t="s">
        <v>456</v>
      </c>
      <c r="F69" s="166" t="s">
        <v>457</v>
      </c>
      <c r="G69" s="166"/>
      <c r="H69" s="166" t="s">
        <v>458</v>
      </c>
      <c r="I69" s="166" t="s">
        <v>199</v>
      </c>
      <c r="J69" s="166" t="s">
        <v>199</v>
      </c>
      <c r="K69" s="166" t="s">
        <v>199</v>
      </c>
      <c r="L69" s="166" t="s">
        <v>199</v>
      </c>
      <c r="M69" s="166" t="s">
        <v>488</v>
      </c>
      <c r="N69" s="166" t="s">
        <v>489</v>
      </c>
      <c r="O69" s="169" t="s">
        <v>490</v>
      </c>
      <c r="P69" s="58" t="s">
        <v>491</v>
      </c>
      <c r="Q69" s="166" t="s">
        <v>492</v>
      </c>
      <c r="R69" s="166" t="s">
        <v>99</v>
      </c>
      <c r="S69" s="170">
        <v>45428</v>
      </c>
      <c r="T69" s="170">
        <v>45107</v>
      </c>
      <c r="U69" s="170" t="s">
        <v>281</v>
      </c>
      <c r="V69" s="26"/>
      <c r="W69" s="166"/>
      <c r="X69" s="166"/>
      <c r="Y69" s="166" t="s">
        <v>207</v>
      </c>
      <c r="Z69" s="166" t="s">
        <v>208</v>
      </c>
      <c r="AA69" s="166" t="s">
        <v>423</v>
      </c>
      <c r="AB69" s="166" t="s">
        <v>199</v>
      </c>
      <c r="AC69" s="169" t="s">
        <v>199</v>
      </c>
      <c r="AD69" s="166" t="s">
        <v>487</v>
      </c>
      <c r="AE69" s="166" t="s">
        <v>199</v>
      </c>
      <c r="AF69" s="166" t="s">
        <v>199</v>
      </c>
      <c r="AG69" s="166" t="s">
        <v>199</v>
      </c>
      <c r="AH69" s="166" t="s">
        <v>199</v>
      </c>
      <c r="AI69" s="166" t="s">
        <v>199</v>
      </c>
      <c r="AJ69" s="166" t="s">
        <v>199</v>
      </c>
      <c r="AK69" s="166" t="s">
        <v>199</v>
      </c>
      <c r="AL69" s="166" t="s">
        <v>472</v>
      </c>
    </row>
    <row r="70" spans="2:38" s="173" customFormat="1" ht="128.25" hidden="1" x14ac:dyDescent="0.2">
      <c r="B70" s="166" t="s">
        <v>453</v>
      </c>
      <c r="C70" s="167" t="s">
        <v>454</v>
      </c>
      <c r="D70" s="166" t="s">
        <v>455</v>
      </c>
      <c r="E70" s="184" t="s">
        <v>456</v>
      </c>
      <c r="F70" s="166" t="s">
        <v>493</v>
      </c>
      <c r="G70" s="166"/>
      <c r="H70" s="166" t="s">
        <v>458</v>
      </c>
      <c r="I70" s="166" t="s">
        <v>199</v>
      </c>
      <c r="J70" s="166" t="s">
        <v>199</v>
      </c>
      <c r="K70" s="166" t="s">
        <v>199</v>
      </c>
      <c r="L70" s="166" t="s">
        <v>199</v>
      </c>
      <c r="M70" s="166" t="s">
        <v>494</v>
      </c>
      <c r="N70" s="166" t="s">
        <v>495</v>
      </c>
      <c r="O70" s="166" t="s">
        <v>496</v>
      </c>
      <c r="P70" s="166" t="s">
        <v>486</v>
      </c>
      <c r="Q70" s="166"/>
      <c r="R70" s="166" t="s">
        <v>99</v>
      </c>
      <c r="S70" s="179">
        <v>45293</v>
      </c>
      <c r="T70" s="179">
        <v>45322</v>
      </c>
      <c r="U70" s="170" t="s">
        <v>133</v>
      </c>
      <c r="V70" s="26"/>
      <c r="W70" s="166"/>
      <c r="X70" s="191">
        <v>0.5</v>
      </c>
      <c r="Y70" s="166" t="s">
        <v>400</v>
      </c>
      <c r="Z70" s="166" t="s">
        <v>199</v>
      </c>
      <c r="AA70" s="166" t="s">
        <v>199</v>
      </c>
      <c r="AB70" s="166" t="s">
        <v>199</v>
      </c>
      <c r="AC70" s="166" t="s">
        <v>199</v>
      </c>
      <c r="AD70" s="166" t="s">
        <v>364</v>
      </c>
      <c r="AE70" s="166" t="s">
        <v>248</v>
      </c>
      <c r="AF70" s="166" t="s">
        <v>199</v>
      </c>
      <c r="AG70" s="166" t="s">
        <v>199</v>
      </c>
      <c r="AH70" s="166" t="s">
        <v>199</v>
      </c>
      <c r="AI70" s="166" t="s">
        <v>199</v>
      </c>
      <c r="AJ70" s="166" t="s">
        <v>402</v>
      </c>
      <c r="AK70" s="166" t="s">
        <v>403</v>
      </c>
      <c r="AL70" s="166" t="s">
        <v>497</v>
      </c>
    </row>
    <row r="71" spans="2:38" s="173" customFormat="1" ht="128.25" hidden="1" x14ac:dyDescent="0.2">
      <c r="B71" s="166" t="s">
        <v>453</v>
      </c>
      <c r="C71" s="167" t="s">
        <v>454</v>
      </c>
      <c r="D71" s="166" t="s">
        <v>455</v>
      </c>
      <c r="E71" s="184" t="s">
        <v>456</v>
      </c>
      <c r="F71" s="166" t="s">
        <v>493</v>
      </c>
      <c r="G71" s="166"/>
      <c r="H71" s="166" t="s">
        <v>458</v>
      </c>
      <c r="I71" s="166" t="s">
        <v>199</v>
      </c>
      <c r="J71" s="166" t="s">
        <v>199</v>
      </c>
      <c r="K71" s="166" t="s">
        <v>199</v>
      </c>
      <c r="L71" s="166" t="s">
        <v>199</v>
      </c>
      <c r="M71" s="166" t="s">
        <v>498</v>
      </c>
      <c r="N71" s="166" t="s">
        <v>499</v>
      </c>
      <c r="O71" s="166" t="s">
        <v>500</v>
      </c>
      <c r="P71" s="166" t="s">
        <v>501</v>
      </c>
      <c r="Q71" s="166"/>
      <c r="R71" s="166" t="s">
        <v>99</v>
      </c>
      <c r="S71" s="182">
        <v>45422</v>
      </c>
      <c r="T71" s="182">
        <v>45656</v>
      </c>
      <c r="U71" s="170" t="s">
        <v>133</v>
      </c>
      <c r="V71" s="26"/>
      <c r="W71" s="166"/>
      <c r="X71" s="191">
        <v>0.5</v>
      </c>
      <c r="Y71" s="166" t="s">
        <v>400</v>
      </c>
      <c r="Z71" s="166" t="s">
        <v>199</v>
      </c>
      <c r="AA71" s="166" t="s">
        <v>199</v>
      </c>
      <c r="AB71" s="166" t="s">
        <v>199</v>
      </c>
      <c r="AC71" s="166" t="s">
        <v>199</v>
      </c>
      <c r="AD71" s="166" t="s">
        <v>364</v>
      </c>
      <c r="AE71" s="166" t="s">
        <v>248</v>
      </c>
      <c r="AF71" s="166" t="s">
        <v>199</v>
      </c>
      <c r="AG71" s="166" t="s">
        <v>199</v>
      </c>
      <c r="AH71" s="166" t="s">
        <v>199</v>
      </c>
      <c r="AI71" s="166" t="s">
        <v>199</v>
      </c>
      <c r="AJ71" s="166" t="s">
        <v>402</v>
      </c>
      <c r="AK71" s="166" t="s">
        <v>502</v>
      </c>
      <c r="AL71" s="166" t="s">
        <v>497</v>
      </c>
    </row>
    <row r="72" spans="2:38" s="173" customFormat="1" ht="128.25" hidden="1" x14ac:dyDescent="0.2">
      <c r="B72" s="166" t="s">
        <v>453</v>
      </c>
      <c r="C72" s="167" t="s">
        <v>454</v>
      </c>
      <c r="D72" s="166" t="s">
        <v>455</v>
      </c>
      <c r="E72" s="184" t="s">
        <v>456</v>
      </c>
      <c r="F72" s="166" t="s">
        <v>493</v>
      </c>
      <c r="G72" s="166"/>
      <c r="H72" s="166" t="s">
        <v>458</v>
      </c>
      <c r="I72" s="166" t="s">
        <v>199</v>
      </c>
      <c r="J72" s="166" t="s">
        <v>199</v>
      </c>
      <c r="K72" s="166" t="s">
        <v>199</v>
      </c>
      <c r="L72" s="166" t="s">
        <v>199</v>
      </c>
      <c r="M72" s="166" t="s">
        <v>503</v>
      </c>
      <c r="N72" s="166" t="s">
        <v>504</v>
      </c>
      <c r="O72" s="169" t="s">
        <v>505</v>
      </c>
      <c r="P72" s="166" t="s">
        <v>471</v>
      </c>
      <c r="Q72" s="166" t="s">
        <v>1660</v>
      </c>
      <c r="R72" s="166" t="s">
        <v>133</v>
      </c>
      <c r="S72" s="170">
        <v>45292</v>
      </c>
      <c r="T72" s="170">
        <v>45322</v>
      </c>
      <c r="U72" s="170" t="s">
        <v>133</v>
      </c>
      <c r="V72" s="26"/>
      <c r="W72" s="166"/>
      <c r="X72" s="191">
        <v>0.6</v>
      </c>
      <c r="Y72" s="166" t="s">
        <v>463</v>
      </c>
      <c r="Z72" s="166" t="s">
        <v>208</v>
      </c>
      <c r="AA72" s="166" t="s">
        <v>423</v>
      </c>
      <c r="AB72" s="166" t="s">
        <v>199</v>
      </c>
      <c r="AC72" s="166" t="s">
        <v>199</v>
      </c>
      <c r="AD72" s="166" t="s">
        <v>209</v>
      </c>
      <c r="AE72" s="166" t="s">
        <v>199</v>
      </c>
      <c r="AF72" s="166" t="s">
        <v>199</v>
      </c>
      <c r="AG72" s="166" t="s">
        <v>199</v>
      </c>
      <c r="AH72" s="166" t="s">
        <v>199</v>
      </c>
      <c r="AI72" s="166" t="s">
        <v>199</v>
      </c>
      <c r="AJ72" s="166" t="s">
        <v>199</v>
      </c>
      <c r="AK72" s="166" t="s">
        <v>199</v>
      </c>
      <c r="AL72" s="166" t="s">
        <v>472</v>
      </c>
    </row>
    <row r="73" spans="2:38" s="173" customFormat="1" ht="128.25" hidden="1" x14ac:dyDescent="0.2">
      <c r="B73" s="166" t="s">
        <v>453</v>
      </c>
      <c r="C73" s="167" t="s">
        <v>454</v>
      </c>
      <c r="D73" s="166" t="s">
        <v>455</v>
      </c>
      <c r="E73" s="184" t="s">
        <v>456</v>
      </c>
      <c r="F73" s="166" t="s">
        <v>493</v>
      </c>
      <c r="G73" s="166"/>
      <c r="H73" s="166" t="s">
        <v>458</v>
      </c>
      <c r="I73" s="166" t="s">
        <v>199</v>
      </c>
      <c r="J73" s="166" t="s">
        <v>199</v>
      </c>
      <c r="K73" s="166" t="s">
        <v>199</v>
      </c>
      <c r="L73" s="166" t="s">
        <v>199</v>
      </c>
      <c r="M73" s="166" t="s">
        <v>506</v>
      </c>
      <c r="N73" s="166" t="s">
        <v>481</v>
      </c>
      <c r="O73" s="169" t="s">
        <v>507</v>
      </c>
      <c r="P73" s="166" t="s">
        <v>471</v>
      </c>
      <c r="Q73" s="166" t="s">
        <v>1661</v>
      </c>
      <c r="R73" s="166" t="s">
        <v>133</v>
      </c>
      <c r="S73" s="170">
        <v>45323</v>
      </c>
      <c r="T73" s="170">
        <v>45350</v>
      </c>
      <c r="U73" s="170" t="s">
        <v>281</v>
      </c>
      <c r="V73" s="26"/>
      <c r="W73" s="166"/>
      <c r="X73" s="191">
        <v>0.4</v>
      </c>
      <c r="Y73" s="166" t="s">
        <v>463</v>
      </c>
      <c r="Z73" s="166" t="s">
        <v>208</v>
      </c>
      <c r="AA73" s="166" t="s">
        <v>423</v>
      </c>
      <c r="AB73" s="166" t="s">
        <v>199</v>
      </c>
      <c r="AC73" s="166" t="s">
        <v>199</v>
      </c>
      <c r="AD73" s="166" t="s">
        <v>209</v>
      </c>
      <c r="AE73" s="166" t="s">
        <v>199</v>
      </c>
      <c r="AF73" s="166" t="s">
        <v>199</v>
      </c>
      <c r="AG73" s="166" t="s">
        <v>199</v>
      </c>
      <c r="AH73" s="166" t="s">
        <v>199</v>
      </c>
      <c r="AI73" s="166" t="s">
        <v>199</v>
      </c>
      <c r="AJ73" s="166" t="s">
        <v>199</v>
      </c>
      <c r="AK73" s="166" t="s">
        <v>199</v>
      </c>
      <c r="AL73" s="166" t="s">
        <v>472</v>
      </c>
    </row>
    <row r="74" spans="2:38" s="173" customFormat="1" ht="128.25" hidden="1" x14ac:dyDescent="0.2">
      <c r="B74" s="166" t="s">
        <v>453</v>
      </c>
      <c r="C74" s="167" t="s">
        <v>454</v>
      </c>
      <c r="D74" s="166" t="s">
        <v>455</v>
      </c>
      <c r="E74" s="184" t="s">
        <v>456</v>
      </c>
      <c r="F74" s="166" t="s">
        <v>508</v>
      </c>
      <c r="G74" s="166"/>
      <c r="H74" s="166" t="s">
        <v>458</v>
      </c>
      <c r="I74" s="166" t="s">
        <v>199</v>
      </c>
      <c r="J74" s="166" t="s">
        <v>199</v>
      </c>
      <c r="K74" s="166" t="s">
        <v>199</v>
      </c>
      <c r="L74" s="166" t="s">
        <v>199</v>
      </c>
      <c r="M74" s="166" t="s">
        <v>509</v>
      </c>
      <c r="N74" s="166" t="s">
        <v>510</v>
      </c>
      <c r="O74" s="169" t="s">
        <v>511</v>
      </c>
      <c r="P74" s="166" t="s">
        <v>471</v>
      </c>
      <c r="Q74" s="166" t="s">
        <v>1661</v>
      </c>
      <c r="R74" s="166" t="s">
        <v>133</v>
      </c>
      <c r="S74" s="170">
        <v>45292</v>
      </c>
      <c r="T74" s="170">
        <v>45473</v>
      </c>
      <c r="U74" s="170" t="s">
        <v>512</v>
      </c>
      <c r="V74" s="26"/>
      <c r="W74" s="166"/>
      <c r="X74" s="191">
        <v>0.5</v>
      </c>
      <c r="Y74" s="166" t="s">
        <v>463</v>
      </c>
      <c r="Z74" s="166" t="s">
        <v>374</v>
      </c>
      <c r="AA74" s="166" t="s">
        <v>199</v>
      </c>
      <c r="AB74" s="166" t="s">
        <v>199</v>
      </c>
      <c r="AC74" s="166" t="s">
        <v>199</v>
      </c>
      <c r="AD74" s="166" t="s">
        <v>513</v>
      </c>
      <c r="AE74" s="166" t="s">
        <v>199</v>
      </c>
      <c r="AF74" s="166" t="s">
        <v>199</v>
      </c>
      <c r="AG74" s="166" t="s">
        <v>199</v>
      </c>
      <c r="AH74" s="166" t="s">
        <v>199</v>
      </c>
      <c r="AI74" s="166" t="s">
        <v>199</v>
      </c>
      <c r="AJ74" s="166" t="s">
        <v>199</v>
      </c>
      <c r="AK74" s="166" t="s">
        <v>199</v>
      </c>
      <c r="AL74" s="166" t="s">
        <v>472</v>
      </c>
    </row>
    <row r="75" spans="2:38" s="173" customFormat="1" ht="128.25" hidden="1" x14ac:dyDescent="0.2">
      <c r="B75" s="166" t="s">
        <v>453</v>
      </c>
      <c r="C75" s="167" t="s">
        <v>454</v>
      </c>
      <c r="D75" s="166" t="s">
        <v>455</v>
      </c>
      <c r="E75" s="184" t="s">
        <v>456</v>
      </c>
      <c r="F75" s="166" t="s">
        <v>508</v>
      </c>
      <c r="G75" s="166"/>
      <c r="H75" s="166" t="s">
        <v>458</v>
      </c>
      <c r="I75" s="166" t="s">
        <v>199</v>
      </c>
      <c r="J75" s="166" t="s">
        <v>199</v>
      </c>
      <c r="K75" s="166" t="s">
        <v>199</v>
      </c>
      <c r="L75" s="166" t="s">
        <v>199</v>
      </c>
      <c r="M75" s="166" t="s">
        <v>514</v>
      </c>
      <c r="N75" s="166" t="s">
        <v>515</v>
      </c>
      <c r="O75" s="169" t="s">
        <v>511</v>
      </c>
      <c r="P75" s="166" t="s">
        <v>471</v>
      </c>
      <c r="Q75" s="166" t="s">
        <v>1662</v>
      </c>
      <c r="R75" s="166" t="s">
        <v>133</v>
      </c>
      <c r="S75" s="170">
        <v>45474</v>
      </c>
      <c r="T75" s="170">
        <v>45641</v>
      </c>
      <c r="U75" s="170" t="s">
        <v>512</v>
      </c>
      <c r="V75" s="26"/>
      <c r="W75" s="166"/>
      <c r="X75" s="191">
        <v>0.5</v>
      </c>
      <c r="Y75" s="166" t="s">
        <v>463</v>
      </c>
      <c r="Z75" s="166" t="s">
        <v>374</v>
      </c>
      <c r="AA75" s="166" t="s">
        <v>199</v>
      </c>
      <c r="AB75" s="166" t="s">
        <v>199</v>
      </c>
      <c r="AC75" s="166" t="s">
        <v>199</v>
      </c>
      <c r="AD75" s="166" t="s">
        <v>513</v>
      </c>
      <c r="AE75" s="166" t="s">
        <v>199</v>
      </c>
      <c r="AF75" s="166" t="s">
        <v>199</v>
      </c>
      <c r="AG75" s="166" t="s">
        <v>199</v>
      </c>
      <c r="AH75" s="166" t="s">
        <v>199</v>
      </c>
      <c r="AI75" s="166" t="s">
        <v>199</v>
      </c>
      <c r="AJ75" s="166" t="s">
        <v>199</v>
      </c>
      <c r="AK75" s="166" t="s">
        <v>199</v>
      </c>
      <c r="AL75" s="166" t="s">
        <v>472</v>
      </c>
    </row>
    <row r="76" spans="2:38" s="173" customFormat="1" ht="199.5" hidden="1" x14ac:dyDescent="0.2">
      <c r="B76" s="166" t="s">
        <v>516</v>
      </c>
      <c r="C76" s="167" t="s">
        <v>517</v>
      </c>
      <c r="D76" s="166" t="s">
        <v>518</v>
      </c>
      <c r="E76" s="166" t="s">
        <v>519</v>
      </c>
      <c r="F76" s="166" t="s">
        <v>520</v>
      </c>
      <c r="G76" s="166"/>
      <c r="H76" s="166" t="s">
        <v>281</v>
      </c>
      <c r="I76" s="166" t="s">
        <v>199</v>
      </c>
      <c r="J76" s="166" t="s">
        <v>199</v>
      </c>
      <c r="K76" s="166" t="s">
        <v>199</v>
      </c>
      <c r="L76" s="166" t="s">
        <v>199</v>
      </c>
      <c r="M76" s="166" t="s">
        <v>521</v>
      </c>
      <c r="N76" s="166" t="s">
        <v>522</v>
      </c>
      <c r="O76" s="169" t="s">
        <v>523</v>
      </c>
      <c r="P76" s="166" t="s">
        <v>524</v>
      </c>
      <c r="Q76" s="166" t="s">
        <v>525</v>
      </c>
      <c r="R76" s="166" t="s">
        <v>0</v>
      </c>
      <c r="S76" s="170">
        <v>45292</v>
      </c>
      <c r="T76" s="170">
        <v>45382</v>
      </c>
      <c r="U76" s="170" t="s">
        <v>0</v>
      </c>
      <c r="V76" s="26"/>
      <c r="W76" s="166"/>
      <c r="X76" s="171">
        <v>0.5</v>
      </c>
      <c r="Y76" s="166" t="s">
        <v>400</v>
      </c>
      <c r="Z76" s="166" t="s">
        <v>526</v>
      </c>
      <c r="AA76" s="166" t="s">
        <v>199</v>
      </c>
      <c r="AB76" s="166" t="s">
        <v>199</v>
      </c>
      <c r="AC76" s="166" t="s">
        <v>199</v>
      </c>
      <c r="AD76" s="166" t="s">
        <v>364</v>
      </c>
      <c r="AE76" s="166" t="s">
        <v>199</v>
      </c>
      <c r="AF76" s="166" t="s">
        <v>199</v>
      </c>
      <c r="AG76" s="166" t="s">
        <v>199</v>
      </c>
      <c r="AH76" s="166" t="s">
        <v>199</v>
      </c>
      <c r="AI76" s="166" t="s">
        <v>199</v>
      </c>
      <c r="AJ76" s="166" t="s">
        <v>402</v>
      </c>
      <c r="AK76" s="166" t="s">
        <v>527</v>
      </c>
      <c r="AL76" s="166" t="s">
        <v>528</v>
      </c>
    </row>
    <row r="77" spans="2:38" s="173" customFormat="1" ht="199.5" hidden="1" x14ac:dyDescent="0.2">
      <c r="B77" s="166" t="s">
        <v>516</v>
      </c>
      <c r="C77" s="167" t="s">
        <v>517</v>
      </c>
      <c r="D77" s="166" t="s">
        <v>518</v>
      </c>
      <c r="E77" s="166" t="s">
        <v>519</v>
      </c>
      <c r="F77" s="166" t="s">
        <v>520</v>
      </c>
      <c r="G77" s="166"/>
      <c r="H77" s="166" t="s">
        <v>281</v>
      </c>
      <c r="I77" s="166" t="s">
        <v>199</v>
      </c>
      <c r="J77" s="166" t="s">
        <v>199</v>
      </c>
      <c r="K77" s="166" t="s">
        <v>199</v>
      </c>
      <c r="L77" s="166" t="s">
        <v>199</v>
      </c>
      <c r="M77" s="166" t="s">
        <v>529</v>
      </c>
      <c r="N77" s="166" t="s">
        <v>530</v>
      </c>
      <c r="O77" s="169" t="s">
        <v>531</v>
      </c>
      <c r="P77" s="166" t="s">
        <v>524</v>
      </c>
      <c r="Q77" s="166" t="s">
        <v>525</v>
      </c>
      <c r="R77" s="166" t="s">
        <v>0</v>
      </c>
      <c r="S77" s="170">
        <v>45383</v>
      </c>
      <c r="T77" s="170">
        <v>45473</v>
      </c>
      <c r="U77" s="170" t="s">
        <v>512</v>
      </c>
      <c r="V77" s="26"/>
      <c r="W77" s="166"/>
      <c r="X77" s="171">
        <v>0.5</v>
      </c>
      <c r="Y77" s="166" t="s">
        <v>400</v>
      </c>
      <c r="Z77" s="166" t="s">
        <v>526</v>
      </c>
      <c r="AA77" s="166" t="s">
        <v>199</v>
      </c>
      <c r="AB77" s="166" t="s">
        <v>199</v>
      </c>
      <c r="AC77" s="166" t="s">
        <v>199</v>
      </c>
      <c r="AD77" s="166" t="s">
        <v>364</v>
      </c>
      <c r="AE77" s="166" t="s">
        <v>199</v>
      </c>
      <c r="AF77" s="166" t="s">
        <v>199</v>
      </c>
      <c r="AG77" s="166" t="s">
        <v>199</v>
      </c>
      <c r="AH77" s="166" t="s">
        <v>199</v>
      </c>
      <c r="AI77" s="166" t="s">
        <v>199</v>
      </c>
      <c r="AJ77" s="166" t="s">
        <v>402</v>
      </c>
      <c r="AK77" s="166" t="s">
        <v>527</v>
      </c>
      <c r="AL77" s="166" t="s">
        <v>528</v>
      </c>
    </row>
    <row r="78" spans="2:38" s="173" customFormat="1" ht="199.5" hidden="1" x14ac:dyDescent="0.2">
      <c r="B78" s="166" t="s">
        <v>516</v>
      </c>
      <c r="C78" s="167" t="s">
        <v>517</v>
      </c>
      <c r="D78" s="166" t="s">
        <v>518</v>
      </c>
      <c r="E78" s="166" t="s">
        <v>519</v>
      </c>
      <c r="F78" s="166" t="s">
        <v>520</v>
      </c>
      <c r="G78" s="166"/>
      <c r="H78" s="166" t="s">
        <v>281</v>
      </c>
      <c r="I78" s="166" t="s">
        <v>199</v>
      </c>
      <c r="J78" s="166" t="s">
        <v>199</v>
      </c>
      <c r="K78" s="166" t="s">
        <v>199</v>
      </c>
      <c r="L78" s="166" t="s">
        <v>199</v>
      </c>
      <c r="M78" s="166" t="s">
        <v>532</v>
      </c>
      <c r="N78" s="166" t="s">
        <v>533</v>
      </c>
      <c r="O78" s="169" t="s">
        <v>534</v>
      </c>
      <c r="P78" s="166" t="s">
        <v>535</v>
      </c>
      <c r="Q78" s="166" t="s">
        <v>536</v>
      </c>
      <c r="R78" s="166" t="s">
        <v>537</v>
      </c>
      <c r="S78" s="170">
        <v>45323</v>
      </c>
      <c r="T78" s="170">
        <v>45641</v>
      </c>
      <c r="U78" s="170" t="s">
        <v>512</v>
      </c>
      <c r="V78" s="26"/>
      <c r="W78" s="166"/>
      <c r="X78" s="171">
        <v>1</v>
      </c>
      <c r="Y78" s="166" t="s">
        <v>207</v>
      </c>
      <c r="Z78" s="166" t="s">
        <v>400</v>
      </c>
      <c r="AA78" s="166" t="s">
        <v>199</v>
      </c>
      <c r="AB78" s="166" t="s">
        <v>199</v>
      </c>
      <c r="AC78" s="166" t="s">
        <v>199</v>
      </c>
      <c r="AD78" s="166" t="s">
        <v>364</v>
      </c>
      <c r="AE78" s="166" t="s">
        <v>199</v>
      </c>
      <c r="AF78" s="166" t="s">
        <v>199</v>
      </c>
      <c r="AG78" s="166" t="s">
        <v>199</v>
      </c>
      <c r="AH78" s="166" t="s">
        <v>199</v>
      </c>
      <c r="AI78" s="166" t="s">
        <v>199</v>
      </c>
      <c r="AJ78" s="166" t="s">
        <v>402</v>
      </c>
      <c r="AK78" s="166" t="s">
        <v>403</v>
      </c>
      <c r="AL78" s="166" t="s">
        <v>538</v>
      </c>
    </row>
    <row r="79" spans="2:38" s="173" customFormat="1" ht="199.5" hidden="1" x14ac:dyDescent="0.2">
      <c r="B79" s="166" t="s">
        <v>516</v>
      </c>
      <c r="C79" s="167" t="s">
        <v>517</v>
      </c>
      <c r="D79" s="166" t="s">
        <v>539</v>
      </c>
      <c r="E79" s="166" t="s">
        <v>540</v>
      </c>
      <c r="F79" s="166" t="s">
        <v>541</v>
      </c>
      <c r="G79" s="166" t="s">
        <v>542</v>
      </c>
      <c r="H79" s="166" t="s">
        <v>281</v>
      </c>
      <c r="I79" s="166" t="s">
        <v>199</v>
      </c>
      <c r="J79" s="166" t="s">
        <v>199</v>
      </c>
      <c r="K79" s="166" t="s">
        <v>199</v>
      </c>
      <c r="L79" s="166" t="s">
        <v>199</v>
      </c>
      <c r="M79" s="166" t="s">
        <v>543</v>
      </c>
      <c r="N79" s="166" t="s">
        <v>544</v>
      </c>
      <c r="O79" s="169" t="s">
        <v>545</v>
      </c>
      <c r="P79" s="166" t="s">
        <v>525</v>
      </c>
      <c r="Q79" s="166" t="s">
        <v>524</v>
      </c>
      <c r="R79" s="166" t="s">
        <v>0</v>
      </c>
      <c r="S79" s="170">
        <v>45383</v>
      </c>
      <c r="T79" s="170">
        <v>45397</v>
      </c>
      <c r="U79" s="170" t="s">
        <v>512</v>
      </c>
      <c r="V79" s="26"/>
      <c r="W79" s="166"/>
      <c r="X79" s="171">
        <v>0.15</v>
      </c>
      <c r="Y79" s="166" t="s">
        <v>526</v>
      </c>
      <c r="Z79" s="166" t="s">
        <v>208</v>
      </c>
      <c r="AA79" s="166" t="s">
        <v>199</v>
      </c>
      <c r="AB79" s="166" t="s">
        <v>199</v>
      </c>
      <c r="AC79" s="166" t="s">
        <v>199</v>
      </c>
      <c r="AD79" s="166" t="s">
        <v>364</v>
      </c>
      <c r="AE79" s="166" t="s">
        <v>199</v>
      </c>
      <c r="AF79" s="166"/>
      <c r="AG79" s="166"/>
      <c r="AH79" s="166"/>
      <c r="AI79" s="166" t="s">
        <v>199</v>
      </c>
      <c r="AJ79" s="166" t="s">
        <v>365</v>
      </c>
      <c r="AK79" s="166" t="s">
        <v>366</v>
      </c>
      <c r="AL79" s="166" t="s">
        <v>528</v>
      </c>
    </row>
    <row r="80" spans="2:38" s="173" customFormat="1" ht="199.5" hidden="1" x14ac:dyDescent="0.2">
      <c r="B80" s="166" t="s">
        <v>516</v>
      </c>
      <c r="C80" s="167" t="s">
        <v>517</v>
      </c>
      <c r="D80" s="166" t="s">
        <v>539</v>
      </c>
      <c r="E80" s="166" t="s">
        <v>540</v>
      </c>
      <c r="F80" s="166" t="s">
        <v>541</v>
      </c>
      <c r="G80" s="166" t="s">
        <v>542</v>
      </c>
      <c r="H80" s="166" t="s">
        <v>281</v>
      </c>
      <c r="I80" s="166" t="s">
        <v>199</v>
      </c>
      <c r="J80" s="166" t="s">
        <v>199</v>
      </c>
      <c r="K80" s="166" t="s">
        <v>199</v>
      </c>
      <c r="L80" s="166" t="s">
        <v>199</v>
      </c>
      <c r="M80" s="166" t="s">
        <v>546</v>
      </c>
      <c r="N80" s="166" t="s">
        <v>547</v>
      </c>
      <c r="O80" s="169" t="s">
        <v>548</v>
      </c>
      <c r="P80" s="166" t="s">
        <v>525</v>
      </c>
      <c r="Q80" s="166" t="s">
        <v>524</v>
      </c>
      <c r="R80" s="166" t="s">
        <v>0</v>
      </c>
      <c r="S80" s="170">
        <v>45474</v>
      </c>
      <c r="T80" s="170">
        <v>45488</v>
      </c>
      <c r="U80" s="170" t="s">
        <v>512</v>
      </c>
      <c r="V80" s="26"/>
      <c r="W80" s="166"/>
      <c r="X80" s="171">
        <v>0.15</v>
      </c>
      <c r="Y80" s="166" t="s">
        <v>526</v>
      </c>
      <c r="Z80" s="166" t="s">
        <v>208</v>
      </c>
      <c r="AA80" s="166" t="s">
        <v>199</v>
      </c>
      <c r="AB80" s="166" t="s">
        <v>199</v>
      </c>
      <c r="AC80" s="166" t="s">
        <v>199</v>
      </c>
      <c r="AD80" s="166" t="s">
        <v>364</v>
      </c>
      <c r="AE80" s="166" t="s">
        <v>199</v>
      </c>
      <c r="AF80" s="166" t="s">
        <v>199</v>
      </c>
      <c r="AG80" s="166" t="s">
        <v>199</v>
      </c>
      <c r="AH80" s="166" t="s">
        <v>199</v>
      </c>
      <c r="AI80" s="166" t="s">
        <v>199</v>
      </c>
      <c r="AJ80" s="166" t="s">
        <v>365</v>
      </c>
      <c r="AK80" s="166" t="s">
        <v>366</v>
      </c>
      <c r="AL80" s="166" t="s">
        <v>528</v>
      </c>
    </row>
    <row r="81" spans="2:38" s="173" customFormat="1" ht="199.5" hidden="1" x14ac:dyDescent="0.2">
      <c r="B81" s="166" t="s">
        <v>516</v>
      </c>
      <c r="C81" s="167" t="s">
        <v>517</v>
      </c>
      <c r="D81" s="166" t="s">
        <v>539</v>
      </c>
      <c r="E81" s="166" t="s">
        <v>540</v>
      </c>
      <c r="F81" s="166" t="s">
        <v>541</v>
      </c>
      <c r="G81" s="166" t="s">
        <v>542</v>
      </c>
      <c r="H81" s="166" t="s">
        <v>281</v>
      </c>
      <c r="I81" s="166" t="s">
        <v>199</v>
      </c>
      <c r="J81" s="166" t="s">
        <v>199</v>
      </c>
      <c r="K81" s="166" t="s">
        <v>199</v>
      </c>
      <c r="L81" s="166" t="s">
        <v>199</v>
      </c>
      <c r="M81" s="166" t="s">
        <v>549</v>
      </c>
      <c r="N81" s="166" t="s">
        <v>550</v>
      </c>
      <c r="O81" s="169" t="s">
        <v>551</v>
      </c>
      <c r="P81" s="166" t="s">
        <v>525</v>
      </c>
      <c r="Q81" s="166" t="s">
        <v>524</v>
      </c>
      <c r="R81" s="166" t="s">
        <v>0</v>
      </c>
      <c r="S81" s="170">
        <v>45566</v>
      </c>
      <c r="T81" s="170">
        <v>45580</v>
      </c>
      <c r="U81" s="170" t="s">
        <v>512</v>
      </c>
      <c r="V81" s="26"/>
      <c r="W81" s="166"/>
      <c r="X81" s="171">
        <v>0.2</v>
      </c>
      <c r="Y81" s="166" t="s">
        <v>526</v>
      </c>
      <c r="Z81" s="166" t="s">
        <v>208</v>
      </c>
      <c r="AA81" s="166" t="s">
        <v>199</v>
      </c>
      <c r="AB81" s="166" t="s">
        <v>199</v>
      </c>
      <c r="AC81" s="166" t="s">
        <v>199</v>
      </c>
      <c r="AD81" s="166" t="s">
        <v>364</v>
      </c>
      <c r="AE81" s="166" t="s">
        <v>199</v>
      </c>
      <c r="AF81" s="166" t="s">
        <v>199</v>
      </c>
      <c r="AG81" s="166" t="s">
        <v>199</v>
      </c>
      <c r="AH81" s="166" t="s">
        <v>199</v>
      </c>
      <c r="AI81" s="166" t="s">
        <v>199</v>
      </c>
      <c r="AJ81" s="166" t="s">
        <v>365</v>
      </c>
      <c r="AK81" s="166" t="s">
        <v>366</v>
      </c>
      <c r="AL81" s="166" t="s">
        <v>528</v>
      </c>
    </row>
    <row r="82" spans="2:38" s="173" customFormat="1" ht="199.5" hidden="1" x14ac:dyDescent="0.2">
      <c r="B82" s="166" t="s">
        <v>516</v>
      </c>
      <c r="C82" s="167" t="s">
        <v>517</v>
      </c>
      <c r="D82" s="166" t="s">
        <v>539</v>
      </c>
      <c r="E82" s="166" t="s">
        <v>540</v>
      </c>
      <c r="F82" s="166"/>
      <c r="G82" s="166"/>
      <c r="H82" s="166" t="s">
        <v>552</v>
      </c>
      <c r="I82" s="166" t="s">
        <v>199</v>
      </c>
      <c r="J82" s="166" t="s">
        <v>199</v>
      </c>
      <c r="K82" s="166" t="s">
        <v>199</v>
      </c>
      <c r="L82" s="166" t="s">
        <v>199</v>
      </c>
      <c r="M82" s="166" t="s">
        <v>553</v>
      </c>
      <c r="N82" s="166" t="s">
        <v>554</v>
      </c>
      <c r="O82" s="169" t="s">
        <v>555</v>
      </c>
      <c r="P82" s="166" t="s">
        <v>525</v>
      </c>
      <c r="Q82" s="166" t="s">
        <v>524</v>
      </c>
      <c r="R82" s="166" t="s">
        <v>0</v>
      </c>
      <c r="S82" s="170">
        <v>45383</v>
      </c>
      <c r="T82" s="170">
        <v>45397</v>
      </c>
      <c r="U82" s="170" t="s">
        <v>512</v>
      </c>
      <c r="V82" s="26"/>
      <c r="W82" s="166"/>
      <c r="X82" s="171">
        <v>0.15</v>
      </c>
      <c r="Y82" s="166" t="s">
        <v>526</v>
      </c>
      <c r="Z82" s="166" t="s">
        <v>208</v>
      </c>
      <c r="AA82" s="166" t="s">
        <v>199</v>
      </c>
      <c r="AB82" s="166" t="s">
        <v>199</v>
      </c>
      <c r="AC82" s="166" t="s">
        <v>199</v>
      </c>
      <c r="AD82" s="166" t="s">
        <v>364</v>
      </c>
      <c r="AE82" s="166" t="s">
        <v>199</v>
      </c>
      <c r="AF82" s="166" t="s">
        <v>199</v>
      </c>
      <c r="AG82" s="166" t="s">
        <v>199</v>
      </c>
      <c r="AH82" s="166" t="s">
        <v>199</v>
      </c>
      <c r="AI82" s="166" t="s">
        <v>199</v>
      </c>
      <c r="AJ82" s="166" t="s">
        <v>402</v>
      </c>
      <c r="AK82" s="166" t="s">
        <v>556</v>
      </c>
      <c r="AL82" s="166" t="s">
        <v>528</v>
      </c>
    </row>
    <row r="83" spans="2:38" s="173" customFormat="1" ht="199.5" hidden="1" x14ac:dyDescent="0.2">
      <c r="B83" s="166" t="s">
        <v>516</v>
      </c>
      <c r="C83" s="167" t="s">
        <v>517</v>
      </c>
      <c r="D83" s="166" t="s">
        <v>539</v>
      </c>
      <c r="E83" s="166" t="s">
        <v>540</v>
      </c>
      <c r="F83" s="166"/>
      <c r="G83" s="166"/>
      <c r="H83" s="166" t="s">
        <v>281</v>
      </c>
      <c r="I83" s="166" t="s">
        <v>199</v>
      </c>
      <c r="J83" s="166" t="s">
        <v>199</v>
      </c>
      <c r="K83" s="166" t="s">
        <v>199</v>
      </c>
      <c r="L83" s="166" t="s">
        <v>199</v>
      </c>
      <c r="M83" s="166" t="s">
        <v>557</v>
      </c>
      <c r="N83" s="166" t="s">
        <v>554</v>
      </c>
      <c r="O83" s="169" t="s">
        <v>558</v>
      </c>
      <c r="P83" s="166" t="s">
        <v>525</v>
      </c>
      <c r="Q83" s="166" t="s">
        <v>524</v>
      </c>
      <c r="R83" s="166" t="s">
        <v>0</v>
      </c>
      <c r="S83" s="170">
        <v>45474</v>
      </c>
      <c r="T83" s="170">
        <v>45488</v>
      </c>
      <c r="U83" s="170" t="s">
        <v>512</v>
      </c>
      <c r="V83" s="26"/>
      <c r="W83" s="166"/>
      <c r="X83" s="171">
        <v>0.15</v>
      </c>
      <c r="Y83" s="166" t="s">
        <v>526</v>
      </c>
      <c r="Z83" s="166" t="s">
        <v>208</v>
      </c>
      <c r="AA83" s="166" t="s">
        <v>199</v>
      </c>
      <c r="AB83" s="166" t="s">
        <v>199</v>
      </c>
      <c r="AC83" s="166" t="s">
        <v>199</v>
      </c>
      <c r="AD83" s="166" t="s">
        <v>364</v>
      </c>
      <c r="AE83" s="166" t="s">
        <v>199</v>
      </c>
      <c r="AF83" s="166" t="s">
        <v>199</v>
      </c>
      <c r="AG83" s="166" t="s">
        <v>199</v>
      </c>
      <c r="AH83" s="166" t="s">
        <v>199</v>
      </c>
      <c r="AI83" s="166" t="s">
        <v>199</v>
      </c>
      <c r="AJ83" s="166" t="s">
        <v>365</v>
      </c>
      <c r="AK83" s="166" t="s">
        <v>366</v>
      </c>
      <c r="AL83" s="166" t="s">
        <v>528</v>
      </c>
    </row>
    <row r="84" spans="2:38" s="173" customFormat="1" ht="199.5" hidden="1" x14ac:dyDescent="0.2">
      <c r="B84" s="166" t="s">
        <v>516</v>
      </c>
      <c r="C84" s="167" t="s">
        <v>517</v>
      </c>
      <c r="D84" s="166" t="s">
        <v>539</v>
      </c>
      <c r="E84" s="166" t="s">
        <v>540</v>
      </c>
      <c r="F84" s="166"/>
      <c r="G84" s="166"/>
      <c r="H84" s="166" t="s">
        <v>281</v>
      </c>
      <c r="I84" s="166" t="s">
        <v>199</v>
      </c>
      <c r="J84" s="166" t="s">
        <v>199</v>
      </c>
      <c r="K84" s="166" t="s">
        <v>199</v>
      </c>
      <c r="L84" s="166" t="s">
        <v>199</v>
      </c>
      <c r="M84" s="166" t="s">
        <v>559</v>
      </c>
      <c r="N84" s="166" t="s">
        <v>554</v>
      </c>
      <c r="O84" s="169" t="s">
        <v>558</v>
      </c>
      <c r="P84" s="166" t="s">
        <v>525</v>
      </c>
      <c r="Q84" s="166" t="s">
        <v>524</v>
      </c>
      <c r="R84" s="166" t="s">
        <v>0</v>
      </c>
      <c r="S84" s="170">
        <v>45566</v>
      </c>
      <c r="T84" s="170">
        <v>45580</v>
      </c>
      <c r="U84" s="170" t="s">
        <v>512</v>
      </c>
      <c r="V84" s="26"/>
      <c r="W84" s="166"/>
      <c r="X84" s="171">
        <v>0.2</v>
      </c>
      <c r="Y84" s="166" t="s">
        <v>526</v>
      </c>
      <c r="Z84" s="166" t="s">
        <v>208</v>
      </c>
      <c r="AA84" s="166" t="s">
        <v>199</v>
      </c>
      <c r="AB84" s="166" t="s">
        <v>199</v>
      </c>
      <c r="AC84" s="166" t="s">
        <v>199</v>
      </c>
      <c r="AD84" s="166" t="s">
        <v>364</v>
      </c>
      <c r="AE84" s="166" t="s">
        <v>199</v>
      </c>
      <c r="AF84" s="166" t="s">
        <v>199</v>
      </c>
      <c r="AG84" s="166" t="s">
        <v>199</v>
      </c>
      <c r="AH84" s="166" t="s">
        <v>199</v>
      </c>
      <c r="AI84" s="166" t="s">
        <v>199</v>
      </c>
      <c r="AJ84" s="166" t="s">
        <v>402</v>
      </c>
      <c r="AK84" s="166" t="s">
        <v>556</v>
      </c>
      <c r="AL84" s="166" t="s">
        <v>528</v>
      </c>
    </row>
    <row r="85" spans="2:38" s="173" customFormat="1" ht="199.5" hidden="1" x14ac:dyDescent="0.2">
      <c r="B85" s="166" t="s">
        <v>516</v>
      </c>
      <c r="C85" s="167" t="s">
        <v>517</v>
      </c>
      <c r="D85" s="166" t="s">
        <v>539</v>
      </c>
      <c r="E85" s="166" t="s">
        <v>540</v>
      </c>
      <c r="F85" s="166" t="s">
        <v>541</v>
      </c>
      <c r="G85" s="166"/>
      <c r="H85" s="166" t="s">
        <v>281</v>
      </c>
      <c r="I85" s="166" t="s">
        <v>199</v>
      </c>
      <c r="J85" s="166" t="s">
        <v>199</v>
      </c>
      <c r="K85" s="166" t="s">
        <v>199</v>
      </c>
      <c r="L85" s="166" t="s">
        <v>199</v>
      </c>
      <c r="M85" s="166" t="s">
        <v>591</v>
      </c>
      <c r="N85" s="166" t="s">
        <v>592</v>
      </c>
      <c r="O85" s="166" t="s">
        <v>593</v>
      </c>
      <c r="P85" s="166" t="s">
        <v>501</v>
      </c>
      <c r="Q85" s="166" t="s">
        <v>575</v>
      </c>
      <c r="R85" s="166" t="s">
        <v>99</v>
      </c>
      <c r="S85" s="182">
        <v>45352</v>
      </c>
      <c r="T85" s="182">
        <v>45275</v>
      </c>
      <c r="U85" s="170" t="s">
        <v>281</v>
      </c>
      <c r="V85" s="26"/>
      <c r="W85" s="166"/>
      <c r="X85" s="166"/>
      <c r="Y85" s="166" t="s">
        <v>400</v>
      </c>
      <c r="Z85" s="166" t="s">
        <v>199</v>
      </c>
      <c r="AA85" s="166" t="s">
        <v>199</v>
      </c>
      <c r="AB85" s="166" t="s">
        <v>199</v>
      </c>
      <c r="AC85" s="166" t="s">
        <v>199</v>
      </c>
      <c r="AD85" s="166" t="s">
        <v>364</v>
      </c>
      <c r="AE85" s="166" t="s">
        <v>248</v>
      </c>
      <c r="AF85" s="166" t="s">
        <v>199</v>
      </c>
      <c r="AG85" s="166" t="s">
        <v>199</v>
      </c>
      <c r="AH85" s="166" t="s">
        <v>199</v>
      </c>
      <c r="AI85" s="166" t="s">
        <v>199</v>
      </c>
      <c r="AJ85" s="166" t="s">
        <v>402</v>
      </c>
      <c r="AK85" s="166" t="s">
        <v>403</v>
      </c>
      <c r="AL85" s="166" t="s">
        <v>199</v>
      </c>
    </row>
    <row r="86" spans="2:38" s="173" customFormat="1" ht="199.5" hidden="1" x14ac:dyDescent="0.2">
      <c r="B86" s="166" t="s">
        <v>516</v>
      </c>
      <c r="C86" s="167" t="s">
        <v>517</v>
      </c>
      <c r="D86" s="166" t="s">
        <v>539</v>
      </c>
      <c r="E86" s="166" t="s">
        <v>540</v>
      </c>
      <c r="F86" s="166" t="s">
        <v>541</v>
      </c>
      <c r="G86" s="166"/>
      <c r="H86" s="166" t="s">
        <v>281</v>
      </c>
      <c r="I86" s="166" t="s">
        <v>199</v>
      </c>
      <c r="J86" s="166" t="s">
        <v>199</v>
      </c>
      <c r="K86" s="166" t="s">
        <v>199</v>
      </c>
      <c r="L86" s="166" t="s">
        <v>199</v>
      </c>
      <c r="M86" s="166" t="s">
        <v>560</v>
      </c>
      <c r="N86" s="166" t="s">
        <v>561</v>
      </c>
      <c r="O86" s="169" t="s">
        <v>562</v>
      </c>
      <c r="P86" s="166" t="s">
        <v>535</v>
      </c>
      <c r="Q86" s="166" t="s">
        <v>563</v>
      </c>
      <c r="R86" s="166" t="s">
        <v>537</v>
      </c>
      <c r="S86" s="179">
        <v>45323</v>
      </c>
      <c r="T86" s="170">
        <v>45381</v>
      </c>
      <c r="U86" s="170" t="s">
        <v>281</v>
      </c>
      <c r="V86" s="26"/>
      <c r="W86" s="166"/>
      <c r="X86" s="171">
        <v>0.25</v>
      </c>
      <c r="Y86" s="166" t="s">
        <v>207</v>
      </c>
      <c r="Z86" s="166" t="s">
        <v>199</v>
      </c>
      <c r="AA86" s="166" t="s">
        <v>199</v>
      </c>
      <c r="AB86" s="166" t="s">
        <v>199</v>
      </c>
      <c r="AC86" s="166" t="s">
        <v>199</v>
      </c>
      <c r="AD86" s="166" t="s">
        <v>364</v>
      </c>
      <c r="AE86" s="166" t="s">
        <v>199</v>
      </c>
      <c r="AF86" s="166" t="s">
        <v>199</v>
      </c>
      <c r="AG86" s="166" t="s">
        <v>199</v>
      </c>
      <c r="AH86" s="166" t="s">
        <v>199</v>
      </c>
      <c r="AI86" s="166" t="s">
        <v>199</v>
      </c>
      <c r="AJ86" s="166" t="s">
        <v>365</v>
      </c>
      <c r="AK86" s="166" t="s">
        <v>366</v>
      </c>
      <c r="AL86" s="166" t="s">
        <v>538</v>
      </c>
    </row>
    <row r="87" spans="2:38" s="173" customFormat="1" ht="199.5" hidden="1" x14ac:dyDescent="0.2">
      <c r="B87" s="166" t="s">
        <v>516</v>
      </c>
      <c r="C87" s="167" t="s">
        <v>517</v>
      </c>
      <c r="D87" s="166" t="s">
        <v>539</v>
      </c>
      <c r="E87" s="166" t="s">
        <v>540</v>
      </c>
      <c r="F87" s="166" t="s">
        <v>541</v>
      </c>
      <c r="G87" s="166"/>
      <c r="H87" s="166" t="s">
        <v>281</v>
      </c>
      <c r="I87" s="166" t="s">
        <v>199</v>
      </c>
      <c r="J87" s="166" t="s">
        <v>199</v>
      </c>
      <c r="K87" s="166" t="s">
        <v>199</v>
      </c>
      <c r="L87" s="166" t="s">
        <v>199</v>
      </c>
      <c r="M87" s="166" t="s">
        <v>564</v>
      </c>
      <c r="N87" s="166" t="s">
        <v>565</v>
      </c>
      <c r="O87" s="169" t="s">
        <v>566</v>
      </c>
      <c r="P87" s="166" t="s">
        <v>535</v>
      </c>
      <c r="Q87" s="166" t="s">
        <v>536</v>
      </c>
      <c r="R87" s="166" t="s">
        <v>537</v>
      </c>
      <c r="S87" s="170">
        <v>45383</v>
      </c>
      <c r="T87" s="170">
        <v>45641</v>
      </c>
      <c r="U87" s="170" t="s">
        <v>281</v>
      </c>
      <c r="V87" s="26"/>
      <c r="W87" s="166"/>
      <c r="X87" s="171">
        <v>0.25</v>
      </c>
      <c r="Y87" s="166" t="s">
        <v>401</v>
      </c>
      <c r="Z87" s="166" t="s">
        <v>199</v>
      </c>
      <c r="AA87" s="166" t="s">
        <v>199</v>
      </c>
      <c r="AB87" s="166" t="s">
        <v>199</v>
      </c>
      <c r="AC87" s="166" t="s">
        <v>199</v>
      </c>
      <c r="AD87" s="166" t="s">
        <v>364</v>
      </c>
      <c r="AE87" s="166" t="s">
        <v>199</v>
      </c>
      <c r="AF87" s="166" t="s">
        <v>199</v>
      </c>
      <c r="AG87" s="166" t="s">
        <v>199</v>
      </c>
      <c r="AH87" s="166" t="s">
        <v>199</v>
      </c>
      <c r="AI87" s="166" t="s">
        <v>199</v>
      </c>
      <c r="AJ87" s="166" t="s">
        <v>365</v>
      </c>
      <c r="AK87" s="166" t="s">
        <v>366</v>
      </c>
      <c r="AL87" s="166" t="s">
        <v>538</v>
      </c>
    </row>
    <row r="88" spans="2:38" s="173" customFormat="1" ht="199.5" hidden="1" x14ac:dyDescent="0.2">
      <c r="B88" s="166" t="s">
        <v>516</v>
      </c>
      <c r="C88" s="167" t="s">
        <v>517</v>
      </c>
      <c r="D88" s="166" t="s">
        <v>539</v>
      </c>
      <c r="E88" s="166" t="s">
        <v>540</v>
      </c>
      <c r="F88" s="166" t="s">
        <v>541</v>
      </c>
      <c r="G88" s="166"/>
      <c r="H88" s="166" t="s">
        <v>281</v>
      </c>
      <c r="I88" s="166" t="s">
        <v>199</v>
      </c>
      <c r="J88" s="166" t="s">
        <v>199</v>
      </c>
      <c r="K88" s="166" t="s">
        <v>199</v>
      </c>
      <c r="L88" s="166" t="s">
        <v>199</v>
      </c>
      <c r="M88" s="166" t="s">
        <v>567</v>
      </c>
      <c r="N88" s="166" t="s">
        <v>568</v>
      </c>
      <c r="O88" s="169" t="s">
        <v>569</v>
      </c>
      <c r="P88" s="166" t="s">
        <v>535</v>
      </c>
      <c r="Q88" s="166" t="s">
        <v>536</v>
      </c>
      <c r="R88" s="166" t="s">
        <v>537</v>
      </c>
      <c r="S88" s="170">
        <v>45383</v>
      </c>
      <c r="T88" s="170">
        <v>45641</v>
      </c>
      <c r="U88" s="170" t="s">
        <v>281</v>
      </c>
      <c r="V88" s="26"/>
      <c r="W88" s="166"/>
      <c r="X88" s="171">
        <v>0.5</v>
      </c>
      <c r="Y88" s="166" t="s">
        <v>401</v>
      </c>
      <c r="Z88" s="166" t="s">
        <v>199</v>
      </c>
      <c r="AA88" s="166" t="s">
        <v>199</v>
      </c>
      <c r="AB88" s="166" t="s">
        <v>199</v>
      </c>
      <c r="AC88" s="166" t="s">
        <v>199</v>
      </c>
      <c r="AD88" s="166" t="s">
        <v>364</v>
      </c>
      <c r="AE88" s="166" t="s">
        <v>199</v>
      </c>
      <c r="AF88" s="166" t="s">
        <v>199</v>
      </c>
      <c r="AG88" s="166" t="s">
        <v>199</v>
      </c>
      <c r="AH88" s="166" t="s">
        <v>199</v>
      </c>
      <c r="AI88" s="166" t="s">
        <v>199</v>
      </c>
      <c r="AJ88" s="166" t="s">
        <v>365</v>
      </c>
      <c r="AK88" s="166" t="s">
        <v>366</v>
      </c>
      <c r="AL88" s="166" t="s">
        <v>570</v>
      </c>
    </row>
    <row r="89" spans="2:38" s="173" customFormat="1" ht="199.5" hidden="1" x14ac:dyDescent="0.2">
      <c r="B89" s="166" t="s">
        <v>516</v>
      </c>
      <c r="C89" s="167" t="s">
        <v>517</v>
      </c>
      <c r="D89" s="166" t="s">
        <v>539</v>
      </c>
      <c r="E89" s="166" t="s">
        <v>540</v>
      </c>
      <c r="F89" s="166" t="s">
        <v>571</v>
      </c>
      <c r="G89" s="166"/>
      <c r="H89" s="166" t="s">
        <v>281</v>
      </c>
      <c r="I89" s="166" t="s">
        <v>199</v>
      </c>
      <c r="J89" s="166" t="s">
        <v>199</v>
      </c>
      <c r="K89" s="166" t="s">
        <v>199</v>
      </c>
      <c r="L89" s="166" t="s">
        <v>199</v>
      </c>
      <c r="M89" s="166" t="s">
        <v>572</v>
      </c>
      <c r="N89" s="166" t="s">
        <v>573</v>
      </c>
      <c r="O89" s="166" t="s">
        <v>574</v>
      </c>
      <c r="P89" s="166" t="s">
        <v>501</v>
      </c>
      <c r="Q89" s="166" t="s">
        <v>575</v>
      </c>
      <c r="R89" s="166" t="s">
        <v>99</v>
      </c>
      <c r="S89" s="179">
        <v>45323</v>
      </c>
      <c r="T89" s="179" t="s">
        <v>576</v>
      </c>
      <c r="U89" s="170" t="s">
        <v>281</v>
      </c>
      <c r="V89" s="26"/>
      <c r="W89" s="166"/>
      <c r="X89" s="191">
        <v>0.3</v>
      </c>
      <c r="Y89" s="166" t="s">
        <v>401</v>
      </c>
      <c r="Z89" s="166" t="s">
        <v>199</v>
      </c>
      <c r="AA89" s="166" t="s">
        <v>199</v>
      </c>
      <c r="AB89" s="166" t="s">
        <v>199</v>
      </c>
      <c r="AC89" s="166" t="s">
        <v>199</v>
      </c>
      <c r="AD89" s="166" t="s">
        <v>364</v>
      </c>
      <c r="AE89" s="166" t="s">
        <v>248</v>
      </c>
      <c r="AF89" s="166" t="s">
        <v>199</v>
      </c>
      <c r="AG89" s="166" t="s">
        <v>199</v>
      </c>
      <c r="AH89" s="166" t="s">
        <v>199</v>
      </c>
      <c r="AI89" s="166" t="s">
        <v>199</v>
      </c>
      <c r="AJ89" s="166" t="s">
        <v>577</v>
      </c>
      <c r="AK89" s="166" t="s">
        <v>578</v>
      </c>
      <c r="AL89" s="166" t="s">
        <v>497</v>
      </c>
    </row>
    <row r="90" spans="2:38" s="173" customFormat="1" ht="199.5" hidden="1" x14ac:dyDescent="0.2">
      <c r="B90" s="166" t="s">
        <v>516</v>
      </c>
      <c r="C90" s="167" t="s">
        <v>517</v>
      </c>
      <c r="D90" s="166" t="s">
        <v>539</v>
      </c>
      <c r="E90" s="166" t="s">
        <v>540</v>
      </c>
      <c r="F90" s="166" t="s">
        <v>571</v>
      </c>
      <c r="G90" s="166"/>
      <c r="H90" s="166" t="s">
        <v>281</v>
      </c>
      <c r="I90" s="166" t="s">
        <v>199</v>
      </c>
      <c r="J90" s="166" t="s">
        <v>199</v>
      </c>
      <c r="K90" s="166" t="s">
        <v>199</v>
      </c>
      <c r="L90" s="166" t="s">
        <v>199</v>
      </c>
      <c r="M90" s="166" t="s">
        <v>579</v>
      </c>
      <c r="N90" s="166" t="s">
        <v>580</v>
      </c>
      <c r="O90" s="166" t="s">
        <v>581</v>
      </c>
      <c r="P90" s="166" t="s">
        <v>501</v>
      </c>
      <c r="Q90" s="166" t="s">
        <v>575</v>
      </c>
      <c r="R90" s="166" t="s">
        <v>99</v>
      </c>
      <c r="S90" s="179">
        <v>45383</v>
      </c>
      <c r="T90" s="179">
        <v>45412</v>
      </c>
      <c r="U90" s="170" t="s">
        <v>281</v>
      </c>
      <c r="V90" s="26"/>
      <c r="W90" s="166"/>
      <c r="X90" s="191">
        <v>0.3</v>
      </c>
      <c r="Y90" s="166" t="s">
        <v>401</v>
      </c>
      <c r="Z90" s="166" t="s">
        <v>199</v>
      </c>
      <c r="AA90" s="166" t="s">
        <v>199</v>
      </c>
      <c r="AB90" s="166" t="s">
        <v>199</v>
      </c>
      <c r="AC90" s="166" t="s">
        <v>199</v>
      </c>
      <c r="AD90" s="166" t="s">
        <v>364</v>
      </c>
      <c r="AE90" s="166" t="s">
        <v>248</v>
      </c>
      <c r="AF90" s="166" t="s">
        <v>199</v>
      </c>
      <c r="AG90" s="166" t="s">
        <v>199</v>
      </c>
      <c r="AH90" s="166" t="s">
        <v>199</v>
      </c>
      <c r="AI90" s="166" t="s">
        <v>199</v>
      </c>
      <c r="AJ90" s="166" t="s">
        <v>577</v>
      </c>
      <c r="AK90" s="166" t="s">
        <v>578</v>
      </c>
      <c r="AL90" s="166" t="s">
        <v>497</v>
      </c>
    </row>
    <row r="91" spans="2:38" s="173" customFormat="1" ht="199.5" hidden="1" x14ac:dyDescent="0.2">
      <c r="B91" s="166" t="s">
        <v>516</v>
      </c>
      <c r="C91" s="167" t="s">
        <v>517</v>
      </c>
      <c r="D91" s="166" t="s">
        <v>539</v>
      </c>
      <c r="E91" s="166" t="s">
        <v>540</v>
      </c>
      <c r="F91" s="166" t="s">
        <v>571</v>
      </c>
      <c r="G91" s="166"/>
      <c r="H91" s="166" t="s">
        <v>281</v>
      </c>
      <c r="I91" s="166" t="s">
        <v>199</v>
      </c>
      <c r="J91" s="166" t="s">
        <v>199</v>
      </c>
      <c r="K91" s="166" t="s">
        <v>199</v>
      </c>
      <c r="L91" s="166" t="s">
        <v>199</v>
      </c>
      <c r="M91" s="166" t="s">
        <v>582</v>
      </c>
      <c r="N91" s="166" t="s">
        <v>583</v>
      </c>
      <c r="O91" s="166" t="s">
        <v>584</v>
      </c>
      <c r="P91" s="166" t="s">
        <v>501</v>
      </c>
      <c r="Q91" s="166" t="s">
        <v>575</v>
      </c>
      <c r="R91" s="166" t="s">
        <v>99</v>
      </c>
      <c r="S91" s="179">
        <v>45536</v>
      </c>
      <c r="T91" s="179">
        <v>45596</v>
      </c>
      <c r="U91" s="170" t="s">
        <v>281</v>
      </c>
      <c r="V91" s="26"/>
      <c r="W91" s="166"/>
      <c r="X91" s="191">
        <v>0.4</v>
      </c>
      <c r="Y91" s="166" t="s">
        <v>401</v>
      </c>
      <c r="Z91" s="166" t="s">
        <v>199</v>
      </c>
      <c r="AA91" s="166" t="s">
        <v>199</v>
      </c>
      <c r="AB91" s="166" t="s">
        <v>199</v>
      </c>
      <c r="AC91" s="166" t="s">
        <v>199</v>
      </c>
      <c r="AD91" s="166" t="s">
        <v>364</v>
      </c>
      <c r="AE91" s="166" t="s">
        <v>248</v>
      </c>
      <c r="AF91" s="166" t="s">
        <v>199</v>
      </c>
      <c r="AG91" s="166" t="s">
        <v>199</v>
      </c>
      <c r="AH91" s="166" t="s">
        <v>199</v>
      </c>
      <c r="AI91" s="166" t="s">
        <v>199</v>
      </c>
      <c r="AJ91" s="166" t="s">
        <v>577</v>
      </c>
      <c r="AK91" s="166" t="s">
        <v>578</v>
      </c>
      <c r="AL91" s="166" t="s">
        <v>497</v>
      </c>
    </row>
    <row r="92" spans="2:38" s="173" customFormat="1" ht="199.5" hidden="1" x14ac:dyDescent="0.2">
      <c r="B92" s="166" t="s">
        <v>516</v>
      </c>
      <c r="C92" s="167" t="s">
        <v>517</v>
      </c>
      <c r="D92" s="166" t="s">
        <v>539</v>
      </c>
      <c r="E92" s="166" t="s">
        <v>540</v>
      </c>
      <c r="F92" s="166" t="s">
        <v>571</v>
      </c>
      <c r="G92" s="166"/>
      <c r="H92" s="166" t="s">
        <v>281</v>
      </c>
      <c r="I92" s="166" t="s">
        <v>199</v>
      </c>
      <c r="J92" s="166" t="s">
        <v>199</v>
      </c>
      <c r="K92" s="166" t="s">
        <v>199</v>
      </c>
      <c r="L92" s="166" t="s">
        <v>199</v>
      </c>
      <c r="M92" s="166" t="s">
        <v>585</v>
      </c>
      <c r="N92" s="166" t="s">
        <v>586</v>
      </c>
      <c r="O92" s="169" t="s">
        <v>587</v>
      </c>
      <c r="P92" s="166" t="s">
        <v>535</v>
      </c>
      <c r="Q92" s="166" t="s">
        <v>536</v>
      </c>
      <c r="R92" s="166" t="s">
        <v>537</v>
      </c>
      <c r="S92" s="170">
        <v>45323</v>
      </c>
      <c r="T92" s="170">
        <v>45473</v>
      </c>
      <c r="U92" s="170" t="s">
        <v>281</v>
      </c>
      <c r="V92" s="26"/>
      <c r="W92" s="166"/>
      <c r="X92" s="171">
        <v>0.3</v>
      </c>
      <c r="Y92" s="166" t="s">
        <v>400</v>
      </c>
      <c r="Z92" s="166" t="s">
        <v>207</v>
      </c>
      <c r="AA92" s="166" t="s">
        <v>199</v>
      </c>
      <c r="AB92" s="166" t="s">
        <v>199</v>
      </c>
      <c r="AC92" s="166" t="s">
        <v>199</v>
      </c>
      <c r="AD92" s="166" t="s">
        <v>364</v>
      </c>
      <c r="AE92" s="166" t="s">
        <v>199</v>
      </c>
      <c r="AF92" s="166" t="s">
        <v>199</v>
      </c>
      <c r="AG92" s="166" t="s">
        <v>199</v>
      </c>
      <c r="AH92" s="166" t="s">
        <v>199</v>
      </c>
      <c r="AI92" s="166" t="s">
        <v>199</v>
      </c>
      <c r="AJ92" s="166" t="s">
        <v>402</v>
      </c>
      <c r="AK92" s="166" t="s">
        <v>403</v>
      </c>
      <c r="AL92" s="166" t="s">
        <v>570</v>
      </c>
    </row>
    <row r="93" spans="2:38" s="173" customFormat="1" ht="199.5" hidden="1" x14ac:dyDescent="0.2">
      <c r="B93" s="166" t="s">
        <v>516</v>
      </c>
      <c r="C93" s="167" t="s">
        <v>517</v>
      </c>
      <c r="D93" s="166" t="s">
        <v>539</v>
      </c>
      <c r="E93" s="166" t="s">
        <v>540</v>
      </c>
      <c r="F93" s="166" t="s">
        <v>571</v>
      </c>
      <c r="G93" s="166"/>
      <c r="H93" s="166" t="s">
        <v>281</v>
      </c>
      <c r="I93" s="166" t="s">
        <v>199</v>
      </c>
      <c r="J93" s="166" t="s">
        <v>199</v>
      </c>
      <c r="K93" s="166" t="s">
        <v>199</v>
      </c>
      <c r="L93" s="166" t="s">
        <v>199</v>
      </c>
      <c r="M93" s="166" t="s">
        <v>588</v>
      </c>
      <c r="N93" s="166" t="s">
        <v>589</v>
      </c>
      <c r="O93" s="169" t="s">
        <v>590</v>
      </c>
      <c r="P93" s="166" t="s">
        <v>535</v>
      </c>
      <c r="Q93" s="166" t="s">
        <v>536</v>
      </c>
      <c r="R93" s="166" t="s">
        <v>537</v>
      </c>
      <c r="S93" s="170">
        <v>45383</v>
      </c>
      <c r="T93" s="170">
        <v>45641</v>
      </c>
      <c r="U93" s="170" t="s">
        <v>512</v>
      </c>
      <c r="V93" s="26"/>
      <c r="W93" s="166"/>
      <c r="X93" s="171">
        <v>0.7</v>
      </c>
      <c r="Y93" s="166" t="s">
        <v>400</v>
      </c>
      <c r="Z93" s="166" t="s">
        <v>199</v>
      </c>
      <c r="AA93" s="166" t="s">
        <v>199</v>
      </c>
      <c r="AB93" s="166" t="s">
        <v>199</v>
      </c>
      <c r="AC93" s="166" t="s">
        <v>199</v>
      </c>
      <c r="AD93" s="166" t="s">
        <v>364</v>
      </c>
      <c r="AE93" s="166" t="s">
        <v>199</v>
      </c>
      <c r="AF93" s="166" t="s">
        <v>199</v>
      </c>
      <c r="AG93" s="166" t="s">
        <v>199</v>
      </c>
      <c r="AH93" s="166" t="s">
        <v>199</v>
      </c>
      <c r="AI93" s="166" t="s">
        <v>199</v>
      </c>
      <c r="AJ93" s="166" t="s">
        <v>402</v>
      </c>
      <c r="AK93" s="166" t="s">
        <v>403</v>
      </c>
      <c r="AL93" s="166" t="s">
        <v>538</v>
      </c>
    </row>
    <row r="94" spans="2:38" s="173" customFormat="1" ht="128.25" hidden="1" x14ac:dyDescent="0.2">
      <c r="B94" s="166" t="s">
        <v>453</v>
      </c>
      <c r="C94" s="167" t="s">
        <v>454</v>
      </c>
      <c r="D94" s="166" t="s">
        <v>594</v>
      </c>
      <c r="E94" s="166" t="s">
        <v>595</v>
      </c>
      <c r="F94" s="166" t="s">
        <v>596</v>
      </c>
      <c r="G94" s="166"/>
      <c r="H94" s="166" t="s">
        <v>552</v>
      </c>
      <c r="I94" s="166" t="s">
        <v>199</v>
      </c>
      <c r="J94" s="166" t="s">
        <v>199</v>
      </c>
      <c r="K94" s="166" t="s">
        <v>199</v>
      </c>
      <c r="L94" s="166" t="s">
        <v>199</v>
      </c>
      <c r="M94" s="166" t="s">
        <v>597</v>
      </c>
      <c r="N94" s="166" t="s">
        <v>598</v>
      </c>
      <c r="O94" s="169" t="s">
        <v>599</v>
      </c>
      <c r="P94" s="166" t="s">
        <v>525</v>
      </c>
      <c r="Q94" s="166" t="s">
        <v>524</v>
      </c>
      <c r="R94" s="166" t="s">
        <v>0</v>
      </c>
      <c r="S94" s="170">
        <v>45292</v>
      </c>
      <c r="T94" s="170">
        <v>45473</v>
      </c>
      <c r="U94" s="170" t="s">
        <v>512</v>
      </c>
      <c r="V94" s="26"/>
      <c r="W94" s="166"/>
      <c r="X94" s="171">
        <v>0.5</v>
      </c>
      <c r="Y94" s="166" t="s">
        <v>526</v>
      </c>
      <c r="Z94" s="166" t="s">
        <v>208</v>
      </c>
      <c r="AA94" s="166" t="s">
        <v>199</v>
      </c>
      <c r="AB94" s="166" t="s">
        <v>199</v>
      </c>
      <c r="AC94" s="166" t="s">
        <v>199</v>
      </c>
      <c r="AD94" s="166" t="s">
        <v>364</v>
      </c>
      <c r="AE94" s="166" t="s">
        <v>199</v>
      </c>
      <c r="AF94" s="166" t="s">
        <v>199</v>
      </c>
      <c r="AG94" s="166" t="s">
        <v>199</v>
      </c>
      <c r="AH94" s="166" t="s">
        <v>199</v>
      </c>
      <c r="AI94" s="166" t="s">
        <v>199</v>
      </c>
      <c r="AJ94" s="166" t="s">
        <v>402</v>
      </c>
      <c r="AK94" s="166" t="s">
        <v>600</v>
      </c>
      <c r="AL94" s="166" t="s">
        <v>528</v>
      </c>
    </row>
    <row r="95" spans="2:38" s="173" customFormat="1" ht="128.25" hidden="1" x14ac:dyDescent="0.2">
      <c r="B95" s="166" t="s">
        <v>453</v>
      </c>
      <c r="C95" s="167" t="s">
        <v>454</v>
      </c>
      <c r="D95" s="166" t="s">
        <v>594</v>
      </c>
      <c r="E95" s="166" t="s">
        <v>595</v>
      </c>
      <c r="F95" s="166" t="s">
        <v>596</v>
      </c>
      <c r="G95" s="166"/>
      <c r="H95" s="166" t="s">
        <v>552</v>
      </c>
      <c r="I95" s="166" t="s">
        <v>199</v>
      </c>
      <c r="J95" s="166" t="s">
        <v>199</v>
      </c>
      <c r="K95" s="166" t="s">
        <v>199</v>
      </c>
      <c r="L95" s="166" t="s">
        <v>199</v>
      </c>
      <c r="M95" s="166" t="s">
        <v>601</v>
      </c>
      <c r="N95" s="166" t="s">
        <v>602</v>
      </c>
      <c r="O95" s="169" t="s">
        <v>603</v>
      </c>
      <c r="P95" s="166" t="s">
        <v>525</v>
      </c>
      <c r="Q95" s="166" t="s">
        <v>524</v>
      </c>
      <c r="R95" s="166" t="s">
        <v>0</v>
      </c>
      <c r="S95" s="170">
        <v>45474</v>
      </c>
      <c r="T95" s="170">
        <v>45641</v>
      </c>
      <c r="U95" s="170" t="s">
        <v>512</v>
      </c>
      <c r="V95" s="26"/>
      <c r="W95" s="166"/>
      <c r="X95" s="171">
        <v>0.5</v>
      </c>
      <c r="Y95" s="166" t="s">
        <v>526</v>
      </c>
      <c r="Z95" s="166" t="s">
        <v>208</v>
      </c>
      <c r="AA95" s="166" t="s">
        <v>199</v>
      </c>
      <c r="AB95" s="166" t="s">
        <v>199</v>
      </c>
      <c r="AC95" s="166" t="s">
        <v>199</v>
      </c>
      <c r="AD95" s="166" t="s">
        <v>364</v>
      </c>
      <c r="AE95" s="166" t="s">
        <v>199</v>
      </c>
      <c r="AF95" s="166" t="s">
        <v>199</v>
      </c>
      <c r="AG95" s="166" t="s">
        <v>199</v>
      </c>
      <c r="AH95" s="166" t="s">
        <v>199</v>
      </c>
      <c r="AI95" s="166" t="s">
        <v>199</v>
      </c>
      <c r="AJ95" s="166" t="s">
        <v>402</v>
      </c>
      <c r="AK95" s="166" t="s">
        <v>600</v>
      </c>
      <c r="AL95" s="166" t="s">
        <v>528</v>
      </c>
    </row>
    <row r="96" spans="2:38" s="173" customFormat="1" ht="128.25" hidden="1" x14ac:dyDescent="0.2">
      <c r="B96" s="166" t="s">
        <v>453</v>
      </c>
      <c r="C96" s="167" t="s">
        <v>454</v>
      </c>
      <c r="D96" s="166" t="s">
        <v>604</v>
      </c>
      <c r="E96" s="166" t="s">
        <v>595</v>
      </c>
      <c r="F96" s="166" t="s">
        <v>596</v>
      </c>
      <c r="G96" s="166"/>
      <c r="H96" s="166" t="s">
        <v>552</v>
      </c>
      <c r="I96" s="166" t="s">
        <v>199</v>
      </c>
      <c r="J96" s="166" t="s">
        <v>199</v>
      </c>
      <c r="K96" s="166" t="s">
        <v>199</v>
      </c>
      <c r="L96" s="166" t="s">
        <v>199</v>
      </c>
      <c r="M96" s="166" t="s">
        <v>605</v>
      </c>
      <c r="N96" s="166" t="s">
        <v>606</v>
      </c>
      <c r="O96" s="169" t="s">
        <v>607</v>
      </c>
      <c r="P96" s="166" t="s">
        <v>608</v>
      </c>
      <c r="Q96" s="166" t="s">
        <v>609</v>
      </c>
      <c r="R96" s="166" t="s">
        <v>0</v>
      </c>
      <c r="S96" s="179">
        <v>45474</v>
      </c>
      <c r="T96" s="179">
        <v>45641</v>
      </c>
      <c r="U96" s="179" t="s">
        <v>512</v>
      </c>
      <c r="V96" s="26"/>
      <c r="W96" s="166"/>
      <c r="X96" s="169">
        <v>20</v>
      </c>
      <c r="Y96" s="166" t="s">
        <v>207</v>
      </c>
      <c r="Z96" s="166" t="s">
        <v>476</v>
      </c>
      <c r="AA96" s="166" t="s">
        <v>208</v>
      </c>
      <c r="AB96" s="166" t="s">
        <v>199</v>
      </c>
      <c r="AC96" s="166" t="s">
        <v>199</v>
      </c>
      <c r="AD96" s="166" t="s">
        <v>209</v>
      </c>
      <c r="AE96" s="166" t="s">
        <v>199</v>
      </c>
      <c r="AF96" s="166" t="s">
        <v>199</v>
      </c>
      <c r="AG96" s="166" t="s">
        <v>199</v>
      </c>
      <c r="AH96" s="166" t="s">
        <v>199</v>
      </c>
      <c r="AI96" s="166" t="s">
        <v>199</v>
      </c>
      <c r="AJ96" s="166" t="s">
        <v>199</v>
      </c>
      <c r="AK96" s="166" t="s">
        <v>199</v>
      </c>
      <c r="AL96" s="166" t="s">
        <v>610</v>
      </c>
    </row>
    <row r="97" spans="2:38" s="173" customFormat="1" ht="128.25" hidden="1" x14ac:dyDescent="0.2">
      <c r="B97" s="166" t="s">
        <v>453</v>
      </c>
      <c r="C97" s="167" t="s">
        <v>454</v>
      </c>
      <c r="D97" s="166" t="s">
        <v>604</v>
      </c>
      <c r="E97" s="166" t="s">
        <v>595</v>
      </c>
      <c r="F97" s="166" t="s">
        <v>596</v>
      </c>
      <c r="G97" s="166"/>
      <c r="H97" s="166" t="s">
        <v>552</v>
      </c>
      <c r="I97" s="166" t="s">
        <v>199</v>
      </c>
      <c r="J97" s="166" t="s">
        <v>199</v>
      </c>
      <c r="K97" s="166" t="s">
        <v>199</v>
      </c>
      <c r="L97" s="166" t="s">
        <v>199</v>
      </c>
      <c r="M97" s="166" t="s">
        <v>611</v>
      </c>
      <c r="N97" s="166" t="s">
        <v>612</v>
      </c>
      <c r="O97" s="169" t="s">
        <v>613</v>
      </c>
      <c r="P97" s="166" t="s">
        <v>608</v>
      </c>
      <c r="Q97" s="166" t="s">
        <v>609</v>
      </c>
      <c r="R97" s="166" t="s">
        <v>0</v>
      </c>
      <c r="S97" s="179">
        <v>45474</v>
      </c>
      <c r="T97" s="179">
        <v>45641</v>
      </c>
      <c r="U97" s="179" t="s">
        <v>512</v>
      </c>
      <c r="V97" s="26"/>
      <c r="W97" s="166"/>
      <c r="X97" s="169">
        <v>20</v>
      </c>
      <c r="Y97" s="166" t="s">
        <v>207</v>
      </c>
      <c r="Z97" s="166" t="s">
        <v>476</v>
      </c>
      <c r="AA97" s="166" t="s">
        <v>208</v>
      </c>
      <c r="AB97" s="166" t="s">
        <v>199</v>
      </c>
      <c r="AC97" s="166" t="s">
        <v>199</v>
      </c>
      <c r="AD97" s="166" t="s">
        <v>209</v>
      </c>
      <c r="AE97" s="166" t="s">
        <v>199</v>
      </c>
      <c r="AF97" s="166" t="s">
        <v>199</v>
      </c>
      <c r="AG97" s="166" t="s">
        <v>199</v>
      </c>
      <c r="AH97" s="166" t="s">
        <v>199</v>
      </c>
      <c r="AI97" s="166" t="s">
        <v>199</v>
      </c>
      <c r="AJ97" s="166" t="s">
        <v>199</v>
      </c>
      <c r="AK97" s="166" t="s">
        <v>199</v>
      </c>
      <c r="AL97" s="166" t="s">
        <v>610</v>
      </c>
    </row>
    <row r="98" spans="2:38" s="173" customFormat="1" ht="128.25" hidden="1" x14ac:dyDescent="0.2">
      <c r="B98" s="166" t="s">
        <v>453</v>
      </c>
      <c r="C98" s="167" t="s">
        <v>454</v>
      </c>
      <c r="D98" s="166" t="s">
        <v>604</v>
      </c>
      <c r="E98" s="166" t="s">
        <v>595</v>
      </c>
      <c r="F98" s="166" t="s">
        <v>596</v>
      </c>
      <c r="G98" s="166"/>
      <c r="H98" s="166" t="s">
        <v>552</v>
      </c>
      <c r="I98" s="166" t="s">
        <v>199</v>
      </c>
      <c r="J98" s="166" t="s">
        <v>199</v>
      </c>
      <c r="K98" s="166" t="s">
        <v>199</v>
      </c>
      <c r="L98" s="166" t="s">
        <v>199</v>
      </c>
      <c r="M98" s="166" t="s">
        <v>614</v>
      </c>
      <c r="N98" s="166" t="s">
        <v>615</v>
      </c>
      <c r="O98" s="169" t="s">
        <v>616</v>
      </c>
      <c r="P98" s="166" t="s">
        <v>608</v>
      </c>
      <c r="Q98" s="166" t="s">
        <v>609</v>
      </c>
      <c r="R98" s="166" t="s">
        <v>0</v>
      </c>
      <c r="S98" s="179">
        <v>45474</v>
      </c>
      <c r="T98" s="179">
        <v>45641</v>
      </c>
      <c r="U98" s="179" t="s">
        <v>512</v>
      </c>
      <c r="V98" s="26"/>
      <c r="W98" s="166"/>
      <c r="X98" s="169">
        <v>10</v>
      </c>
      <c r="Y98" s="166" t="s">
        <v>207</v>
      </c>
      <c r="Z98" s="166" t="s">
        <v>476</v>
      </c>
      <c r="AA98" s="166" t="s">
        <v>208</v>
      </c>
      <c r="AB98" s="166" t="s">
        <v>199</v>
      </c>
      <c r="AC98" s="166" t="s">
        <v>199</v>
      </c>
      <c r="AD98" s="166" t="s">
        <v>209</v>
      </c>
      <c r="AE98" s="166" t="s">
        <v>199</v>
      </c>
      <c r="AF98" s="166" t="s">
        <v>199</v>
      </c>
      <c r="AG98" s="166" t="s">
        <v>199</v>
      </c>
      <c r="AH98" s="166" t="s">
        <v>199</v>
      </c>
      <c r="AI98" s="166" t="s">
        <v>199</v>
      </c>
      <c r="AJ98" s="166" t="s">
        <v>199</v>
      </c>
      <c r="AK98" s="166" t="s">
        <v>199</v>
      </c>
      <c r="AL98" s="166" t="s">
        <v>610</v>
      </c>
    </row>
    <row r="99" spans="2:38" s="173" customFormat="1" ht="128.25" hidden="1" x14ac:dyDescent="0.2">
      <c r="B99" s="166" t="s">
        <v>453</v>
      </c>
      <c r="C99" s="167" t="s">
        <v>454</v>
      </c>
      <c r="D99" s="166" t="s">
        <v>604</v>
      </c>
      <c r="E99" s="166" t="s">
        <v>595</v>
      </c>
      <c r="F99" s="166" t="s">
        <v>596</v>
      </c>
      <c r="G99" s="166"/>
      <c r="H99" s="166" t="s">
        <v>552</v>
      </c>
      <c r="I99" s="166" t="s">
        <v>199</v>
      </c>
      <c r="J99" s="166" t="s">
        <v>199</v>
      </c>
      <c r="K99" s="166" t="s">
        <v>199</v>
      </c>
      <c r="L99" s="166" t="s">
        <v>199</v>
      </c>
      <c r="M99" s="166" t="s">
        <v>617</v>
      </c>
      <c r="N99" s="166" t="s">
        <v>618</v>
      </c>
      <c r="O99" s="169" t="s">
        <v>619</v>
      </c>
      <c r="P99" s="166" t="s">
        <v>608</v>
      </c>
      <c r="Q99" s="166" t="s">
        <v>609</v>
      </c>
      <c r="R99" s="166" t="s">
        <v>0</v>
      </c>
      <c r="S99" s="179">
        <v>45292</v>
      </c>
      <c r="T99" s="179">
        <v>45396</v>
      </c>
      <c r="U99" s="179" t="s">
        <v>512</v>
      </c>
      <c r="V99" s="26"/>
      <c r="W99" s="166"/>
      <c r="X99" s="169">
        <v>5</v>
      </c>
      <c r="Y99" s="166" t="s">
        <v>476</v>
      </c>
      <c r="Z99" s="166" t="s">
        <v>374</v>
      </c>
      <c r="AA99" s="166" t="s">
        <v>423</v>
      </c>
      <c r="AB99" s="166" t="s">
        <v>246</v>
      </c>
      <c r="AC99" s="166" t="s">
        <v>199</v>
      </c>
      <c r="AD99" s="166" t="s">
        <v>620</v>
      </c>
      <c r="AE99" s="166" t="s">
        <v>621</v>
      </c>
      <c r="AF99" s="166" t="s">
        <v>513</v>
      </c>
      <c r="AG99" s="166" t="s">
        <v>622</v>
      </c>
      <c r="AH99" s="166" t="s">
        <v>623</v>
      </c>
      <c r="AI99" s="166" t="s">
        <v>624</v>
      </c>
      <c r="AJ99" s="166" t="s">
        <v>199</v>
      </c>
      <c r="AK99" s="166" t="s">
        <v>199</v>
      </c>
      <c r="AL99" s="166" t="s">
        <v>610</v>
      </c>
    </row>
    <row r="100" spans="2:38" s="173" customFormat="1" ht="128.25" hidden="1" x14ac:dyDescent="0.2">
      <c r="B100" s="166" t="s">
        <v>453</v>
      </c>
      <c r="C100" s="167" t="s">
        <v>454</v>
      </c>
      <c r="D100" s="166" t="s">
        <v>604</v>
      </c>
      <c r="E100" s="166" t="s">
        <v>595</v>
      </c>
      <c r="F100" s="166" t="s">
        <v>596</v>
      </c>
      <c r="G100" s="166"/>
      <c r="H100" s="166" t="s">
        <v>552</v>
      </c>
      <c r="I100" s="166" t="s">
        <v>199</v>
      </c>
      <c r="J100" s="166" t="s">
        <v>199</v>
      </c>
      <c r="K100" s="166" t="s">
        <v>199</v>
      </c>
      <c r="L100" s="166" t="s">
        <v>199</v>
      </c>
      <c r="M100" s="166" t="s">
        <v>625</v>
      </c>
      <c r="N100" s="166" t="s">
        <v>618</v>
      </c>
      <c r="O100" s="169" t="s">
        <v>619</v>
      </c>
      <c r="P100" s="166" t="s">
        <v>608</v>
      </c>
      <c r="Q100" s="166" t="s">
        <v>609</v>
      </c>
      <c r="R100" s="166" t="s">
        <v>0</v>
      </c>
      <c r="S100" s="179">
        <v>45383</v>
      </c>
      <c r="T100" s="179">
        <v>45487</v>
      </c>
      <c r="U100" s="179" t="s">
        <v>512</v>
      </c>
      <c r="V100" s="26"/>
      <c r="W100" s="166"/>
      <c r="X100" s="169">
        <v>5</v>
      </c>
      <c r="Y100" s="166" t="s">
        <v>476</v>
      </c>
      <c r="Z100" s="166" t="s">
        <v>374</v>
      </c>
      <c r="AA100" s="166" t="s">
        <v>246</v>
      </c>
      <c r="AB100" s="166" t="s">
        <v>199</v>
      </c>
      <c r="AC100" s="166" t="s">
        <v>199</v>
      </c>
      <c r="AD100" s="166" t="s">
        <v>620</v>
      </c>
      <c r="AE100" s="166" t="s">
        <v>621</v>
      </c>
      <c r="AF100" s="166" t="s">
        <v>513</v>
      </c>
      <c r="AG100" s="166" t="s">
        <v>622</v>
      </c>
      <c r="AH100" s="166" t="s">
        <v>623</v>
      </c>
      <c r="AI100" s="166" t="s">
        <v>624</v>
      </c>
      <c r="AJ100" s="166" t="s">
        <v>199</v>
      </c>
      <c r="AK100" s="166" t="s">
        <v>199</v>
      </c>
      <c r="AL100" s="166" t="s">
        <v>610</v>
      </c>
    </row>
    <row r="101" spans="2:38" s="173" customFormat="1" ht="128.25" hidden="1" x14ac:dyDescent="0.2">
      <c r="B101" s="166" t="s">
        <v>453</v>
      </c>
      <c r="C101" s="167" t="s">
        <v>454</v>
      </c>
      <c r="D101" s="166" t="s">
        <v>604</v>
      </c>
      <c r="E101" s="166" t="s">
        <v>595</v>
      </c>
      <c r="F101" s="166" t="s">
        <v>596</v>
      </c>
      <c r="G101" s="166"/>
      <c r="H101" s="166" t="s">
        <v>552</v>
      </c>
      <c r="I101" s="166" t="s">
        <v>199</v>
      </c>
      <c r="J101" s="166" t="s">
        <v>199</v>
      </c>
      <c r="K101" s="166" t="s">
        <v>199</v>
      </c>
      <c r="L101" s="166" t="s">
        <v>199</v>
      </c>
      <c r="M101" s="166" t="s">
        <v>626</v>
      </c>
      <c r="N101" s="166" t="s">
        <v>618</v>
      </c>
      <c r="O101" s="169" t="s">
        <v>619</v>
      </c>
      <c r="P101" s="166" t="s">
        <v>608</v>
      </c>
      <c r="Q101" s="166" t="s">
        <v>609</v>
      </c>
      <c r="R101" s="166" t="s">
        <v>0</v>
      </c>
      <c r="S101" s="179">
        <v>45477</v>
      </c>
      <c r="T101" s="179">
        <v>45582</v>
      </c>
      <c r="U101" s="179" t="s">
        <v>512</v>
      </c>
      <c r="V101" s="26"/>
      <c r="W101" s="166"/>
      <c r="X101" s="169">
        <v>5</v>
      </c>
      <c r="Y101" s="166" t="s">
        <v>476</v>
      </c>
      <c r="Z101" s="166" t="s">
        <v>374</v>
      </c>
      <c r="AA101" s="166" t="s">
        <v>246</v>
      </c>
      <c r="AB101" s="166" t="s">
        <v>199</v>
      </c>
      <c r="AC101" s="166" t="s">
        <v>199</v>
      </c>
      <c r="AD101" s="166" t="s">
        <v>620</v>
      </c>
      <c r="AE101" s="166" t="s">
        <v>621</v>
      </c>
      <c r="AF101" s="166" t="s">
        <v>513</v>
      </c>
      <c r="AG101" s="166" t="s">
        <v>622</v>
      </c>
      <c r="AH101" s="166" t="s">
        <v>623</v>
      </c>
      <c r="AI101" s="166" t="s">
        <v>624</v>
      </c>
      <c r="AJ101" s="166" t="s">
        <v>199</v>
      </c>
      <c r="AK101" s="166" t="s">
        <v>199</v>
      </c>
      <c r="AL101" s="166" t="s">
        <v>610</v>
      </c>
    </row>
    <row r="102" spans="2:38" s="173" customFormat="1" ht="128.25" hidden="1" x14ac:dyDescent="0.2">
      <c r="B102" s="166" t="s">
        <v>453</v>
      </c>
      <c r="C102" s="167" t="s">
        <v>454</v>
      </c>
      <c r="D102" s="166" t="s">
        <v>604</v>
      </c>
      <c r="E102" s="166" t="s">
        <v>595</v>
      </c>
      <c r="F102" s="166" t="s">
        <v>596</v>
      </c>
      <c r="G102" s="166"/>
      <c r="H102" s="166" t="s">
        <v>552</v>
      </c>
      <c r="I102" s="166" t="s">
        <v>199</v>
      </c>
      <c r="J102" s="166" t="s">
        <v>199</v>
      </c>
      <c r="K102" s="166" t="s">
        <v>199</v>
      </c>
      <c r="L102" s="166" t="s">
        <v>199</v>
      </c>
      <c r="M102" s="166" t="s">
        <v>627</v>
      </c>
      <c r="N102" s="166" t="s">
        <v>618</v>
      </c>
      <c r="O102" s="169" t="s">
        <v>619</v>
      </c>
      <c r="P102" s="166" t="s">
        <v>608</v>
      </c>
      <c r="Q102" s="166" t="s">
        <v>609</v>
      </c>
      <c r="R102" s="166" t="s">
        <v>0</v>
      </c>
      <c r="S102" s="179">
        <v>45567</v>
      </c>
      <c r="T102" s="179">
        <v>45641</v>
      </c>
      <c r="U102" s="179" t="s">
        <v>512</v>
      </c>
      <c r="V102" s="26"/>
      <c r="W102" s="166"/>
      <c r="X102" s="169">
        <v>5</v>
      </c>
      <c r="Y102" s="166" t="s">
        <v>476</v>
      </c>
      <c r="Z102" s="166" t="s">
        <v>374</v>
      </c>
      <c r="AA102" s="166" t="s">
        <v>246</v>
      </c>
      <c r="AB102" s="166" t="s">
        <v>199</v>
      </c>
      <c r="AC102" s="166" t="s">
        <v>199</v>
      </c>
      <c r="AD102" s="166" t="s">
        <v>620</v>
      </c>
      <c r="AE102" s="166" t="s">
        <v>621</v>
      </c>
      <c r="AF102" s="166" t="s">
        <v>513</v>
      </c>
      <c r="AG102" s="166" t="s">
        <v>622</v>
      </c>
      <c r="AH102" s="166" t="s">
        <v>623</v>
      </c>
      <c r="AI102" s="166" t="s">
        <v>624</v>
      </c>
      <c r="AJ102" s="166" t="s">
        <v>199</v>
      </c>
      <c r="AK102" s="166" t="s">
        <v>199</v>
      </c>
      <c r="AL102" s="166" t="s">
        <v>610</v>
      </c>
    </row>
    <row r="103" spans="2:38" s="173" customFormat="1" ht="128.25" hidden="1" x14ac:dyDescent="0.2">
      <c r="B103" s="166" t="s">
        <v>453</v>
      </c>
      <c r="C103" s="167" t="s">
        <v>454</v>
      </c>
      <c r="D103" s="166" t="s">
        <v>604</v>
      </c>
      <c r="E103" s="166" t="s">
        <v>595</v>
      </c>
      <c r="F103" s="166" t="s">
        <v>596</v>
      </c>
      <c r="G103" s="166"/>
      <c r="H103" s="166" t="s">
        <v>552</v>
      </c>
      <c r="I103" s="166" t="s">
        <v>199</v>
      </c>
      <c r="J103" s="166" t="s">
        <v>199</v>
      </c>
      <c r="K103" s="166" t="s">
        <v>199</v>
      </c>
      <c r="L103" s="166" t="s">
        <v>199</v>
      </c>
      <c r="M103" s="166" t="s">
        <v>628</v>
      </c>
      <c r="N103" s="166" t="s">
        <v>629</v>
      </c>
      <c r="O103" s="169" t="s">
        <v>630</v>
      </c>
      <c r="P103" s="166" t="s">
        <v>608</v>
      </c>
      <c r="Q103" s="166" t="s">
        <v>609</v>
      </c>
      <c r="R103" s="166" t="s">
        <v>0</v>
      </c>
      <c r="S103" s="179">
        <v>45566</v>
      </c>
      <c r="T103" s="179">
        <v>45641</v>
      </c>
      <c r="U103" s="179" t="s">
        <v>199</v>
      </c>
      <c r="V103" s="26"/>
      <c r="W103" s="166"/>
      <c r="X103" s="169">
        <v>5</v>
      </c>
      <c r="Y103" s="166" t="s">
        <v>476</v>
      </c>
      <c r="Z103" s="166" t="s">
        <v>246</v>
      </c>
      <c r="AA103" s="166" t="s">
        <v>199</v>
      </c>
      <c r="AB103" s="166" t="s">
        <v>199</v>
      </c>
      <c r="AC103" s="166" t="s">
        <v>199</v>
      </c>
      <c r="AD103" s="166" t="s">
        <v>620</v>
      </c>
      <c r="AE103" s="166" t="s">
        <v>621</v>
      </c>
      <c r="AF103" s="166" t="s">
        <v>199</v>
      </c>
      <c r="AG103" s="166" t="s">
        <v>199</v>
      </c>
      <c r="AH103" s="166" t="s">
        <v>199</v>
      </c>
      <c r="AI103" s="166" t="s">
        <v>199</v>
      </c>
      <c r="AJ103" s="166" t="s">
        <v>199</v>
      </c>
      <c r="AK103" s="166" t="s">
        <v>199</v>
      </c>
      <c r="AL103" s="166" t="s">
        <v>610</v>
      </c>
    </row>
    <row r="104" spans="2:38" s="173" customFormat="1" ht="128.25" hidden="1" x14ac:dyDescent="0.2">
      <c r="B104" s="166" t="s">
        <v>453</v>
      </c>
      <c r="C104" s="167" t="s">
        <v>454</v>
      </c>
      <c r="D104" s="166" t="s">
        <v>604</v>
      </c>
      <c r="E104" s="166" t="s">
        <v>595</v>
      </c>
      <c r="F104" s="166" t="s">
        <v>596</v>
      </c>
      <c r="G104" s="166"/>
      <c r="H104" s="166" t="s">
        <v>552</v>
      </c>
      <c r="I104" s="166" t="s">
        <v>199</v>
      </c>
      <c r="J104" s="166" t="s">
        <v>199</v>
      </c>
      <c r="K104" s="166" t="s">
        <v>199</v>
      </c>
      <c r="L104" s="166" t="s">
        <v>199</v>
      </c>
      <c r="M104" s="166" t="s">
        <v>631</v>
      </c>
      <c r="N104" s="166" t="s">
        <v>632</v>
      </c>
      <c r="O104" s="169" t="s">
        <v>633</v>
      </c>
      <c r="P104" s="166" t="s">
        <v>608</v>
      </c>
      <c r="Q104" s="166" t="s">
        <v>609</v>
      </c>
      <c r="R104" s="166" t="s">
        <v>0</v>
      </c>
      <c r="S104" s="179">
        <v>45566</v>
      </c>
      <c r="T104" s="179">
        <v>45641</v>
      </c>
      <c r="U104" s="179" t="s">
        <v>199</v>
      </c>
      <c r="V104" s="26"/>
      <c r="W104" s="166"/>
      <c r="X104" s="169">
        <v>5</v>
      </c>
      <c r="Y104" s="166" t="s">
        <v>476</v>
      </c>
      <c r="Z104" s="166" t="s">
        <v>374</v>
      </c>
      <c r="AA104" s="166" t="s">
        <v>246</v>
      </c>
      <c r="AB104" s="166" t="s">
        <v>199</v>
      </c>
      <c r="AC104" s="166" t="s">
        <v>199</v>
      </c>
      <c r="AD104" s="166" t="s">
        <v>620</v>
      </c>
      <c r="AE104" s="166" t="s">
        <v>621</v>
      </c>
      <c r="AF104" s="166" t="s">
        <v>199</v>
      </c>
      <c r="AG104" s="166" t="s">
        <v>199</v>
      </c>
      <c r="AH104" s="166" t="s">
        <v>199</v>
      </c>
      <c r="AI104" s="166" t="s">
        <v>199</v>
      </c>
      <c r="AJ104" s="166" t="s">
        <v>199</v>
      </c>
      <c r="AK104" s="166" t="s">
        <v>199</v>
      </c>
      <c r="AL104" s="166" t="s">
        <v>610</v>
      </c>
    </row>
    <row r="105" spans="2:38" s="173" customFormat="1" ht="128.25" hidden="1" x14ac:dyDescent="0.2">
      <c r="B105" s="166" t="s">
        <v>453</v>
      </c>
      <c r="C105" s="167" t="s">
        <v>454</v>
      </c>
      <c r="D105" s="166" t="s">
        <v>604</v>
      </c>
      <c r="E105" s="166" t="s">
        <v>595</v>
      </c>
      <c r="F105" s="166" t="s">
        <v>596</v>
      </c>
      <c r="G105" s="166"/>
      <c r="H105" s="166" t="s">
        <v>552</v>
      </c>
      <c r="I105" s="166" t="s">
        <v>199</v>
      </c>
      <c r="J105" s="166" t="s">
        <v>199</v>
      </c>
      <c r="K105" s="166" t="s">
        <v>199</v>
      </c>
      <c r="L105" s="166" t="s">
        <v>199</v>
      </c>
      <c r="M105" s="166" t="s">
        <v>634</v>
      </c>
      <c r="N105" s="166" t="s">
        <v>635</v>
      </c>
      <c r="O105" s="169" t="s">
        <v>636</v>
      </c>
      <c r="P105" s="166" t="s">
        <v>608</v>
      </c>
      <c r="Q105" s="166" t="s">
        <v>637</v>
      </c>
      <c r="R105" s="166" t="s">
        <v>0</v>
      </c>
      <c r="S105" s="179">
        <v>45292</v>
      </c>
      <c r="T105" s="179">
        <v>45641</v>
      </c>
      <c r="U105" s="179" t="s">
        <v>512</v>
      </c>
      <c r="V105" s="26"/>
      <c r="W105" s="166"/>
      <c r="X105" s="169">
        <v>10</v>
      </c>
      <c r="Y105" s="166" t="s">
        <v>246</v>
      </c>
      <c r="Z105" s="166" t="s">
        <v>400</v>
      </c>
      <c r="AA105" s="166" t="s">
        <v>199</v>
      </c>
      <c r="AB105" s="166" t="s">
        <v>199</v>
      </c>
      <c r="AC105" s="166" t="s">
        <v>199</v>
      </c>
      <c r="AD105" s="166" t="s">
        <v>364</v>
      </c>
      <c r="AE105" s="166" t="s">
        <v>199</v>
      </c>
      <c r="AF105" s="166" t="s">
        <v>199</v>
      </c>
      <c r="AG105" s="166" t="s">
        <v>199</v>
      </c>
      <c r="AH105" s="166" t="s">
        <v>199</v>
      </c>
      <c r="AI105" s="166" t="s">
        <v>199</v>
      </c>
      <c r="AJ105" s="166" t="s">
        <v>402</v>
      </c>
      <c r="AK105" s="166" t="s">
        <v>638</v>
      </c>
      <c r="AL105" s="166" t="s">
        <v>610</v>
      </c>
    </row>
    <row r="106" spans="2:38" s="173" customFormat="1" ht="128.25" hidden="1" x14ac:dyDescent="0.2">
      <c r="B106" s="166" t="s">
        <v>453</v>
      </c>
      <c r="C106" s="167" t="s">
        <v>454</v>
      </c>
      <c r="D106" s="166" t="s">
        <v>604</v>
      </c>
      <c r="E106" s="166" t="s">
        <v>595</v>
      </c>
      <c r="F106" s="166" t="s">
        <v>596</v>
      </c>
      <c r="G106" s="166"/>
      <c r="H106" s="166" t="s">
        <v>552</v>
      </c>
      <c r="I106" s="166" t="s">
        <v>199</v>
      </c>
      <c r="J106" s="166" t="s">
        <v>199</v>
      </c>
      <c r="K106" s="166" t="s">
        <v>199</v>
      </c>
      <c r="L106" s="166" t="s">
        <v>199</v>
      </c>
      <c r="M106" s="166" t="s">
        <v>639</v>
      </c>
      <c r="N106" s="166" t="s">
        <v>640</v>
      </c>
      <c r="O106" s="169" t="s">
        <v>641</v>
      </c>
      <c r="P106" s="166" t="s">
        <v>608</v>
      </c>
      <c r="Q106" s="166" t="s">
        <v>609</v>
      </c>
      <c r="R106" s="166" t="s">
        <v>0</v>
      </c>
      <c r="S106" s="179">
        <v>45292</v>
      </c>
      <c r="T106" s="179">
        <v>45473</v>
      </c>
      <c r="U106" s="179" t="s">
        <v>512</v>
      </c>
      <c r="V106" s="26"/>
      <c r="W106" s="166"/>
      <c r="X106" s="169">
        <v>5</v>
      </c>
      <c r="Y106" s="166" t="s">
        <v>246</v>
      </c>
      <c r="Z106" s="166" t="s">
        <v>400</v>
      </c>
      <c r="AA106" s="166" t="s">
        <v>199</v>
      </c>
      <c r="AB106" s="166" t="s">
        <v>199</v>
      </c>
      <c r="AC106" s="166" t="s">
        <v>199</v>
      </c>
      <c r="AD106" s="166" t="s">
        <v>364</v>
      </c>
      <c r="AE106" s="166" t="s">
        <v>199</v>
      </c>
      <c r="AF106" s="166" t="s">
        <v>199</v>
      </c>
      <c r="AG106" s="166" t="s">
        <v>199</v>
      </c>
      <c r="AH106" s="166" t="s">
        <v>199</v>
      </c>
      <c r="AI106" s="166" t="s">
        <v>199</v>
      </c>
      <c r="AJ106" s="166" t="s">
        <v>402</v>
      </c>
      <c r="AK106" s="166" t="s">
        <v>638</v>
      </c>
      <c r="AL106" s="166" t="s">
        <v>610</v>
      </c>
    </row>
    <row r="107" spans="2:38" s="173" customFormat="1" ht="128.25" hidden="1" x14ac:dyDescent="0.2">
      <c r="B107" s="166" t="s">
        <v>453</v>
      </c>
      <c r="C107" s="167" t="s">
        <v>454</v>
      </c>
      <c r="D107" s="166" t="s">
        <v>604</v>
      </c>
      <c r="E107" s="166" t="s">
        <v>595</v>
      </c>
      <c r="F107" s="166" t="s">
        <v>596</v>
      </c>
      <c r="G107" s="166"/>
      <c r="H107" s="166" t="s">
        <v>552</v>
      </c>
      <c r="I107" s="166" t="s">
        <v>199</v>
      </c>
      <c r="J107" s="166" t="s">
        <v>199</v>
      </c>
      <c r="K107" s="166" t="s">
        <v>199</v>
      </c>
      <c r="L107" s="166" t="s">
        <v>199</v>
      </c>
      <c r="M107" s="166" t="s">
        <v>642</v>
      </c>
      <c r="N107" s="166" t="s">
        <v>643</v>
      </c>
      <c r="O107" s="169" t="s">
        <v>641</v>
      </c>
      <c r="P107" s="166" t="s">
        <v>608</v>
      </c>
      <c r="Q107" s="166" t="s">
        <v>609</v>
      </c>
      <c r="R107" s="166" t="s">
        <v>0</v>
      </c>
      <c r="S107" s="179">
        <v>45474</v>
      </c>
      <c r="T107" s="179">
        <v>45641</v>
      </c>
      <c r="U107" s="179" t="s">
        <v>512</v>
      </c>
      <c r="V107" s="26"/>
      <c r="W107" s="166"/>
      <c r="X107" s="169">
        <v>5</v>
      </c>
      <c r="Y107" s="166" t="s">
        <v>246</v>
      </c>
      <c r="Z107" s="166" t="s">
        <v>400</v>
      </c>
      <c r="AA107" s="166" t="s">
        <v>199</v>
      </c>
      <c r="AB107" s="166" t="s">
        <v>199</v>
      </c>
      <c r="AC107" s="166" t="s">
        <v>199</v>
      </c>
      <c r="AD107" s="166" t="s">
        <v>364</v>
      </c>
      <c r="AE107" s="166" t="s">
        <v>199</v>
      </c>
      <c r="AF107" s="166" t="s">
        <v>199</v>
      </c>
      <c r="AG107" s="166" t="s">
        <v>199</v>
      </c>
      <c r="AH107" s="166" t="s">
        <v>199</v>
      </c>
      <c r="AI107" s="166" t="s">
        <v>199</v>
      </c>
      <c r="AJ107" s="166" t="s">
        <v>402</v>
      </c>
      <c r="AK107" s="166" t="s">
        <v>638</v>
      </c>
      <c r="AL107" s="166" t="s">
        <v>610</v>
      </c>
    </row>
    <row r="108" spans="2:38" s="173" customFormat="1" ht="128.25" hidden="1" x14ac:dyDescent="0.2">
      <c r="B108" s="166" t="s">
        <v>453</v>
      </c>
      <c r="C108" s="167" t="s">
        <v>454</v>
      </c>
      <c r="D108" s="166" t="s">
        <v>594</v>
      </c>
      <c r="E108" s="166" t="s">
        <v>595</v>
      </c>
      <c r="F108" s="166" t="s">
        <v>596</v>
      </c>
      <c r="G108" s="166"/>
      <c r="H108" s="166" t="s">
        <v>552</v>
      </c>
      <c r="I108" s="166" t="s">
        <v>199</v>
      </c>
      <c r="J108" s="166" t="s">
        <v>199</v>
      </c>
      <c r="K108" s="166" t="s">
        <v>199</v>
      </c>
      <c r="L108" s="166" t="s">
        <v>199</v>
      </c>
      <c r="M108" s="192" t="s">
        <v>644</v>
      </c>
      <c r="N108" s="193" t="s">
        <v>645</v>
      </c>
      <c r="O108" s="169" t="s">
        <v>646</v>
      </c>
      <c r="P108" s="166" t="s">
        <v>647</v>
      </c>
      <c r="Q108" s="166" t="s">
        <v>648</v>
      </c>
      <c r="R108" s="166" t="s">
        <v>0</v>
      </c>
      <c r="S108" s="170">
        <v>45292</v>
      </c>
      <c r="T108" s="170">
        <v>45657</v>
      </c>
      <c r="U108" s="170" t="s">
        <v>512</v>
      </c>
      <c r="V108" s="26"/>
      <c r="W108" s="166"/>
      <c r="X108" s="166">
        <v>50</v>
      </c>
      <c r="Y108" s="166" t="s">
        <v>245</v>
      </c>
      <c r="Z108" s="166" t="s">
        <v>476</v>
      </c>
      <c r="AA108" s="166" t="s">
        <v>199</v>
      </c>
      <c r="AB108" s="166" t="s">
        <v>199</v>
      </c>
      <c r="AC108" s="166" t="s">
        <v>199</v>
      </c>
      <c r="AD108" s="166" t="s">
        <v>209</v>
      </c>
      <c r="AE108" s="166" t="s">
        <v>199</v>
      </c>
      <c r="AF108" s="166" t="s">
        <v>199</v>
      </c>
      <c r="AG108" s="166" t="s">
        <v>199</v>
      </c>
      <c r="AH108" s="166" t="s">
        <v>199</v>
      </c>
      <c r="AI108" s="166" t="s">
        <v>199</v>
      </c>
      <c r="AJ108" s="166" t="s">
        <v>199</v>
      </c>
      <c r="AK108" s="166" t="s">
        <v>199</v>
      </c>
      <c r="AL108" s="166" t="s">
        <v>649</v>
      </c>
    </row>
    <row r="109" spans="2:38" s="173" customFormat="1" ht="128.25" hidden="1" x14ac:dyDescent="0.2">
      <c r="B109" s="166" t="s">
        <v>453</v>
      </c>
      <c r="C109" s="167" t="s">
        <v>454</v>
      </c>
      <c r="D109" s="166" t="s">
        <v>594</v>
      </c>
      <c r="E109" s="166" t="s">
        <v>595</v>
      </c>
      <c r="F109" s="166" t="s">
        <v>596</v>
      </c>
      <c r="G109" s="166"/>
      <c r="H109" s="166" t="s">
        <v>552</v>
      </c>
      <c r="I109" s="166" t="s">
        <v>199</v>
      </c>
      <c r="J109" s="166" t="s">
        <v>199</v>
      </c>
      <c r="K109" s="166" t="s">
        <v>199</v>
      </c>
      <c r="L109" s="166" t="s">
        <v>199</v>
      </c>
      <c r="M109" s="166" t="s">
        <v>650</v>
      </c>
      <c r="N109" s="166" t="s">
        <v>651</v>
      </c>
      <c r="O109" s="169" t="s">
        <v>652</v>
      </c>
      <c r="P109" s="166" t="s">
        <v>486</v>
      </c>
      <c r="Q109" s="166" t="s">
        <v>653</v>
      </c>
      <c r="R109" s="166" t="s">
        <v>99</v>
      </c>
      <c r="S109" s="170">
        <v>45323</v>
      </c>
      <c r="T109" s="170">
        <v>45596</v>
      </c>
      <c r="U109" s="170" t="s">
        <v>512</v>
      </c>
      <c r="V109" s="26"/>
      <c r="W109" s="166"/>
      <c r="X109" s="166"/>
      <c r="Y109" s="166" t="s">
        <v>476</v>
      </c>
      <c r="Z109" s="166" t="s">
        <v>199</v>
      </c>
      <c r="AA109" s="166" t="s">
        <v>199</v>
      </c>
      <c r="AB109" s="166" t="s">
        <v>199</v>
      </c>
      <c r="AC109" s="166" t="s">
        <v>199</v>
      </c>
      <c r="AD109" s="166" t="s">
        <v>487</v>
      </c>
      <c r="AE109" s="166" t="s">
        <v>199</v>
      </c>
      <c r="AF109" s="166" t="s">
        <v>199</v>
      </c>
      <c r="AG109" s="166" t="s">
        <v>199</v>
      </c>
      <c r="AH109" s="166" t="s">
        <v>199</v>
      </c>
      <c r="AI109" s="166" t="s">
        <v>199</v>
      </c>
      <c r="AJ109" s="166" t="s">
        <v>199</v>
      </c>
      <c r="AK109" s="166" t="s">
        <v>199</v>
      </c>
      <c r="AL109" s="166" t="s">
        <v>654</v>
      </c>
    </row>
    <row r="110" spans="2:38" s="173" customFormat="1" ht="128.25" hidden="1" x14ac:dyDescent="0.2">
      <c r="B110" s="166" t="s">
        <v>453</v>
      </c>
      <c r="C110" s="167" t="s">
        <v>454</v>
      </c>
      <c r="D110" s="166" t="s">
        <v>594</v>
      </c>
      <c r="E110" s="166" t="s">
        <v>595</v>
      </c>
      <c r="F110" s="166" t="s">
        <v>596</v>
      </c>
      <c r="G110" s="166"/>
      <c r="H110" s="166" t="s">
        <v>552</v>
      </c>
      <c r="I110" s="166" t="s">
        <v>199</v>
      </c>
      <c r="J110" s="166" t="s">
        <v>199</v>
      </c>
      <c r="K110" s="166" t="s">
        <v>199</v>
      </c>
      <c r="L110" s="166" t="s">
        <v>199</v>
      </c>
      <c r="M110" s="166" t="s">
        <v>655</v>
      </c>
      <c r="N110" s="166" t="s">
        <v>656</v>
      </c>
      <c r="O110" s="169" t="s">
        <v>652</v>
      </c>
      <c r="P110" s="166" t="s">
        <v>486</v>
      </c>
      <c r="Q110" s="166" t="s">
        <v>653</v>
      </c>
      <c r="R110" s="166" t="s">
        <v>99</v>
      </c>
      <c r="S110" s="170">
        <v>45352</v>
      </c>
      <c r="T110" s="170">
        <v>45657</v>
      </c>
      <c r="U110" s="170" t="s">
        <v>512</v>
      </c>
      <c r="V110" s="26"/>
      <c r="W110" s="166"/>
      <c r="X110" s="166"/>
      <c r="Y110" s="166" t="s">
        <v>476</v>
      </c>
      <c r="Z110" s="166" t="s">
        <v>199</v>
      </c>
      <c r="AA110" s="166" t="s">
        <v>199</v>
      </c>
      <c r="AB110" s="166" t="s">
        <v>199</v>
      </c>
      <c r="AC110" s="166" t="s">
        <v>199</v>
      </c>
      <c r="AD110" s="166" t="s">
        <v>487</v>
      </c>
      <c r="AE110" s="166" t="s">
        <v>199</v>
      </c>
      <c r="AF110" s="166" t="s">
        <v>199</v>
      </c>
      <c r="AG110" s="166" t="s">
        <v>199</v>
      </c>
      <c r="AH110" s="166" t="s">
        <v>199</v>
      </c>
      <c r="AI110" s="166" t="s">
        <v>199</v>
      </c>
      <c r="AJ110" s="166" t="s">
        <v>199</v>
      </c>
      <c r="AK110" s="166" t="s">
        <v>199</v>
      </c>
      <c r="AL110" s="166" t="s">
        <v>654</v>
      </c>
    </row>
    <row r="111" spans="2:38" s="173" customFormat="1" ht="128.25" hidden="1" x14ac:dyDescent="0.2">
      <c r="B111" s="166" t="s">
        <v>453</v>
      </c>
      <c r="C111" s="167" t="s">
        <v>454</v>
      </c>
      <c r="D111" s="166" t="s">
        <v>594</v>
      </c>
      <c r="E111" s="166" t="s">
        <v>595</v>
      </c>
      <c r="F111" s="166" t="s">
        <v>596</v>
      </c>
      <c r="G111" s="166"/>
      <c r="H111" s="166" t="s">
        <v>552</v>
      </c>
      <c r="I111" s="166" t="s">
        <v>199</v>
      </c>
      <c r="J111" s="166" t="s">
        <v>199</v>
      </c>
      <c r="K111" s="166" t="s">
        <v>199</v>
      </c>
      <c r="L111" s="166" t="s">
        <v>199</v>
      </c>
      <c r="M111" s="166" t="s">
        <v>657</v>
      </c>
      <c r="N111" s="166" t="s">
        <v>658</v>
      </c>
      <c r="O111" s="169" t="s">
        <v>652</v>
      </c>
      <c r="P111" s="166" t="s">
        <v>486</v>
      </c>
      <c r="Q111" s="166" t="s">
        <v>653</v>
      </c>
      <c r="R111" s="166" t="s">
        <v>99</v>
      </c>
      <c r="S111" s="170">
        <v>45323</v>
      </c>
      <c r="T111" s="170">
        <v>45626</v>
      </c>
      <c r="U111" s="170" t="s">
        <v>512</v>
      </c>
      <c r="V111" s="26"/>
      <c r="W111" s="166"/>
      <c r="X111" s="166"/>
      <c r="Y111" s="166" t="s">
        <v>476</v>
      </c>
      <c r="Z111" s="166" t="s">
        <v>199</v>
      </c>
      <c r="AA111" s="166" t="s">
        <v>199</v>
      </c>
      <c r="AB111" s="166" t="s">
        <v>199</v>
      </c>
      <c r="AC111" s="166" t="s">
        <v>199</v>
      </c>
      <c r="AD111" s="166" t="s">
        <v>487</v>
      </c>
      <c r="AE111" s="166" t="s">
        <v>199</v>
      </c>
      <c r="AF111" s="166" t="s">
        <v>199</v>
      </c>
      <c r="AG111" s="166" t="s">
        <v>199</v>
      </c>
      <c r="AH111" s="166" t="s">
        <v>199</v>
      </c>
      <c r="AI111" s="166" t="s">
        <v>199</v>
      </c>
      <c r="AJ111" s="166" t="s">
        <v>199</v>
      </c>
      <c r="AK111" s="166" t="s">
        <v>199</v>
      </c>
      <c r="AL111" s="166" t="s">
        <v>654</v>
      </c>
    </row>
    <row r="112" spans="2:38" s="173" customFormat="1" ht="128.25" hidden="1" x14ac:dyDescent="0.2">
      <c r="B112" s="166" t="s">
        <v>453</v>
      </c>
      <c r="C112" s="167" t="s">
        <v>454</v>
      </c>
      <c r="D112" s="166" t="s">
        <v>594</v>
      </c>
      <c r="E112" s="166" t="s">
        <v>595</v>
      </c>
      <c r="F112" s="166" t="s">
        <v>596</v>
      </c>
      <c r="G112" s="166"/>
      <c r="H112" s="166" t="s">
        <v>552</v>
      </c>
      <c r="I112" s="166" t="s">
        <v>199</v>
      </c>
      <c r="J112" s="166" t="s">
        <v>199</v>
      </c>
      <c r="K112" s="166" t="s">
        <v>199</v>
      </c>
      <c r="L112" s="166" t="s">
        <v>199</v>
      </c>
      <c r="M112" s="166" t="s">
        <v>659</v>
      </c>
      <c r="N112" s="166" t="s">
        <v>659</v>
      </c>
      <c r="O112" s="169" t="s">
        <v>660</v>
      </c>
      <c r="P112" s="166" t="s">
        <v>661</v>
      </c>
      <c r="Q112" s="166" t="s">
        <v>662</v>
      </c>
      <c r="R112" s="166" t="s">
        <v>0</v>
      </c>
      <c r="S112" s="170">
        <v>45413</v>
      </c>
      <c r="T112" s="170">
        <v>45534</v>
      </c>
      <c r="U112" s="170" t="s">
        <v>512</v>
      </c>
      <c r="V112" s="182"/>
      <c r="W112" s="182"/>
      <c r="X112" s="182"/>
      <c r="Y112" s="166" t="s">
        <v>476</v>
      </c>
      <c r="Z112" s="166" t="s">
        <v>199</v>
      </c>
      <c r="AA112" s="166" t="s">
        <v>199</v>
      </c>
      <c r="AB112" s="166" t="s">
        <v>199</v>
      </c>
      <c r="AC112" s="166" t="s">
        <v>199</v>
      </c>
      <c r="AD112" s="166" t="s">
        <v>487</v>
      </c>
      <c r="AE112" s="166" t="s">
        <v>199</v>
      </c>
      <c r="AF112" s="166" t="s">
        <v>199</v>
      </c>
      <c r="AG112" s="166" t="s">
        <v>199</v>
      </c>
      <c r="AH112" s="166" t="s">
        <v>199</v>
      </c>
      <c r="AI112" s="166" t="s">
        <v>199</v>
      </c>
      <c r="AJ112" s="166" t="s">
        <v>199</v>
      </c>
      <c r="AK112" s="166" t="s">
        <v>199</v>
      </c>
      <c r="AL112" s="166" t="s">
        <v>663</v>
      </c>
    </row>
    <row r="113" spans="2:38" s="173" customFormat="1" ht="128.25" hidden="1" x14ac:dyDescent="0.2">
      <c r="B113" s="166" t="s">
        <v>453</v>
      </c>
      <c r="C113" s="167" t="s">
        <v>454</v>
      </c>
      <c r="D113" s="166" t="s">
        <v>594</v>
      </c>
      <c r="E113" s="166" t="s">
        <v>595</v>
      </c>
      <c r="F113" s="166" t="s">
        <v>596</v>
      </c>
      <c r="G113" s="166"/>
      <c r="H113" s="166" t="s">
        <v>552</v>
      </c>
      <c r="I113" s="166" t="s">
        <v>199</v>
      </c>
      <c r="J113" s="166" t="s">
        <v>199</v>
      </c>
      <c r="K113" s="166" t="s">
        <v>199</v>
      </c>
      <c r="L113" s="166" t="s">
        <v>199</v>
      </c>
      <c r="M113" s="166" t="s">
        <v>664</v>
      </c>
      <c r="N113" s="166" t="s">
        <v>665</v>
      </c>
      <c r="O113" s="169" t="s">
        <v>666</v>
      </c>
      <c r="P113" s="166" t="s">
        <v>667</v>
      </c>
      <c r="Q113" s="166" t="s">
        <v>668</v>
      </c>
      <c r="R113" s="166" t="s">
        <v>99</v>
      </c>
      <c r="S113" s="170">
        <v>45292</v>
      </c>
      <c r="T113" s="170">
        <v>45503</v>
      </c>
      <c r="U113" s="170" t="s">
        <v>512</v>
      </c>
      <c r="V113" s="26"/>
      <c r="W113" s="166"/>
      <c r="X113" s="166">
        <v>50</v>
      </c>
      <c r="Y113" s="166" t="s">
        <v>374</v>
      </c>
      <c r="Z113" s="166" t="s">
        <v>199</v>
      </c>
      <c r="AA113" s="166" t="s">
        <v>199</v>
      </c>
      <c r="AB113" s="166" t="s">
        <v>199</v>
      </c>
      <c r="AC113" s="166" t="s">
        <v>199</v>
      </c>
      <c r="AD113" s="166" t="s">
        <v>487</v>
      </c>
      <c r="AE113" s="166" t="s">
        <v>199</v>
      </c>
      <c r="AF113" s="166" t="s">
        <v>199</v>
      </c>
      <c r="AG113" s="166" t="s">
        <v>199</v>
      </c>
      <c r="AH113" s="166" t="s">
        <v>199</v>
      </c>
      <c r="AI113" s="166" t="s">
        <v>199</v>
      </c>
      <c r="AJ113" s="166" t="s">
        <v>199</v>
      </c>
      <c r="AK113" s="166" t="s">
        <v>199</v>
      </c>
      <c r="AL113" s="166" t="s">
        <v>654</v>
      </c>
    </row>
    <row r="114" spans="2:38" s="173" customFormat="1" ht="128.25" hidden="1" x14ac:dyDescent="0.2">
      <c r="B114" s="166" t="s">
        <v>453</v>
      </c>
      <c r="C114" s="167" t="s">
        <v>454</v>
      </c>
      <c r="D114" s="166" t="s">
        <v>594</v>
      </c>
      <c r="E114" s="166" t="s">
        <v>595</v>
      </c>
      <c r="F114" s="166" t="s">
        <v>596</v>
      </c>
      <c r="G114" s="166"/>
      <c r="H114" s="166" t="s">
        <v>552</v>
      </c>
      <c r="I114" s="166" t="s">
        <v>199</v>
      </c>
      <c r="J114" s="166" t="s">
        <v>199</v>
      </c>
      <c r="K114" s="166" t="s">
        <v>199</v>
      </c>
      <c r="L114" s="166" t="s">
        <v>199</v>
      </c>
      <c r="M114" s="166" t="s">
        <v>669</v>
      </c>
      <c r="N114" s="166" t="s">
        <v>670</v>
      </c>
      <c r="O114" s="169" t="s">
        <v>671</v>
      </c>
      <c r="P114" s="166" t="s">
        <v>667</v>
      </c>
      <c r="Q114" s="166" t="s">
        <v>672</v>
      </c>
      <c r="R114" s="166" t="s">
        <v>99</v>
      </c>
      <c r="S114" s="170">
        <v>45292</v>
      </c>
      <c r="T114" s="170">
        <v>45641</v>
      </c>
      <c r="U114" s="170" t="s">
        <v>512</v>
      </c>
      <c r="V114" s="26"/>
      <c r="W114" s="166"/>
      <c r="X114" s="166">
        <v>50</v>
      </c>
      <c r="Y114" s="166" t="s">
        <v>374</v>
      </c>
      <c r="Z114" s="166" t="s">
        <v>199</v>
      </c>
      <c r="AA114" s="166" t="s">
        <v>199</v>
      </c>
      <c r="AB114" s="166" t="s">
        <v>199</v>
      </c>
      <c r="AC114" s="166" t="s">
        <v>199</v>
      </c>
      <c r="AD114" s="166" t="s">
        <v>487</v>
      </c>
      <c r="AE114" s="166" t="s">
        <v>199</v>
      </c>
      <c r="AF114" s="166" t="s">
        <v>199</v>
      </c>
      <c r="AG114" s="166" t="s">
        <v>199</v>
      </c>
      <c r="AH114" s="166" t="s">
        <v>199</v>
      </c>
      <c r="AI114" s="166" t="s">
        <v>199</v>
      </c>
      <c r="AJ114" s="166" t="s">
        <v>199</v>
      </c>
      <c r="AK114" s="166" t="s">
        <v>199</v>
      </c>
      <c r="AL114" s="166" t="s">
        <v>654</v>
      </c>
    </row>
    <row r="115" spans="2:38" s="173" customFormat="1" ht="199.5" hidden="1" x14ac:dyDescent="0.2">
      <c r="B115" s="166" t="s">
        <v>516</v>
      </c>
      <c r="C115" s="167" t="s">
        <v>517</v>
      </c>
      <c r="D115" s="166" t="s">
        <v>673</v>
      </c>
      <c r="E115" s="166" t="s">
        <v>674</v>
      </c>
      <c r="F115" s="166" t="s">
        <v>675</v>
      </c>
      <c r="G115" s="166"/>
      <c r="H115" s="166" t="s">
        <v>281</v>
      </c>
      <c r="I115" s="166" t="s">
        <v>199</v>
      </c>
      <c r="J115" s="166" t="s">
        <v>199</v>
      </c>
      <c r="K115" s="166" t="s">
        <v>199</v>
      </c>
      <c r="L115" s="166" t="s">
        <v>199</v>
      </c>
      <c r="M115" s="166" t="s">
        <v>676</v>
      </c>
      <c r="N115" s="166" t="s">
        <v>677</v>
      </c>
      <c r="O115" s="169" t="s">
        <v>678</v>
      </c>
      <c r="P115" s="166" t="s">
        <v>524</v>
      </c>
      <c r="Q115" s="166" t="s">
        <v>525</v>
      </c>
      <c r="R115" s="166" t="s">
        <v>0</v>
      </c>
      <c r="S115" s="170">
        <v>45292</v>
      </c>
      <c r="T115" s="170">
        <v>45473</v>
      </c>
      <c r="U115" s="170" t="s">
        <v>199</v>
      </c>
      <c r="V115" s="26"/>
      <c r="W115" s="166"/>
      <c r="X115" s="171">
        <v>0.5</v>
      </c>
      <c r="Y115" s="166" t="s">
        <v>526</v>
      </c>
      <c r="Z115" s="166" t="s">
        <v>401</v>
      </c>
      <c r="AA115" s="166" t="s">
        <v>199</v>
      </c>
      <c r="AB115" s="166" t="s">
        <v>199</v>
      </c>
      <c r="AC115" s="166" t="s">
        <v>199</v>
      </c>
      <c r="AD115" s="166" t="s">
        <v>364</v>
      </c>
      <c r="AE115" s="166" t="s">
        <v>199</v>
      </c>
      <c r="AF115" s="166" t="s">
        <v>199</v>
      </c>
      <c r="AG115" s="166" t="s">
        <v>199</v>
      </c>
      <c r="AH115" s="166" t="s">
        <v>199</v>
      </c>
      <c r="AI115" s="166" t="s">
        <v>199</v>
      </c>
      <c r="AJ115" s="166" t="s">
        <v>365</v>
      </c>
      <c r="AK115" s="166" t="s">
        <v>366</v>
      </c>
      <c r="AL115" s="166" t="s">
        <v>528</v>
      </c>
    </row>
    <row r="116" spans="2:38" s="173" customFormat="1" ht="199.5" hidden="1" x14ac:dyDescent="0.2">
      <c r="B116" s="166" t="s">
        <v>516</v>
      </c>
      <c r="C116" s="167" t="s">
        <v>517</v>
      </c>
      <c r="D116" s="166" t="s">
        <v>673</v>
      </c>
      <c r="E116" s="166" t="s">
        <v>674</v>
      </c>
      <c r="F116" s="166" t="s">
        <v>675</v>
      </c>
      <c r="G116" s="166"/>
      <c r="H116" s="166" t="s">
        <v>281</v>
      </c>
      <c r="I116" s="166" t="s">
        <v>199</v>
      </c>
      <c r="J116" s="166" t="s">
        <v>199</v>
      </c>
      <c r="K116" s="166" t="s">
        <v>199</v>
      </c>
      <c r="L116" s="166" t="s">
        <v>199</v>
      </c>
      <c r="M116" s="166" t="s">
        <v>679</v>
      </c>
      <c r="N116" s="166" t="s">
        <v>680</v>
      </c>
      <c r="O116" s="169" t="s">
        <v>678</v>
      </c>
      <c r="P116" s="166" t="s">
        <v>524</v>
      </c>
      <c r="Q116" s="166" t="s">
        <v>525</v>
      </c>
      <c r="R116" s="166" t="s">
        <v>0</v>
      </c>
      <c r="S116" s="170">
        <v>45474</v>
      </c>
      <c r="T116" s="170">
        <v>45641</v>
      </c>
      <c r="U116" s="170" t="s">
        <v>199</v>
      </c>
      <c r="V116" s="26"/>
      <c r="W116" s="166"/>
      <c r="X116" s="171">
        <v>0.5</v>
      </c>
      <c r="Y116" s="166" t="s">
        <v>526</v>
      </c>
      <c r="Z116" s="166" t="s">
        <v>401</v>
      </c>
      <c r="AA116" s="166" t="s">
        <v>199</v>
      </c>
      <c r="AB116" s="166" t="s">
        <v>199</v>
      </c>
      <c r="AC116" s="166" t="s">
        <v>199</v>
      </c>
      <c r="AD116" s="166" t="s">
        <v>364</v>
      </c>
      <c r="AE116" s="166" t="s">
        <v>199</v>
      </c>
      <c r="AF116" s="166" t="s">
        <v>199</v>
      </c>
      <c r="AG116" s="166" t="s">
        <v>199</v>
      </c>
      <c r="AH116" s="166" t="s">
        <v>199</v>
      </c>
      <c r="AI116" s="166" t="s">
        <v>199</v>
      </c>
      <c r="AJ116" s="166" t="s">
        <v>365</v>
      </c>
      <c r="AK116" s="166" t="s">
        <v>366</v>
      </c>
      <c r="AL116" s="166" t="s">
        <v>528</v>
      </c>
    </row>
    <row r="117" spans="2:38" s="173" customFormat="1" ht="199.5" hidden="1" x14ac:dyDescent="0.2">
      <c r="B117" s="166" t="s">
        <v>516</v>
      </c>
      <c r="C117" s="167" t="s">
        <v>517</v>
      </c>
      <c r="D117" s="166" t="s">
        <v>673</v>
      </c>
      <c r="E117" s="166" t="s">
        <v>674</v>
      </c>
      <c r="F117" s="166" t="s">
        <v>675</v>
      </c>
      <c r="G117" s="166"/>
      <c r="H117" s="166" t="s">
        <v>281</v>
      </c>
      <c r="I117" s="166" t="s">
        <v>199</v>
      </c>
      <c r="J117" s="166" t="s">
        <v>199</v>
      </c>
      <c r="K117" s="166" t="s">
        <v>199</v>
      </c>
      <c r="L117" s="166" t="s">
        <v>199</v>
      </c>
      <c r="M117" s="166" t="s">
        <v>681</v>
      </c>
      <c r="N117" s="166" t="s">
        <v>682</v>
      </c>
      <c r="O117" s="169" t="s">
        <v>683</v>
      </c>
      <c r="P117" s="166" t="s">
        <v>535</v>
      </c>
      <c r="Q117" s="166" t="s">
        <v>536</v>
      </c>
      <c r="R117" s="166" t="s">
        <v>537</v>
      </c>
      <c r="S117" s="170">
        <v>45352</v>
      </c>
      <c r="T117" s="170">
        <v>45641</v>
      </c>
      <c r="U117" s="170" t="s">
        <v>512</v>
      </c>
      <c r="V117" s="26"/>
      <c r="W117" s="166"/>
      <c r="X117" s="171">
        <v>1</v>
      </c>
      <c r="Y117" s="166" t="s">
        <v>400</v>
      </c>
      <c r="Z117" s="166" t="s">
        <v>207</v>
      </c>
      <c r="AA117" s="166" t="s">
        <v>199</v>
      </c>
      <c r="AB117" s="166" t="s">
        <v>199</v>
      </c>
      <c r="AC117" s="166" t="s">
        <v>199</v>
      </c>
      <c r="AD117" s="166" t="s">
        <v>364</v>
      </c>
      <c r="AE117" s="166" t="s">
        <v>199</v>
      </c>
      <c r="AF117" s="166" t="s">
        <v>199</v>
      </c>
      <c r="AG117" s="166" t="s">
        <v>199</v>
      </c>
      <c r="AH117" s="166" t="s">
        <v>199</v>
      </c>
      <c r="AI117" s="166" t="s">
        <v>199</v>
      </c>
      <c r="AJ117" s="166" t="s">
        <v>402</v>
      </c>
      <c r="AK117" s="166" t="s">
        <v>403</v>
      </c>
      <c r="AL117" s="166" t="s">
        <v>684</v>
      </c>
    </row>
    <row r="118" spans="2:38" s="173" customFormat="1" ht="199.5" hidden="1" x14ac:dyDescent="0.2">
      <c r="B118" s="166" t="s">
        <v>516</v>
      </c>
      <c r="C118" s="167" t="s">
        <v>517</v>
      </c>
      <c r="D118" s="166" t="s">
        <v>673</v>
      </c>
      <c r="E118" s="166" t="s">
        <v>674</v>
      </c>
      <c r="F118" s="166" t="s">
        <v>675</v>
      </c>
      <c r="G118" s="166"/>
      <c r="H118" s="166" t="s">
        <v>281</v>
      </c>
      <c r="I118" s="166" t="s">
        <v>199</v>
      </c>
      <c r="J118" s="166" t="s">
        <v>199</v>
      </c>
      <c r="K118" s="166" t="s">
        <v>199</v>
      </c>
      <c r="L118" s="166" t="s">
        <v>199</v>
      </c>
      <c r="M118" s="166" t="s">
        <v>685</v>
      </c>
      <c r="N118" s="166" t="s">
        <v>686</v>
      </c>
      <c r="O118" s="169" t="s">
        <v>687</v>
      </c>
      <c r="P118" s="166" t="s">
        <v>535</v>
      </c>
      <c r="Q118" s="166" t="s">
        <v>536</v>
      </c>
      <c r="R118" s="166" t="s">
        <v>537</v>
      </c>
      <c r="S118" s="170">
        <v>45473</v>
      </c>
      <c r="T118" s="170">
        <v>45641</v>
      </c>
      <c r="U118" s="170" t="s">
        <v>512</v>
      </c>
      <c r="V118" s="26"/>
      <c r="W118" s="166"/>
      <c r="X118" s="171">
        <v>1</v>
      </c>
      <c r="Y118" s="166" t="s">
        <v>401</v>
      </c>
      <c r="Z118" s="166" t="s">
        <v>400</v>
      </c>
      <c r="AA118" s="166" t="s">
        <v>199</v>
      </c>
      <c r="AB118" s="166" t="s">
        <v>199</v>
      </c>
      <c r="AC118" s="166" t="s">
        <v>199</v>
      </c>
      <c r="AD118" s="166" t="s">
        <v>364</v>
      </c>
      <c r="AE118" s="166" t="s">
        <v>199</v>
      </c>
      <c r="AF118" s="166" t="s">
        <v>199</v>
      </c>
      <c r="AG118" s="166" t="s">
        <v>199</v>
      </c>
      <c r="AH118" s="166" t="s">
        <v>199</v>
      </c>
      <c r="AI118" s="166" t="s">
        <v>199</v>
      </c>
      <c r="AJ118" s="166" t="s">
        <v>577</v>
      </c>
      <c r="AK118" s="166" t="s">
        <v>688</v>
      </c>
      <c r="AL118" s="166" t="s">
        <v>684</v>
      </c>
    </row>
    <row r="119" spans="2:38" s="173" customFormat="1" ht="199.5" hidden="1" x14ac:dyDescent="0.2">
      <c r="B119" s="166" t="s">
        <v>516</v>
      </c>
      <c r="C119" s="167" t="s">
        <v>517</v>
      </c>
      <c r="D119" s="166" t="s">
        <v>673</v>
      </c>
      <c r="E119" s="166" t="s">
        <v>674</v>
      </c>
      <c r="F119" s="166" t="s">
        <v>675</v>
      </c>
      <c r="G119" s="166"/>
      <c r="H119" s="166" t="s">
        <v>281</v>
      </c>
      <c r="I119" s="166" t="s">
        <v>199</v>
      </c>
      <c r="J119" s="166" t="s">
        <v>199</v>
      </c>
      <c r="K119" s="166" t="s">
        <v>199</v>
      </c>
      <c r="L119" s="166" t="s">
        <v>199</v>
      </c>
      <c r="M119" s="166" t="s">
        <v>689</v>
      </c>
      <c r="N119" s="166" t="s">
        <v>690</v>
      </c>
      <c r="O119" s="169" t="s">
        <v>691</v>
      </c>
      <c r="P119" s="169" t="s">
        <v>692</v>
      </c>
      <c r="Q119" s="166" t="s">
        <v>693</v>
      </c>
      <c r="R119" s="166" t="s">
        <v>119</v>
      </c>
      <c r="S119" s="170">
        <v>45323</v>
      </c>
      <c r="T119" s="170">
        <v>45412</v>
      </c>
      <c r="U119" s="170" t="s">
        <v>512</v>
      </c>
      <c r="V119" s="26"/>
      <c r="W119" s="166"/>
      <c r="X119" s="191"/>
      <c r="Y119" s="166" t="s">
        <v>400</v>
      </c>
      <c r="Z119" s="166" t="s">
        <v>374</v>
      </c>
      <c r="AA119" s="166" t="s">
        <v>199</v>
      </c>
      <c r="AB119" s="166" t="s">
        <v>199</v>
      </c>
      <c r="AC119" s="166" t="s">
        <v>199</v>
      </c>
      <c r="AD119" s="166" t="s">
        <v>364</v>
      </c>
      <c r="AE119" s="166" t="s">
        <v>487</v>
      </c>
      <c r="AF119" s="166" t="s">
        <v>199</v>
      </c>
      <c r="AG119" s="166" t="s">
        <v>199</v>
      </c>
      <c r="AH119" s="166" t="s">
        <v>199</v>
      </c>
      <c r="AI119" s="166" t="s">
        <v>199</v>
      </c>
      <c r="AJ119" s="166" t="s">
        <v>402</v>
      </c>
      <c r="AK119" s="166" t="s">
        <v>694</v>
      </c>
      <c r="AL119" s="166" t="s">
        <v>654</v>
      </c>
    </row>
    <row r="120" spans="2:38" s="173" customFormat="1" ht="199.5" hidden="1" x14ac:dyDescent="0.2">
      <c r="B120" s="166" t="s">
        <v>516</v>
      </c>
      <c r="C120" s="167" t="s">
        <v>517</v>
      </c>
      <c r="D120" s="166" t="s">
        <v>673</v>
      </c>
      <c r="E120" s="166" t="s">
        <v>674</v>
      </c>
      <c r="F120" s="166" t="s">
        <v>675</v>
      </c>
      <c r="G120" s="166"/>
      <c r="H120" s="166" t="s">
        <v>281</v>
      </c>
      <c r="I120" s="166" t="s">
        <v>199</v>
      </c>
      <c r="J120" s="166" t="s">
        <v>199</v>
      </c>
      <c r="K120" s="166" t="s">
        <v>199</v>
      </c>
      <c r="L120" s="166" t="s">
        <v>199</v>
      </c>
      <c r="M120" s="166" t="s">
        <v>695</v>
      </c>
      <c r="N120" s="166" t="s">
        <v>695</v>
      </c>
      <c r="O120" s="169" t="s">
        <v>696</v>
      </c>
      <c r="P120" s="166" t="s">
        <v>697</v>
      </c>
      <c r="Q120" s="169" t="s">
        <v>692</v>
      </c>
      <c r="R120" s="166" t="s">
        <v>119</v>
      </c>
      <c r="S120" s="170">
        <v>45413</v>
      </c>
      <c r="T120" s="170">
        <v>45443</v>
      </c>
      <c r="U120" s="170" t="s">
        <v>512</v>
      </c>
      <c r="V120" s="26"/>
      <c r="W120" s="166"/>
      <c r="X120" s="191"/>
      <c r="Y120" s="166" t="s">
        <v>400</v>
      </c>
      <c r="Z120" s="166" t="s">
        <v>374</v>
      </c>
      <c r="AA120" s="166" t="s">
        <v>199</v>
      </c>
      <c r="AB120" s="166" t="s">
        <v>199</v>
      </c>
      <c r="AC120" s="166" t="s">
        <v>199</v>
      </c>
      <c r="AD120" s="166" t="s">
        <v>364</v>
      </c>
      <c r="AE120" s="166" t="s">
        <v>487</v>
      </c>
      <c r="AF120" s="166" t="s">
        <v>199</v>
      </c>
      <c r="AG120" s="166" t="s">
        <v>199</v>
      </c>
      <c r="AH120" s="166" t="s">
        <v>199</v>
      </c>
      <c r="AI120" s="166" t="s">
        <v>199</v>
      </c>
      <c r="AJ120" s="166" t="s">
        <v>402</v>
      </c>
      <c r="AK120" s="166" t="s">
        <v>694</v>
      </c>
      <c r="AL120" s="166" t="s">
        <v>654</v>
      </c>
    </row>
    <row r="121" spans="2:38" s="173" customFormat="1" ht="199.5" hidden="1" x14ac:dyDescent="0.2">
      <c r="B121" s="166" t="s">
        <v>516</v>
      </c>
      <c r="C121" s="167" t="s">
        <v>517</v>
      </c>
      <c r="D121" s="166" t="s">
        <v>673</v>
      </c>
      <c r="E121" s="166" t="s">
        <v>674</v>
      </c>
      <c r="F121" s="166" t="s">
        <v>675</v>
      </c>
      <c r="G121" s="166"/>
      <c r="H121" s="166" t="s">
        <v>281</v>
      </c>
      <c r="I121" s="166" t="s">
        <v>199</v>
      </c>
      <c r="J121" s="166" t="s">
        <v>199</v>
      </c>
      <c r="K121" s="166" t="s">
        <v>199</v>
      </c>
      <c r="L121" s="166" t="s">
        <v>199</v>
      </c>
      <c r="M121" s="166" t="s">
        <v>698</v>
      </c>
      <c r="N121" s="166" t="s">
        <v>698</v>
      </c>
      <c r="O121" s="169" t="s">
        <v>699</v>
      </c>
      <c r="P121" s="169" t="s">
        <v>692</v>
      </c>
      <c r="Q121" s="166" t="s">
        <v>700</v>
      </c>
      <c r="R121" s="166" t="s">
        <v>119</v>
      </c>
      <c r="S121" s="170">
        <v>45413</v>
      </c>
      <c r="T121" s="170">
        <v>45443</v>
      </c>
      <c r="U121" s="170" t="s">
        <v>512</v>
      </c>
      <c r="V121" s="26"/>
      <c r="W121" s="166"/>
      <c r="X121" s="191"/>
      <c r="Y121" s="166" t="s">
        <v>400</v>
      </c>
      <c r="Z121" s="166" t="s">
        <v>374</v>
      </c>
      <c r="AA121" s="166" t="s">
        <v>199</v>
      </c>
      <c r="AB121" s="166" t="s">
        <v>199</v>
      </c>
      <c r="AC121" s="166" t="s">
        <v>199</v>
      </c>
      <c r="AD121" s="166" t="s">
        <v>364</v>
      </c>
      <c r="AE121" s="166" t="s">
        <v>487</v>
      </c>
      <c r="AF121" s="166" t="s">
        <v>199</v>
      </c>
      <c r="AG121" s="166" t="s">
        <v>199</v>
      </c>
      <c r="AH121" s="166" t="s">
        <v>199</v>
      </c>
      <c r="AI121" s="166" t="s">
        <v>199</v>
      </c>
      <c r="AJ121" s="166" t="s">
        <v>402</v>
      </c>
      <c r="AK121" s="166" t="s">
        <v>694</v>
      </c>
      <c r="AL121" s="166" t="s">
        <v>654</v>
      </c>
    </row>
    <row r="122" spans="2:38" s="173" customFormat="1" ht="199.5" hidden="1" x14ac:dyDescent="0.2">
      <c r="B122" s="166" t="s">
        <v>516</v>
      </c>
      <c r="C122" s="167" t="s">
        <v>517</v>
      </c>
      <c r="D122" s="166" t="s">
        <v>673</v>
      </c>
      <c r="E122" s="166" t="s">
        <v>674</v>
      </c>
      <c r="F122" s="166" t="s">
        <v>675</v>
      </c>
      <c r="G122" s="166"/>
      <c r="H122" s="166" t="s">
        <v>281</v>
      </c>
      <c r="I122" s="166" t="s">
        <v>199</v>
      </c>
      <c r="J122" s="166" t="s">
        <v>199</v>
      </c>
      <c r="K122" s="166" t="s">
        <v>199</v>
      </c>
      <c r="L122" s="166" t="s">
        <v>199</v>
      </c>
      <c r="M122" s="166" t="s">
        <v>701</v>
      </c>
      <c r="N122" s="166" t="s">
        <v>701</v>
      </c>
      <c r="O122" s="169" t="s">
        <v>702</v>
      </c>
      <c r="P122" s="166" t="s">
        <v>703</v>
      </c>
      <c r="Q122" s="166"/>
      <c r="R122" s="166" t="s">
        <v>99</v>
      </c>
      <c r="S122" s="170">
        <v>45444</v>
      </c>
      <c r="T122" s="170">
        <v>45504</v>
      </c>
      <c r="U122" s="170" t="s">
        <v>512</v>
      </c>
      <c r="V122" s="26"/>
      <c r="W122" s="166"/>
      <c r="X122" s="170"/>
      <c r="Y122" s="166" t="s">
        <v>400</v>
      </c>
      <c r="Z122" s="166" t="s">
        <v>374</v>
      </c>
      <c r="AA122" s="166" t="s">
        <v>199</v>
      </c>
      <c r="AB122" s="166" t="s">
        <v>199</v>
      </c>
      <c r="AC122" s="166" t="s">
        <v>199</v>
      </c>
      <c r="AD122" s="166" t="s">
        <v>364</v>
      </c>
      <c r="AE122" s="166" t="s">
        <v>487</v>
      </c>
      <c r="AF122" s="166" t="s">
        <v>199</v>
      </c>
      <c r="AG122" s="166" t="s">
        <v>199</v>
      </c>
      <c r="AH122" s="166" t="s">
        <v>199</v>
      </c>
      <c r="AI122" s="166" t="s">
        <v>199</v>
      </c>
      <c r="AJ122" s="166" t="s">
        <v>402</v>
      </c>
      <c r="AK122" s="166" t="s">
        <v>694</v>
      </c>
      <c r="AL122" s="166" t="s">
        <v>654</v>
      </c>
    </row>
    <row r="123" spans="2:38" s="173" customFormat="1" ht="128.25" hidden="1" x14ac:dyDescent="0.2">
      <c r="B123" s="166" t="s">
        <v>453</v>
      </c>
      <c r="C123" s="167" t="s">
        <v>454</v>
      </c>
      <c r="D123" s="166" t="s">
        <v>704</v>
      </c>
      <c r="E123" s="166" t="s">
        <v>705</v>
      </c>
      <c r="F123" s="166" t="s">
        <v>705</v>
      </c>
      <c r="G123" s="166"/>
      <c r="H123" s="166" t="s">
        <v>552</v>
      </c>
      <c r="I123" s="166" t="s">
        <v>199</v>
      </c>
      <c r="J123" s="166" t="s">
        <v>199</v>
      </c>
      <c r="K123" s="166" t="s">
        <v>199</v>
      </c>
      <c r="L123" s="166" t="s">
        <v>199</v>
      </c>
      <c r="M123" s="166" t="s">
        <v>706</v>
      </c>
      <c r="N123" s="166" t="s">
        <v>707</v>
      </c>
      <c r="O123" s="169" t="s">
        <v>708</v>
      </c>
      <c r="P123" s="166" t="s">
        <v>524</v>
      </c>
      <c r="Q123" s="166" t="s">
        <v>525</v>
      </c>
      <c r="R123" s="166" t="s">
        <v>0</v>
      </c>
      <c r="S123" s="170">
        <v>45292</v>
      </c>
      <c r="T123" s="194">
        <v>45473</v>
      </c>
      <c r="U123" s="170" t="s">
        <v>512</v>
      </c>
      <c r="V123" s="170"/>
      <c r="W123" s="166"/>
      <c r="X123" s="171">
        <v>0.1</v>
      </c>
      <c r="Y123" s="166" t="s">
        <v>526</v>
      </c>
      <c r="Z123" s="166" t="s">
        <v>374</v>
      </c>
      <c r="AA123" s="166" t="s">
        <v>199</v>
      </c>
      <c r="AB123" s="166" t="s">
        <v>199</v>
      </c>
      <c r="AC123" s="166" t="s">
        <v>199</v>
      </c>
      <c r="AD123" s="166" t="s">
        <v>364</v>
      </c>
      <c r="AE123" s="166" t="s">
        <v>199</v>
      </c>
      <c r="AF123" s="166" t="s">
        <v>199</v>
      </c>
      <c r="AG123" s="166" t="s">
        <v>199</v>
      </c>
      <c r="AH123" s="166" t="s">
        <v>199</v>
      </c>
      <c r="AI123" s="166" t="s">
        <v>199</v>
      </c>
      <c r="AJ123" s="166" t="s">
        <v>365</v>
      </c>
      <c r="AK123" s="166" t="s">
        <v>709</v>
      </c>
      <c r="AL123" s="166" t="s">
        <v>528</v>
      </c>
    </row>
    <row r="124" spans="2:38" s="173" customFormat="1" ht="128.25" hidden="1" x14ac:dyDescent="0.2">
      <c r="B124" s="166" t="s">
        <v>453</v>
      </c>
      <c r="C124" s="167" t="s">
        <v>454</v>
      </c>
      <c r="D124" s="166" t="s">
        <v>704</v>
      </c>
      <c r="E124" s="166" t="s">
        <v>705</v>
      </c>
      <c r="F124" s="166" t="s">
        <v>705</v>
      </c>
      <c r="G124" s="166"/>
      <c r="H124" s="166" t="s">
        <v>552</v>
      </c>
      <c r="I124" s="166" t="s">
        <v>199</v>
      </c>
      <c r="J124" s="166" t="s">
        <v>199</v>
      </c>
      <c r="K124" s="166" t="s">
        <v>199</v>
      </c>
      <c r="L124" s="166" t="s">
        <v>199</v>
      </c>
      <c r="M124" s="166" t="s">
        <v>710</v>
      </c>
      <c r="N124" s="166" t="s">
        <v>711</v>
      </c>
      <c r="O124" s="169" t="s">
        <v>708</v>
      </c>
      <c r="P124" s="166" t="s">
        <v>524</v>
      </c>
      <c r="Q124" s="166" t="s">
        <v>525</v>
      </c>
      <c r="R124" s="166" t="s">
        <v>0</v>
      </c>
      <c r="S124" s="170">
        <v>45474</v>
      </c>
      <c r="T124" s="194">
        <v>45641</v>
      </c>
      <c r="U124" s="170" t="s">
        <v>512</v>
      </c>
      <c r="V124" s="26"/>
      <c r="W124" s="166"/>
      <c r="X124" s="171">
        <v>0.1</v>
      </c>
      <c r="Y124" s="166" t="s">
        <v>526</v>
      </c>
      <c r="Z124" s="166" t="s">
        <v>374</v>
      </c>
      <c r="AA124" s="166" t="s">
        <v>199</v>
      </c>
      <c r="AB124" s="166" t="s">
        <v>199</v>
      </c>
      <c r="AC124" s="166" t="s">
        <v>199</v>
      </c>
      <c r="AD124" s="166" t="s">
        <v>364</v>
      </c>
      <c r="AE124" s="166" t="s">
        <v>199</v>
      </c>
      <c r="AF124" s="166" t="s">
        <v>199</v>
      </c>
      <c r="AG124" s="166" t="s">
        <v>199</v>
      </c>
      <c r="AH124" s="166" t="s">
        <v>199</v>
      </c>
      <c r="AI124" s="166" t="s">
        <v>199</v>
      </c>
      <c r="AJ124" s="166" t="s">
        <v>365</v>
      </c>
      <c r="AK124" s="166" t="s">
        <v>709</v>
      </c>
      <c r="AL124" s="166" t="s">
        <v>528</v>
      </c>
    </row>
    <row r="125" spans="2:38" s="173" customFormat="1" ht="128.25" hidden="1" x14ac:dyDescent="0.2">
      <c r="B125" s="166" t="s">
        <v>453</v>
      </c>
      <c r="C125" s="167" t="s">
        <v>454</v>
      </c>
      <c r="D125" s="166" t="s">
        <v>704</v>
      </c>
      <c r="E125" s="166" t="s">
        <v>705</v>
      </c>
      <c r="F125" s="166" t="s">
        <v>705</v>
      </c>
      <c r="G125" s="166"/>
      <c r="H125" s="166" t="s">
        <v>552</v>
      </c>
      <c r="I125" s="166" t="s">
        <v>199</v>
      </c>
      <c r="J125" s="166" t="s">
        <v>199</v>
      </c>
      <c r="K125" s="166" t="s">
        <v>199</v>
      </c>
      <c r="L125" s="166" t="s">
        <v>199</v>
      </c>
      <c r="M125" s="166" t="s">
        <v>712</v>
      </c>
      <c r="N125" s="169" t="s">
        <v>713</v>
      </c>
      <c r="O125" s="166" t="s">
        <v>714</v>
      </c>
      <c r="P125" s="166" t="s">
        <v>524</v>
      </c>
      <c r="Q125" s="166" t="s">
        <v>525</v>
      </c>
      <c r="R125" s="166" t="s">
        <v>0</v>
      </c>
      <c r="S125" s="170">
        <v>45292</v>
      </c>
      <c r="T125" s="194">
        <v>45473</v>
      </c>
      <c r="U125" s="170" t="s">
        <v>512</v>
      </c>
      <c r="V125" s="26"/>
      <c r="W125" s="166"/>
      <c r="X125" s="171">
        <v>0.1</v>
      </c>
      <c r="Y125" s="166" t="s">
        <v>526</v>
      </c>
      <c r="Z125" s="166" t="s">
        <v>374</v>
      </c>
      <c r="AA125" s="166" t="s">
        <v>199</v>
      </c>
      <c r="AB125" s="166" t="s">
        <v>199</v>
      </c>
      <c r="AC125" s="166" t="s">
        <v>199</v>
      </c>
      <c r="AD125" s="166" t="s">
        <v>364</v>
      </c>
      <c r="AE125" s="166" t="s">
        <v>199</v>
      </c>
      <c r="AF125" s="166" t="s">
        <v>199</v>
      </c>
      <c r="AG125" s="166" t="s">
        <v>199</v>
      </c>
      <c r="AH125" s="166" t="s">
        <v>199</v>
      </c>
      <c r="AI125" s="166" t="s">
        <v>199</v>
      </c>
      <c r="AJ125" s="166" t="s">
        <v>365</v>
      </c>
      <c r="AK125" s="166" t="s">
        <v>409</v>
      </c>
      <c r="AL125" s="166" t="s">
        <v>528</v>
      </c>
    </row>
    <row r="126" spans="2:38" s="173" customFormat="1" ht="128.25" hidden="1" x14ac:dyDescent="0.2">
      <c r="B126" s="166" t="s">
        <v>453</v>
      </c>
      <c r="C126" s="167" t="s">
        <v>454</v>
      </c>
      <c r="D126" s="166" t="s">
        <v>704</v>
      </c>
      <c r="E126" s="166" t="s">
        <v>705</v>
      </c>
      <c r="F126" s="166" t="s">
        <v>705</v>
      </c>
      <c r="G126" s="166"/>
      <c r="H126" s="166" t="s">
        <v>552</v>
      </c>
      <c r="I126" s="166" t="s">
        <v>199</v>
      </c>
      <c r="J126" s="166" t="s">
        <v>199</v>
      </c>
      <c r="K126" s="166" t="s">
        <v>199</v>
      </c>
      <c r="L126" s="166" t="s">
        <v>199</v>
      </c>
      <c r="M126" s="166" t="s">
        <v>715</v>
      </c>
      <c r="N126" s="169" t="s">
        <v>713</v>
      </c>
      <c r="O126" s="166" t="s">
        <v>714</v>
      </c>
      <c r="P126" s="166" t="s">
        <v>525</v>
      </c>
      <c r="Q126" s="166" t="s">
        <v>524</v>
      </c>
      <c r="R126" s="166" t="s">
        <v>0</v>
      </c>
      <c r="S126" s="170">
        <v>45474</v>
      </c>
      <c r="T126" s="194">
        <v>45641</v>
      </c>
      <c r="U126" s="170" t="s">
        <v>512</v>
      </c>
      <c r="V126" s="26"/>
      <c r="W126" s="166"/>
      <c r="X126" s="171">
        <v>0.3</v>
      </c>
      <c r="Y126" s="166" t="s">
        <v>526</v>
      </c>
      <c r="Z126" s="166" t="s">
        <v>374</v>
      </c>
      <c r="AA126" s="166" t="s">
        <v>199</v>
      </c>
      <c r="AB126" s="166" t="s">
        <v>199</v>
      </c>
      <c r="AC126" s="166" t="s">
        <v>199</v>
      </c>
      <c r="AD126" s="166" t="s">
        <v>364</v>
      </c>
      <c r="AE126" s="166" t="s">
        <v>199</v>
      </c>
      <c r="AF126" s="166" t="s">
        <v>199</v>
      </c>
      <c r="AG126" s="166" t="s">
        <v>199</v>
      </c>
      <c r="AH126" s="166" t="s">
        <v>199</v>
      </c>
      <c r="AI126" s="166" t="s">
        <v>199</v>
      </c>
      <c r="AJ126" s="166" t="s">
        <v>365</v>
      </c>
      <c r="AK126" s="166" t="s">
        <v>409</v>
      </c>
      <c r="AL126" s="166" t="s">
        <v>528</v>
      </c>
    </row>
    <row r="127" spans="2:38" s="173" customFormat="1" ht="128.25" hidden="1" x14ac:dyDescent="0.2">
      <c r="B127" s="166" t="s">
        <v>453</v>
      </c>
      <c r="C127" s="167" t="s">
        <v>454</v>
      </c>
      <c r="D127" s="166" t="s">
        <v>704</v>
      </c>
      <c r="E127" s="166" t="s">
        <v>705</v>
      </c>
      <c r="F127" s="166" t="s">
        <v>705</v>
      </c>
      <c r="G127" s="166"/>
      <c r="H127" s="166" t="s">
        <v>552</v>
      </c>
      <c r="I127" s="166" t="s">
        <v>199</v>
      </c>
      <c r="J127" s="166" t="s">
        <v>199</v>
      </c>
      <c r="K127" s="166" t="s">
        <v>199</v>
      </c>
      <c r="L127" s="166" t="s">
        <v>199</v>
      </c>
      <c r="M127" s="166" t="s">
        <v>716</v>
      </c>
      <c r="N127" s="166" t="s">
        <v>717</v>
      </c>
      <c r="O127" s="169" t="s">
        <v>718</v>
      </c>
      <c r="P127" s="166" t="s">
        <v>524</v>
      </c>
      <c r="Q127" s="166" t="s">
        <v>525</v>
      </c>
      <c r="R127" s="166" t="s">
        <v>0</v>
      </c>
      <c r="S127" s="170">
        <v>45474</v>
      </c>
      <c r="T127" s="170">
        <v>45641</v>
      </c>
      <c r="U127" s="170" t="s">
        <v>512</v>
      </c>
      <c r="V127" s="26"/>
      <c r="W127" s="166"/>
      <c r="X127" s="171">
        <v>0.2</v>
      </c>
      <c r="Y127" s="166" t="s">
        <v>526</v>
      </c>
      <c r="Z127" s="166" t="s">
        <v>374</v>
      </c>
      <c r="AA127" s="166" t="s">
        <v>199</v>
      </c>
      <c r="AB127" s="166" t="s">
        <v>199</v>
      </c>
      <c r="AC127" s="166" t="s">
        <v>199</v>
      </c>
      <c r="AD127" s="166" t="s">
        <v>364</v>
      </c>
      <c r="AE127" s="166" t="s">
        <v>199</v>
      </c>
      <c r="AF127" s="166" t="s">
        <v>199</v>
      </c>
      <c r="AG127" s="166" t="s">
        <v>199</v>
      </c>
      <c r="AH127" s="166" t="s">
        <v>199</v>
      </c>
      <c r="AI127" s="166" t="s">
        <v>199</v>
      </c>
      <c r="AJ127" s="166" t="s">
        <v>402</v>
      </c>
      <c r="AK127" s="166" t="s">
        <v>600</v>
      </c>
      <c r="AL127" s="166" t="s">
        <v>528</v>
      </c>
    </row>
    <row r="128" spans="2:38" s="173" customFormat="1" ht="128.25" hidden="1" x14ac:dyDescent="0.2">
      <c r="B128" s="166" t="s">
        <v>453</v>
      </c>
      <c r="C128" s="167" t="s">
        <v>454</v>
      </c>
      <c r="D128" s="166" t="s">
        <v>704</v>
      </c>
      <c r="E128" s="166" t="s">
        <v>705</v>
      </c>
      <c r="F128" s="166" t="s">
        <v>705</v>
      </c>
      <c r="G128" s="166"/>
      <c r="H128" s="166" t="s">
        <v>552</v>
      </c>
      <c r="I128" s="166" t="s">
        <v>199</v>
      </c>
      <c r="J128" s="166" t="s">
        <v>199</v>
      </c>
      <c r="K128" s="166" t="s">
        <v>199</v>
      </c>
      <c r="L128" s="166" t="s">
        <v>199</v>
      </c>
      <c r="M128" s="166" t="s">
        <v>719</v>
      </c>
      <c r="N128" s="166" t="s">
        <v>720</v>
      </c>
      <c r="O128" s="169" t="s">
        <v>721</v>
      </c>
      <c r="P128" s="166" t="s">
        <v>524</v>
      </c>
      <c r="Q128" s="166" t="s">
        <v>525</v>
      </c>
      <c r="R128" s="166" t="s">
        <v>0</v>
      </c>
      <c r="S128" s="170">
        <v>45505</v>
      </c>
      <c r="T128" s="170">
        <v>45595</v>
      </c>
      <c r="U128" s="170" t="s">
        <v>512</v>
      </c>
      <c r="V128" s="26"/>
      <c r="W128" s="166"/>
      <c r="X128" s="171">
        <v>0.1</v>
      </c>
      <c r="Y128" s="166" t="s">
        <v>526</v>
      </c>
      <c r="Z128" s="166" t="s">
        <v>374</v>
      </c>
      <c r="AA128" s="166" t="s">
        <v>199</v>
      </c>
      <c r="AB128" s="166" t="s">
        <v>199</v>
      </c>
      <c r="AC128" s="166" t="s">
        <v>199</v>
      </c>
      <c r="AD128" s="166" t="s">
        <v>364</v>
      </c>
      <c r="AE128" s="166" t="s">
        <v>487</v>
      </c>
      <c r="AF128" s="166" t="s">
        <v>199</v>
      </c>
      <c r="AG128" s="166" t="s">
        <v>199</v>
      </c>
      <c r="AH128" s="166" t="s">
        <v>199</v>
      </c>
      <c r="AI128" s="166" t="s">
        <v>199</v>
      </c>
      <c r="AJ128" s="166" t="s">
        <v>402</v>
      </c>
      <c r="AK128" s="166" t="s">
        <v>600</v>
      </c>
      <c r="AL128" s="166" t="s">
        <v>528</v>
      </c>
    </row>
    <row r="129" spans="2:38" s="173" customFormat="1" ht="128.25" hidden="1" x14ac:dyDescent="0.2">
      <c r="B129" s="166" t="s">
        <v>453</v>
      </c>
      <c r="C129" s="167" t="s">
        <v>454</v>
      </c>
      <c r="D129" s="166" t="s">
        <v>704</v>
      </c>
      <c r="E129" s="166" t="s">
        <v>705</v>
      </c>
      <c r="F129" s="166" t="s">
        <v>705</v>
      </c>
      <c r="G129" s="166"/>
      <c r="H129" s="166" t="s">
        <v>552</v>
      </c>
      <c r="I129" s="166" t="s">
        <v>199</v>
      </c>
      <c r="J129" s="166" t="s">
        <v>199</v>
      </c>
      <c r="K129" s="166" t="s">
        <v>199</v>
      </c>
      <c r="L129" s="166" t="s">
        <v>199</v>
      </c>
      <c r="M129" s="166" t="s">
        <v>722</v>
      </c>
      <c r="N129" s="166" t="s">
        <v>723</v>
      </c>
      <c r="O129" s="169" t="s">
        <v>724</v>
      </c>
      <c r="P129" s="166" t="s">
        <v>525</v>
      </c>
      <c r="Q129" s="166" t="s">
        <v>524</v>
      </c>
      <c r="R129" s="166" t="s">
        <v>0</v>
      </c>
      <c r="S129" s="170">
        <v>45292</v>
      </c>
      <c r="T129" s="170">
        <v>45473</v>
      </c>
      <c r="U129" s="170" t="s">
        <v>512</v>
      </c>
      <c r="V129" s="26"/>
      <c r="W129" s="166"/>
      <c r="X129" s="171">
        <v>0.1</v>
      </c>
      <c r="Y129" s="166" t="s">
        <v>526</v>
      </c>
      <c r="Z129" s="166" t="s">
        <v>374</v>
      </c>
      <c r="AA129" s="166" t="s">
        <v>199</v>
      </c>
      <c r="AB129" s="166" t="s">
        <v>199</v>
      </c>
      <c r="AC129" s="166" t="s">
        <v>199</v>
      </c>
      <c r="AD129" s="166" t="s">
        <v>364</v>
      </c>
      <c r="AE129" s="166" t="s">
        <v>513</v>
      </c>
      <c r="AF129" s="166" t="s">
        <v>199</v>
      </c>
      <c r="AG129" s="166" t="s">
        <v>199</v>
      </c>
      <c r="AH129" s="166" t="s">
        <v>199</v>
      </c>
      <c r="AI129" s="166" t="s">
        <v>199</v>
      </c>
      <c r="AJ129" s="166" t="s">
        <v>365</v>
      </c>
      <c r="AK129" s="166" t="s">
        <v>638</v>
      </c>
      <c r="AL129" s="166" t="s">
        <v>528</v>
      </c>
    </row>
    <row r="130" spans="2:38" s="173" customFormat="1" ht="128.25" hidden="1" x14ac:dyDescent="0.2">
      <c r="B130" s="166" t="s">
        <v>453</v>
      </c>
      <c r="C130" s="167" t="s">
        <v>454</v>
      </c>
      <c r="D130" s="166" t="s">
        <v>704</v>
      </c>
      <c r="E130" s="166" t="s">
        <v>705</v>
      </c>
      <c r="F130" s="166" t="s">
        <v>705</v>
      </c>
      <c r="G130" s="166"/>
      <c r="H130" s="166" t="s">
        <v>552</v>
      </c>
      <c r="I130" s="166" t="s">
        <v>199</v>
      </c>
      <c r="J130" s="166" t="s">
        <v>199</v>
      </c>
      <c r="K130" s="166" t="s">
        <v>199</v>
      </c>
      <c r="L130" s="166" t="s">
        <v>199</v>
      </c>
      <c r="M130" s="166" t="s">
        <v>725</v>
      </c>
      <c r="N130" s="166" t="s">
        <v>726</v>
      </c>
      <c r="O130" s="169" t="s">
        <v>727</v>
      </c>
      <c r="P130" s="166" t="s">
        <v>258</v>
      </c>
      <c r="Q130" s="166" t="s">
        <v>728</v>
      </c>
      <c r="R130" s="169" t="s">
        <v>72</v>
      </c>
      <c r="S130" s="170">
        <v>45292</v>
      </c>
      <c r="T130" s="170">
        <v>45641</v>
      </c>
      <c r="U130" s="179" t="s">
        <v>199</v>
      </c>
      <c r="V130" s="26"/>
      <c r="W130" s="166"/>
      <c r="X130" s="171">
        <v>1</v>
      </c>
      <c r="Y130" s="166" t="s">
        <v>374</v>
      </c>
      <c r="Z130" s="166" t="s">
        <v>199</v>
      </c>
      <c r="AA130" s="166" t="s">
        <v>199</v>
      </c>
      <c r="AB130" s="166" t="s">
        <v>199</v>
      </c>
      <c r="AC130" s="166" t="s">
        <v>199</v>
      </c>
      <c r="AD130" s="166" t="s">
        <v>209</v>
      </c>
      <c r="AE130" s="166" t="s">
        <v>199</v>
      </c>
      <c r="AF130" s="166" t="s">
        <v>199</v>
      </c>
      <c r="AG130" s="166" t="s">
        <v>199</v>
      </c>
      <c r="AH130" s="166" t="s">
        <v>199</v>
      </c>
      <c r="AI130" s="166" t="s">
        <v>199</v>
      </c>
      <c r="AJ130" s="166" t="s">
        <v>199</v>
      </c>
      <c r="AK130" s="166" t="s">
        <v>199</v>
      </c>
      <c r="AL130" s="169" t="s">
        <v>261</v>
      </c>
    </row>
    <row r="131" spans="2:38" s="173" customFormat="1" ht="128.25" hidden="1" x14ac:dyDescent="0.2">
      <c r="B131" s="185" t="s">
        <v>453</v>
      </c>
      <c r="C131" s="190" t="s">
        <v>454</v>
      </c>
      <c r="D131" s="184" t="s">
        <v>704</v>
      </c>
      <c r="E131" s="166" t="s">
        <v>705</v>
      </c>
      <c r="F131" s="184" t="s">
        <v>705</v>
      </c>
      <c r="G131" s="184"/>
      <c r="H131" s="184" t="s">
        <v>552</v>
      </c>
      <c r="I131" s="184" t="s">
        <v>199</v>
      </c>
      <c r="J131" s="166" t="s">
        <v>199</v>
      </c>
      <c r="K131" s="166" t="s">
        <v>199</v>
      </c>
      <c r="L131" s="166" t="s">
        <v>199</v>
      </c>
      <c r="M131" s="166" t="s">
        <v>729</v>
      </c>
      <c r="N131" s="166" t="s">
        <v>730</v>
      </c>
      <c r="O131" s="169" t="s">
        <v>731</v>
      </c>
      <c r="P131" s="166" t="s">
        <v>347</v>
      </c>
      <c r="Q131" s="184" t="s">
        <v>396</v>
      </c>
      <c r="R131" s="166" t="s">
        <v>84</v>
      </c>
      <c r="S131" s="170">
        <v>45324</v>
      </c>
      <c r="T131" s="170">
        <v>45626</v>
      </c>
      <c r="U131" s="170" t="s">
        <v>281</v>
      </c>
      <c r="V131" s="25" t="s">
        <v>206</v>
      </c>
      <c r="W131" s="169" t="s">
        <v>206</v>
      </c>
      <c r="X131" s="171">
        <v>1</v>
      </c>
      <c r="Y131" s="166" t="s">
        <v>400</v>
      </c>
      <c r="Z131" s="166" t="s">
        <v>401</v>
      </c>
      <c r="AA131" s="166" t="s">
        <v>374</v>
      </c>
      <c r="AB131" s="166" t="s">
        <v>199</v>
      </c>
      <c r="AC131" s="169" t="s">
        <v>199</v>
      </c>
      <c r="AD131" s="166" t="s">
        <v>364</v>
      </c>
      <c r="AE131" s="166" t="s">
        <v>199</v>
      </c>
      <c r="AF131" s="166" t="s">
        <v>199</v>
      </c>
      <c r="AG131" s="166" t="s">
        <v>199</v>
      </c>
      <c r="AH131" s="166" t="s">
        <v>199</v>
      </c>
      <c r="AI131" s="166" t="s">
        <v>199</v>
      </c>
      <c r="AJ131" s="166" t="s">
        <v>365</v>
      </c>
      <c r="AK131" s="166" t="s">
        <v>366</v>
      </c>
      <c r="AL131" s="166" t="s">
        <v>418</v>
      </c>
    </row>
    <row r="132" spans="2:38" s="173" customFormat="1" ht="128.25" hidden="1" x14ac:dyDescent="0.2">
      <c r="B132" s="166" t="s">
        <v>453</v>
      </c>
      <c r="C132" s="167" t="s">
        <v>454</v>
      </c>
      <c r="D132" s="166" t="s">
        <v>704</v>
      </c>
      <c r="E132" s="166" t="s">
        <v>705</v>
      </c>
      <c r="F132" s="166" t="s">
        <v>705</v>
      </c>
      <c r="G132" s="166"/>
      <c r="H132" s="166" t="s">
        <v>552</v>
      </c>
      <c r="I132" s="166" t="s">
        <v>199</v>
      </c>
      <c r="J132" s="166" t="s">
        <v>199</v>
      </c>
      <c r="K132" s="166" t="s">
        <v>199</v>
      </c>
      <c r="L132" s="166" t="s">
        <v>199</v>
      </c>
      <c r="M132" s="166" t="s">
        <v>732</v>
      </c>
      <c r="N132" s="166" t="s">
        <v>733</v>
      </c>
      <c r="O132" s="169" t="s">
        <v>734</v>
      </c>
      <c r="P132" s="166" t="s">
        <v>608</v>
      </c>
      <c r="Q132" s="166" t="s">
        <v>609</v>
      </c>
      <c r="R132" s="166" t="s">
        <v>0</v>
      </c>
      <c r="S132" s="179">
        <v>45292</v>
      </c>
      <c r="T132" s="179">
        <v>45641</v>
      </c>
      <c r="U132" s="179" t="s">
        <v>512</v>
      </c>
      <c r="V132" s="26"/>
      <c r="W132" s="166"/>
      <c r="X132" s="169">
        <v>60</v>
      </c>
      <c r="Y132" s="166" t="s">
        <v>476</v>
      </c>
      <c r="Z132" s="166" t="s">
        <v>374</v>
      </c>
      <c r="AA132" s="166" t="s">
        <v>199</v>
      </c>
      <c r="AB132" s="166" t="s">
        <v>199</v>
      </c>
      <c r="AC132" s="166" t="s">
        <v>199</v>
      </c>
      <c r="AD132" s="166" t="s">
        <v>620</v>
      </c>
      <c r="AE132" s="166" t="s">
        <v>513</v>
      </c>
      <c r="AF132" s="166" t="s">
        <v>487</v>
      </c>
      <c r="AG132" s="166" t="s">
        <v>199</v>
      </c>
      <c r="AH132" s="166" t="s">
        <v>199</v>
      </c>
      <c r="AI132" s="166" t="s">
        <v>199</v>
      </c>
      <c r="AJ132" s="166" t="s">
        <v>199</v>
      </c>
      <c r="AK132" s="166" t="s">
        <v>199</v>
      </c>
      <c r="AL132" s="166" t="s">
        <v>610</v>
      </c>
    </row>
    <row r="133" spans="2:38" s="173" customFormat="1" ht="128.25" hidden="1" x14ac:dyDescent="0.2">
      <c r="B133" s="166" t="s">
        <v>453</v>
      </c>
      <c r="C133" s="167" t="s">
        <v>454</v>
      </c>
      <c r="D133" s="166" t="s">
        <v>704</v>
      </c>
      <c r="E133" s="166" t="s">
        <v>705</v>
      </c>
      <c r="F133" s="166" t="s">
        <v>705</v>
      </c>
      <c r="G133" s="166"/>
      <c r="H133" s="166" t="s">
        <v>552</v>
      </c>
      <c r="I133" s="166" t="s">
        <v>199</v>
      </c>
      <c r="J133" s="166" t="s">
        <v>199</v>
      </c>
      <c r="K133" s="166" t="s">
        <v>199</v>
      </c>
      <c r="L133" s="166" t="s">
        <v>199</v>
      </c>
      <c r="M133" s="166" t="s">
        <v>735</v>
      </c>
      <c r="N133" s="166" t="s">
        <v>736</v>
      </c>
      <c r="O133" s="169" t="s">
        <v>737</v>
      </c>
      <c r="P133" s="166" t="s">
        <v>608</v>
      </c>
      <c r="Q133" s="166" t="s">
        <v>609</v>
      </c>
      <c r="R133" s="166" t="s">
        <v>0</v>
      </c>
      <c r="S133" s="179">
        <v>45292</v>
      </c>
      <c r="T133" s="179">
        <v>45641</v>
      </c>
      <c r="U133" s="179" t="s">
        <v>512</v>
      </c>
      <c r="V133" s="26"/>
      <c r="W133" s="166"/>
      <c r="X133" s="169">
        <v>40</v>
      </c>
      <c r="Y133" s="166" t="s">
        <v>476</v>
      </c>
      <c r="Z133" s="166" t="s">
        <v>374</v>
      </c>
      <c r="AA133" s="166" t="s">
        <v>199</v>
      </c>
      <c r="AB133" s="166" t="s">
        <v>199</v>
      </c>
      <c r="AC133" s="166" t="s">
        <v>199</v>
      </c>
      <c r="AD133" s="166" t="s">
        <v>620</v>
      </c>
      <c r="AE133" s="166" t="s">
        <v>513</v>
      </c>
      <c r="AF133" s="166" t="s">
        <v>487</v>
      </c>
      <c r="AG133" s="166" t="s">
        <v>199</v>
      </c>
      <c r="AH133" s="166" t="s">
        <v>199</v>
      </c>
      <c r="AI133" s="166" t="s">
        <v>199</v>
      </c>
      <c r="AJ133" s="166" t="s">
        <v>199</v>
      </c>
      <c r="AK133" s="166" t="s">
        <v>199</v>
      </c>
      <c r="AL133" s="166" t="s">
        <v>610</v>
      </c>
    </row>
    <row r="134" spans="2:38" s="173" customFormat="1" ht="128.25" hidden="1" x14ac:dyDescent="0.2">
      <c r="B134" s="166" t="s">
        <v>453</v>
      </c>
      <c r="C134" s="167" t="s">
        <v>454</v>
      </c>
      <c r="D134" s="166" t="s">
        <v>704</v>
      </c>
      <c r="E134" s="166" t="s">
        <v>705</v>
      </c>
      <c r="F134" s="166" t="s">
        <v>705</v>
      </c>
      <c r="G134" s="166"/>
      <c r="H134" s="166" t="s">
        <v>552</v>
      </c>
      <c r="I134" s="166" t="s">
        <v>199</v>
      </c>
      <c r="J134" s="166" t="s">
        <v>199</v>
      </c>
      <c r="K134" s="166" t="s">
        <v>199</v>
      </c>
      <c r="L134" s="166" t="s">
        <v>199</v>
      </c>
      <c r="M134" s="192" t="s">
        <v>738</v>
      </c>
      <c r="N134" s="166" t="s">
        <v>739</v>
      </c>
      <c r="O134" s="169" t="s">
        <v>740</v>
      </c>
      <c r="P134" s="166" t="s">
        <v>661</v>
      </c>
      <c r="Q134" s="166" t="s">
        <v>662</v>
      </c>
      <c r="R134" s="166" t="s">
        <v>0</v>
      </c>
      <c r="S134" s="170">
        <v>45292</v>
      </c>
      <c r="T134" s="170">
        <v>45473</v>
      </c>
      <c r="U134" s="170" t="s">
        <v>0</v>
      </c>
      <c r="V134" s="26"/>
      <c r="W134" s="166"/>
      <c r="X134" s="166">
        <v>40</v>
      </c>
      <c r="Y134" s="166" t="s">
        <v>449</v>
      </c>
      <c r="Z134" s="166" t="s">
        <v>208</v>
      </c>
      <c r="AA134" s="166" t="s">
        <v>374</v>
      </c>
      <c r="AB134" s="166" t="s">
        <v>199</v>
      </c>
      <c r="AC134" s="166" t="s">
        <v>199</v>
      </c>
      <c r="AD134" s="166" t="s">
        <v>209</v>
      </c>
      <c r="AE134" s="166" t="s">
        <v>199</v>
      </c>
      <c r="AF134" s="166" t="s">
        <v>199</v>
      </c>
      <c r="AG134" s="166" t="s">
        <v>199</v>
      </c>
      <c r="AH134" s="166" t="s">
        <v>199</v>
      </c>
      <c r="AI134" s="166" t="s">
        <v>199</v>
      </c>
      <c r="AJ134" s="166" t="s">
        <v>199</v>
      </c>
      <c r="AK134" s="166" t="s">
        <v>199</v>
      </c>
      <c r="AL134" s="166" t="s">
        <v>663</v>
      </c>
    </row>
    <row r="135" spans="2:38" s="173" customFormat="1" ht="128.25" hidden="1" x14ac:dyDescent="0.2">
      <c r="B135" s="166" t="s">
        <v>453</v>
      </c>
      <c r="C135" s="167" t="s">
        <v>454</v>
      </c>
      <c r="D135" s="166" t="s">
        <v>704</v>
      </c>
      <c r="E135" s="166" t="s">
        <v>705</v>
      </c>
      <c r="F135" s="166" t="s">
        <v>705</v>
      </c>
      <c r="G135" s="166"/>
      <c r="H135" s="166" t="s">
        <v>552</v>
      </c>
      <c r="I135" s="166" t="s">
        <v>199</v>
      </c>
      <c r="J135" s="166" t="s">
        <v>199</v>
      </c>
      <c r="K135" s="166" t="s">
        <v>199</v>
      </c>
      <c r="L135" s="166" t="s">
        <v>199</v>
      </c>
      <c r="M135" s="192" t="s">
        <v>742</v>
      </c>
      <c r="N135" s="166" t="s">
        <v>743</v>
      </c>
      <c r="O135" s="169" t="s">
        <v>744</v>
      </c>
      <c r="P135" s="166" t="s">
        <v>661</v>
      </c>
      <c r="Q135" s="166" t="s">
        <v>662</v>
      </c>
      <c r="R135" s="166" t="s">
        <v>0</v>
      </c>
      <c r="S135" s="170">
        <v>45505</v>
      </c>
      <c r="T135" s="170">
        <v>45641</v>
      </c>
      <c r="U135" s="170" t="s">
        <v>0</v>
      </c>
      <c r="V135" s="26"/>
      <c r="W135" s="166"/>
      <c r="X135" s="166">
        <v>10</v>
      </c>
      <c r="Y135" s="166" t="s">
        <v>449</v>
      </c>
      <c r="Z135" s="166" t="s">
        <v>208</v>
      </c>
      <c r="AA135" s="166" t="s">
        <v>374</v>
      </c>
      <c r="AB135" s="166" t="s">
        <v>199</v>
      </c>
      <c r="AC135" s="166" t="s">
        <v>199</v>
      </c>
      <c r="AD135" s="166" t="s">
        <v>487</v>
      </c>
      <c r="AE135" s="166" t="s">
        <v>199</v>
      </c>
      <c r="AF135" s="166" t="s">
        <v>199</v>
      </c>
      <c r="AG135" s="166" t="s">
        <v>199</v>
      </c>
      <c r="AH135" s="166" t="s">
        <v>199</v>
      </c>
      <c r="AI135" s="166" t="s">
        <v>199</v>
      </c>
      <c r="AJ135" s="166" t="s">
        <v>199</v>
      </c>
      <c r="AK135" s="166" t="s">
        <v>199</v>
      </c>
      <c r="AL135" s="166" t="s">
        <v>663</v>
      </c>
    </row>
    <row r="136" spans="2:38" s="173" customFormat="1" ht="128.25" hidden="1" x14ac:dyDescent="0.2">
      <c r="B136" s="166" t="s">
        <v>453</v>
      </c>
      <c r="C136" s="167" t="s">
        <v>454</v>
      </c>
      <c r="D136" s="166" t="s">
        <v>704</v>
      </c>
      <c r="E136" s="166" t="s">
        <v>705</v>
      </c>
      <c r="F136" s="166" t="s">
        <v>705</v>
      </c>
      <c r="G136" s="166"/>
      <c r="H136" s="166" t="s">
        <v>552</v>
      </c>
      <c r="I136" s="166" t="s">
        <v>199</v>
      </c>
      <c r="J136" s="166" t="s">
        <v>199</v>
      </c>
      <c r="K136" s="166" t="s">
        <v>199</v>
      </c>
      <c r="L136" s="166" t="s">
        <v>199</v>
      </c>
      <c r="M136" s="192" t="s">
        <v>746</v>
      </c>
      <c r="N136" s="166" t="s">
        <v>747</v>
      </c>
      <c r="O136" s="169" t="s">
        <v>748</v>
      </c>
      <c r="P136" s="166" t="s">
        <v>661</v>
      </c>
      <c r="Q136" s="166" t="s">
        <v>662</v>
      </c>
      <c r="R136" s="166" t="s">
        <v>0</v>
      </c>
      <c r="S136" s="170">
        <v>45292</v>
      </c>
      <c r="T136" s="170">
        <v>45473</v>
      </c>
      <c r="U136" s="170" t="s">
        <v>0</v>
      </c>
      <c r="V136" s="26"/>
      <c r="W136" s="166"/>
      <c r="X136" s="166">
        <v>30</v>
      </c>
      <c r="Y136" s="166" t="s">
        <v>449</v>
      </c>
      <c r="Z136" s="166" t="s">
        <v>208</v>
      </c>
      <c r="AA136" s="166" t="s">
        <v>374</v>
      </c>
      <c r="AB136" s="166" t="s">
        <v>199</v>
      </c>
      <c r="AC136" s="166" t="s">
        <v>199</v>
      </c>
      <c r="AD136" s="166" t="s">
        <v>487</v>
      </c>
      <c r="AE136" s="166" t="s">
        <v>199</v>
      </c>
      <c r="AF136" s="166" t="s">
        <v>199</v>
      </c>
      <c r="AG136" s="166" t="s">
        <v>199</v>
      </c>
      <c r="AH136" s="166" t="s">
        <v>199</v>
      </c>
      <c r="AI136" s="166" t="s">
        <v>199</v>
      </c>
      <c r="AJ136" s="166" t="s">
        <v>199</v>
      </c>
      <c r="AK136" s="166" t="s">
        <v>199</v>
      </c>
      <c r="AL136" s="166" t="s">
        <v>663</v>
      </c>
    </row>
    <row r="137" spans="2:38" s="173" customFormat="1" ht="128.25" hidden="1" x14ac:dyDescent="0.2">
      <c r="B137" s="166" t="s">
        <v>453</v>
      </c>
      <c r="C137" s="167" t="s">
        <v>454</v>
      </c>
      <c r="D137" s="166" t="s">
        <v>704</v>
      </c>
      <c r="E137" s="166" t="s">
        <v>705</v>
      </c>
      <c r="F137" s="166" t="s">
        <v>705</v>
      </c>
      <c r="G137" s="166"/>
      <c r="H137" s="166" t="s">
        <v>552</v>
      </c>
      <c r="I137" s="166" t="s">
        <v>199</v>
      </c>
      <c r="J137" s="166" t="s">
        <v>199</v>
      </c>
      <c r="K137" s="166" t="s">
        <v>199</v>
      </c>
      <c r="L137" s="166" t="s">
        <v>199</v>
      </c>
      <c r="M137" s="192" t="s">
        <v>749</v>
      </c>
      <c r="N137" s="166" t="s">
        <v>750</v>
      </c>
      <c r="O137" s="169" t="s">
        <v>751</v>
      </c>
      <c r="P137" s="166" t="s">
        <v>661</v>
      </c>
      <c r="Q137" s="166" t="s">
        <v>662</v>
      </c>
      <c r="R137" s="166" t="s">
        <v>0</v>
      </c>
      <c r="S137" s="170">
        <v>45474</v>
      </c>
      <c r="T137" s="170">
        <v>45641</v>
      </c>
      <c r="U137" s="170" t="s">
        <v>0</v>
      </c>
      <c r="V137" s="26"/>
      <c r="W137" s="166"/>
      <c r="X137" s="166">
        <v>10</v>
      </c>
      <c r="Y137" s="166" t="s">
        <v>449</v>
      </c>
      <c r="Z137" s="166" t="s">
        <v>208</v>
      </c>
      <c r="AA137" s="166" t="s">
        <v>374</v>
      </c>
      <c r="AB137" s="166" t="s">
        <v>199</v>
      </c>
      <c r="AC137" s="166" t="s">
        <v>199</v>
      </c>
      <c r="AD137" s="166" t="s">
        <v>487</v>
      </c>
      <c r="AE137" s="166" t="s">
        <v>199</v>
      </c>
      <c r="AF137" s="166" t="s">
        <v>199</v>
      </c>
      <c r="AG137" s="166" t="s">
        <v>199</v>
      </c>
      <c r="AH137" s="166" t="s">
        <v>199</v>
      </c>
      <c r="AI137" s="166" t="s">
        <v>199</v>
      </c>
      <c r="AJ137" s="166" t="s">
        <v>199</v>
      </c>
      <c r="AK137" s="166" t="s">
        <v>199</v>
      </c>
      <c r="AL137" s="166" t="s">
        <v>663</v>
      </c>
    </row>
    <row r="138" spans="2:38" s="173" customFormat="1" ht="128.25" hidden="1" x14ac:dyDescent="0.2">
      <c r="B138" s="166" t="s">
        <v>453</v>
      </c>
      <c r="C138" s="167" t="s">
        <v>454</v>
      </c>
      <c r="D138" s="166" t="s">
        <v>704</v>
      </c>
      <c r="E138" s="166" t="s">
        <v>705</v>
      </c>
      <c r="F138" s="166" t="s">
        <v>705</v>
      </c>
      <c r="G138" s="166"/>
      <c r="H138" s="166" t="s">
        <v>753</v>
      </c>
      <c r="I138" s="166" t="s">
        <v>199</v>
      </c>
      <c r="J138" s="166" t="s">
        <v>199</v>
      </c>
      <c r="K138" s="166" t="s">
        <v>199</v>
      </c>
      <c r="L138" s="166" t="s">
        <v>199</v>
      </c>
      <c r="M138" s="192" t="s">
        <v>754</v>
      </c>
      <c r="N138" s="192" t="s">
        <v>755</v>
      </c>
      <c r="O138" s="169" t="s">
        <v>756</v>
      </c>
      <c r="P138" s="166" t="s">
        <v>661</v>
      </c>
      <c r="Q138" s="166" t="s">
        <v>662</v>
      </c>
      <c r="R138" s="166" t="s">
        <v>0</v>
      </c>
      <c r="S138" s="170">
        <v>45473</v>
      </c>
      <c r="T138" s="170">
        <v>45641</v>
      </c>
      <c r="U138" s="170" t="s">
        <v>512</v>
      </c>
      <c r="V138" s="26"/>
      <c r="W138" s="166"/>
      <c r="X138" s="166">
        <v>50</v>
      </c>
      <c r="Y138" s="166" t="s">
        <v>449</v>
      </c>
      <c r="Z138" s="166" t="s">
        <v>208</v>
      </c>
      <c r="AA138" s="166" t="s">
        <v>354</v>
      </c>
      <c r="AB138" s="166" t="s">
        <v>374</v>
      </c>
      <c r="AC138" s="166" t="s">
        <v>199</v>
      </c>
      <c r="AD138" s="166" t="s">
        <v>487</v>
      </c>
      <c r="AE138" s="166" t="s">
        <v>199</v>
      </c>
      <c r="AF138" s="166" t="s">
        <v>199</v>
      </c>
      <c r="AG138" s="166" t="s">
        <v>199</v>
      </c>
      <c r="AH138" s="166" t="s">
        <v>199</v>
      </c>
      <c r="AI138" s="166" t="s">
        <v>199</v>
      </c>
      <c r="AJ138" s="166" t="s">
        <v>199</v>
      </c>
      <c r="AK138" s="166" t="s">
        <v>199</v>
      </c>
      <c r="AL138" s="166" t="s">
        <v>663</v>
      </c>
    </row>
    <row r="139" spans="2:38" s="173" customFormat="1" ht="128.25" hidden="1" x14ac:dyDescent="0.2">
      <c r="B139" s="166" t="s">
        <v>453</v>
      </c>
      <c r="C139" s="167" t="s">
        <v>454</v>
      </c>
      <c r="D139" s="166" t="s">
        <v>704</v>
      </c>
      <c r="E139" s="166" t="s">
        <v>705</v>
      </c>
      <c r="F139" s="166" t="s">
        <v>705</v>
      </c>
      <c r="G139" s="166"/>
      <c r="H139" s="166" t="s">
        <v>753</v>
      </c>
      <c r="I139" s="166" t="s">
        <v>199</v>
      </c>
      <c r="J139" s="166" t="s">
        <v>199</v>
      </c>
      <c r="K139" s="166" t="s">
        <v>199</v>
      </c>
      <c r="L139" s="166" t="s">
        <v>199</v>
      </c>
      <c r="M139" s="192" t="s">
        <v>757</v>
      </c>
      <c r="N139" s="192" t="s">
        <v>758</v>
      </c>
      <c r="O139" s="169" t="s">
        <v>759</v>
      </c>
      <c r="P139" s="166" t="s">
        <v>661</v>
      </c>
      <c r="Q139" s="166" t="s">
        <v>662</v>
      </c>
      <c r="R139" s="166" t="s">
        <v>0</v>
      </c>
      <c r="S139" s="170">
        <v>45292</v>
      </c>
      <c r="T139" s="170">
        <v>45641</v>
      </c>
      <c r="U139" s="170" t="s">
        <v>512</v>
      </c>
      <c r="V139" s="26"/>
      <c r="W139" s="166"/>
      <c r="X139" s="166">
        <v>50</v>
      </c>
      <c r="Y139" s="166" t="s">
        <v>449</v>
      </c>
      <c r="Z139" s="166" t="s">
        <v>208</v>
      </c>
      <c r="AA139" s="166" t="s">
        <v>374</v>
      </c>
      <c r="AB139" s="166" t="s">
        <v>476</v>
      </c>
      <c r="AC139" s="166" t="s">
        <v>199</v>
      </c>
      <c r="AD139" s="166" t="s">
        <v>513</v>
      </c>
      <c r="AE139" s="166" t="s">
        <v>199</v>
      </c>
      <c r="AF139" s="166" t="s">
        <v>199</v>
      </c>
      <c r="AG139" s="166" t="s">
        <v>199</v>
      </c>
      <c r="AH139" s="166" t="s">
        <v>199</v>
      </c>
      <c r="AI139" s="166" t="s">
        <v>199</v>
      </c>
      <c r="AJ139" s="166" t="s">
        <v>199</v>
      </c>
      <c r="AK139" s="166" t="s">
        <v>199</v>
      </c>
      <c r="AL139" s="166" t="s">
        <v>663</v>
      </c>
    </row>
    <row r="140" spans="2:38" s="173" customFormat="1" ht="128.25" hidden="1" x14ac:dyDescent="0.2">
      <c r="B140" s="166" t="s">
        <v>453</v>
      </c>
      <c r="C140" s="167" t="s">
        <v>454</v>
      </c>
      <c r="D140" s="166" t="s">
        <v>704</v>
      </c>
      <c r="E140" s="166" t="s">
        <v>705</v>
      </c>
      <c r="F140" s="166" t="s">
        <v>705</v>
      </c>
      <c r="G140" s="166"/>
      <c r="H140" s="166" t="s">
        <v>552</v>
      </c>
      <c r="I140" s="166" t="s">
        <v>199</v>
      </c>
      <c r="J140" s="166" t="s">
        <v>199</v>
      </c>
      <c r="K140" s="166" t="s">
        <v>199</v>
      </c>
      <c r="L140" s="166" t="s">
        <v>199</v>
      </c>
      <c r="M140" s="166" t="s">
        <v>760</v>
      </c>
      <c r="N140" s="166" t="s">
        <v>761</v>
      </c>
      <c r="O140" s="169" t="s">
        <v>762</v>
      </c>
      <c r="P140" s="195" t="s">
        <v>763</v>
      </c>
      <c r="Q140" s="195" t="s">
        <v>764</v>
      </c>
      <c r="R140" s="166" t="s">
        <v>199</v>
      </c>
      <c r="S140" s="170">
        <v>45292</v>
      </c>
      <c r="T140" s="170">
        <v>45473</v>
      </c>
      <c r="U140" s="170" t="s">
        <v>512</v>
      </c>
      <c r="V140" s="26"/>
      <c r="W140" s="166"/>
      <c r="X140" s="171">
        <v>0.5</v>
      </c>
      <c r="Y140" s="166" t="s">
        <v>208</v>
      </c>
      <c r="Z140" s="166" t="s">
        <v>374</v>
      </c>
      <c r="AA140" s="166" t="s">
        <v>400</v>
      </c>
      <c r="AB140" s="166" t="s">
        <v>199</v>
      </c>
      <c r="AC140" s="166" t="s">
        <v>199</v>
      </c>
      <c r="AD140" s="166" t="s">
        <v>364</v>
      </c>
      <c r="AE140" s="166" t="s">
        <v>513</v>
      </c>
      <c r="AF140" s="166" t="s">
        <v>199</v>
      </c>
      <c r="AG140" s="166" t="s">
        <v>199</v>
      </c>
      <c r="AH140" s="166" t="s">
        <v>199</v>
      </c>
      <c r="AI140" s="166" t="s">
        <v>199</v>
      </c>
      <c r="AJ140" s="166" t="s">
        <v>765</v>
      </c>
      <c r="AK140" s="166" t="s">
        <v>409</v>
      </c>
      <c r="AL140" s="166" t="s">
        <v>766</v>
      </c>
    </row>
    <row r="141" spans="2:38" s="173" customFormat="1" ht="128.25" hidden="1" x14ac:dyDescent="0.2">
      <c r="B141" s="166" t="s">
        <v>453</v>
      </c>
      <c r="C141" s="167" t="s">
        <v>454</v>
      </c>
      <c r="D141" s="166" t="s">
        <v>704</v>
      </c>
      <c r="E141" s="166" t="s">
        <v>705</v>
      </c>
      <c r="F141" s="166" t="s">
        <v>705</v>
      </c>
      <c r="G141" s="166"/>
      <c r="H141" s="166" t="s">
        <v>552</v>
      </c>
      <c r="I141" s="166" t="s">
        <v>199</v>
      </c>
      <c r="J141" s="166" t="s">
        <v>199</v>
      </c>
      <c r="K141" s="166" t="s">
        <v>199</v>
      </c>
      <c r="L141" s="166" t="s">
        <v>199</v>
      </c>
      <c r="M141" s="166" t="s">
        <v>767</v>
      </c>
      <c r="N141" s="166" t="s">
        <v>768</v>
      </c>
      <c r="O141" s="169" t="s">
        <v>762</v>
      </c>
      <c r="P141" s="195" t="s">
        <v>763</v>
      </c>
      <c r="Q141" s="195" t="s">
        <v>764</v>
      </c>
      <c r="R141" s="166" t="s">
        <v>199</v>
      </c>
      <c r="S141" s="170">
        <v>45474</v>
      </c>
      <c r="T141" s="170">
        <v>45657</v>
      </c>
      <c r="U141" s="170" t="s">
        <v>512</v>
      </c>
      <c r="V141" s="26"/>
      <c r="W141" s="166"/>
      <c r="X141" s="171">
        <v>0.5</v>
      </c>
      <c r="Y141" s="166" t="s">
        <v>208</v>
      </c>
      <c r="Z141" s="166" t="s">
        <v>374</v>
      </c>
      <c r="AA141" s="166" t="s">
        <v>400</v>
      </c>
      <c r="AB141" s="166" t="s">
        <v>199</v>
      </c>
      <c r="AC141" s="166" t="s">
        <v>199</v>
      </c>
      <c r="AD141" s="166" t="s">
        <v>364</v>
      </c>
      <c r="AE141" s="166" t="s">
        <v>513</v>
      </c>
      <c r="AF141" s="166" t="s">
        <v>199</v>
      </c>
      <c r="AG141" s="166" t="s">
        <v>199</v>
      </c>
      <c r="AH141" s="166" t="s">
        <v>199</v>
      </c>
      <c r="AI141" s="166" t="s">
        <v>199</v>
      </c>
      <c r="AJ141" s="166" t="s">
        <v>765</v>
      </c>
      <c r="AK141" s="166" t="s">
        <v>409</v>
      </c>
      <c r="AL141" s="166" t="s">
        <v>766</v>
      </c>
    </row>
    <row r="142" spans="2:38" s="173" customFormat="1" ht="128.25" x14ac:dyDescent="0.2">
      <c r="B142" s="166" t="s">
        <v>453</v>
      </c>
      <c r="C142" s="167" t="s">
        <v>454</v>
      </c>
      <c r="D142" s="166" t="s">
        <v>704</v>
      </c>
      <c r="E142" s="166" t="s">
        <v>705</v>
      </c>
      <c r="F142" s="166" t="s">
        <v>705</v>
      </c>
      <c r="G142" s="166"/>
      <c r="H142" s="166" t="s">
        <v>552</v>
      </c>
      <c r="I142" s="166" t="s">
        <v>199</v>
      </c>
      <c r="J142" s="166" t="s">
        <v>199</v>
      </c>
      <c r="K142" s="166" t="s">
        <v>199</v>
      </c>
      <c r="L142" s="166" t="s">
        <v>199</v>
      </c>
      <c r="M142" s="166" t="s">
        <v>769</v>
      </c>
      <c r="N142" s="166" t="s">
        <v>770</v>
      </c>
      <c r="O142" s="169" t="s">
        <v>771</v>
      </c>
      <c r="P142" s="166" t="s">
        <v>772</v>
      </c>
      <c r="Q142" s="166" t="s">
        <v>773</v>
      </c>
      <c r="R142" s="166" t="s">
        <v>0</v>
      </c>
      <c r="S142" s="170">
        <v>45292</v>
      </c>
      <c r="T142" s="170">
        <v>45412</v>
      </c>
      <c r="U142" s="170" t="s">
        <v>0</v>
      </c>
      <c r="V142" s="26"/>
      <c r="W142" s="166">
        <v>98</v>
      </c>
      <c r="X142" s="166">
        <v>30</v>
      </c>
      <c r="Y142" s="166" t="s">
        <v>247</v>
      </c>
      <c r="Z142" s="166" t="s">
        <v>245</v>
      </c>
      <c r="AA142" s="166" t="s">
        <v>374</v>
      </c>
      <c r="AB142" s="166" t="s">
        <v>199</v>
      </c>
      <c r="AC142" s="166" t="s">
        <v>199</v>
      </c>
      <c r="AD142" s="166" t="s">
        <v>209</v>
      </c>
      <c r="AE142" s="166" t="s">
        <v>199</v>
      </c>
      <c r="AF142" s="166" t="s">
        <v>199</v>
      </c>
      <c r="AG142" s="166" t="s">
        <v>199</v>
      </c>
      <c r="AH142" s="166" t="s">
        <v>199</v>
      </c>
      <c r="AI142" s="166" t="s">
        <v>199</v>
      </c>
      <c r="AJ142" s="166" t="s">
        <v>199</v>
      </c>
      <c r="AK142" s="166" t="s">
        <v>199</v>
      </c>
      <c r="AL142" s="166" t="s">
        <v>774</v>
      </c>
    </row>
    <row r="143" spans="2:38" s="173" customFormat="1" ht="128.25" x14ac:dyDescent="0.2">
      <c r="B143" s="166" t="s">
        <v>453</v>
      </c>
      <c r="C143" s="167" t="s">
        <v>454</v>
      </c>
      <c r="D143" s="166" t="s">
        <v>704</v>
      </c>
      <c r="E143" s="166" t="s">
        <v>705</v>
      </c>
      <c r="F143" s="166" t="s">
        <v>705</v>
      </c>
      <c r="G143" s="166"/>
      <c r="H143" s="166" t="s">
        <v>552</v>
      </c>
      <c r="I143" s="166" t="s">
        <v>199</v>
      </c>
      <c r="J143" s="166" t="s">
        <v>199</v>
      </c>
      <c r="K143" s="166" t="s">
        <v>199</v>
      </c>
      <c r="L143" s="166" t="s">
        <v>199</v>
      </c>
      <c r="M143" s="166" t="s">
        <v>775</v>
      </c>
      <c r="N143" s="166" t="s">
        <v>776</v>
      </c>
      <c r="O143" s="169" t="s">
        <v>777</v>
      </c>
      <c r="P143" s="166" t="s">
        <v>772</v>
      </c>
      <c r="Q143" s="166" t="s">
        <v>773</v>
      </c>
      <c r="R143" s="166" t="s">
        <v>0</v>
      </c>
      <c r="S143" s="170">
        <v>45292</v>
      </c>
      <c r="T143" s="170">
        <v>45503</v>
      </c>
      <c r="U143" s="170" t="s">
        <v>0</v>
      </c>
      <c r="V143" s="26"/>
      <c r="W143" s="166">
        <v>98</v>
      </c>
      <c r="X143" s="166">
        <v>30</v>
      </c>
      <c r="Y143" s="166" t="s">
        <v>247</v>
      </c>
      <c r="Z143" s="166" t="s">
        <v>245</v>
      </c>
      <c r="AA143" s="166" t="s">
        <v>374</v>
      </c>
      <c r="AB143" s="166" t="s">
        <v>199</v>
      </c>
      <c r="AC143" s="166" t="s">
        <v>199</v>
      </c>
      <c r="AD143" s="166" t="s">
        <v>209</v>
      </c>
      <c r="AE143" s="166" t="s">
        <v>199</v>
      </c>
      <c r="AF143" s="166" t="s">
        <v>199</v>
      </c>
      <c r="AG143" s="166" t="s">
        <v>199</v>
      </c>
      <c r="AH143" s="166" t="s">
        <v>199</v>
      </c>
      <c r="AI143" s="166" t="s">
        <v>199</v>
      </c>
      <c r="AJ143" s="166" t="s">
        <v>199</v>
      </c>
      <c r="AK143" s="166" t="s">
        <v>199</v>
      </c>
      <c r="AL143" s="166" t="s">
        <v>774</v>
      </c>
    </row>
    <row r="144" spans="2:38" s="173" customFormat="1" ht="128.25" x14ac:dyDescent="0.2">
      <c r="B144" s="166" t="s">
        <v>453</v>
      </c>
      <c r="C144" s="167" t="s">
        <v>454</v>
      </c>
      <c r="D144" s="166" t="s">
        <v>704</v>
      </c>
      <c r="E144" s="166" t="s">
        <v>705</v>
      </c>
      <c r="F144" s="166" t="s">
        <v>705</v>
      </c>
      <c r="G144" s="166"/>
      <c r="H144" s="166" t="s">
        <v>552</v>
      </c>
      <c r="I144" s="166" t="s">
        <v>199</v>
      </c>
      <c r="J144" s="166" t="s">
        <v>199</v>
      </c>
      <c r="K144" s="166" t="s">
        <v>199</v>
      </c>
      <c r="L144" s="166" t="s">
        <v>199</v>
      </c>
      <c r="M144" s="166" t="s">
        <v>778</v>
      </c>
      <c r="N144" s="166" t="s">
        <v>779</v>
      </c>
      <c r="O144" s="169" t="s">
        <v>780</v>
      </c>
      <c r="P144" s="166" t="s">
        <v>772</v>
      </c>
      <c r="Q144" s="166" t="s">
        <v>773</v>
      </c>
      <c r="R144" s="166" t="s">
        <v>0</v>
      </c>
      <c r="S144" s="170">
        <v>45292</v>
      </c>
      <c r="T144" s="170">
        <v>45641</v>
      </c>
      <c r="U144" s="170" t="s">
        <v>0</v>
      </c>
      <c r="V144" s="26"/>
      <c r="W144" s="166">
        <v>98</v>
      </c>
      <c r="X144" s="166">
        <v>40</v>
      </c>
      <c r="Y144" s="166" t="s">
        <v>247</v>
      </c>
      <c r="Z144" s="166" t="s">
        <v>245</v>
      </c>
      <c r="AA144" s="166" t="s">
        <v>374</v>
      </c>
      <c r="AB144" s="166" t="s">
        <v>199</v>
      </c>
      <c r="AC144" s="166" t="s">
        <v>199</v>
      </c>
      <c r="AD144" s="166" t="s">
        <v>209</v>
      </c>
      <c r="AE144" s="166" t="s">
        <v>199</v>
      </c>
      <c r="AF144" s="166" t="s">
        <v>199</v>
      </c>
      <c r="AG144" s="166" t="s">
        <v>199</v>
      </c>
      <c r="AH144" s="166" t="s">
        <v>199</v>
      </c>
      <c r="AI144" s="166" t="s">
        <v>199</v>
      </c>
      <c r="AJ144" s="166" t="s">
        <v>199</v>
      </c>
      <c r="AK144" s="166" t="s">
        <v>199</v>
      </c>
      <c r="AL144" s="166" t="s">
        <v>774</v>
      </c>
    </row>
    <row r="145" spans="2:38" s="173" customFormat="1" ht="128.25" hidden="1" x14ac:dyDescent="0.2">
      <c r="B145" s="166" t="s">
        <v>453</v>
      </c>
      <c r="C145" s="167" t="s">
        <v>454</v>
      </c>
      <c r="D145" s="166" t="s">
        <v>704</v>
      </c>
      <c r="E145" s="166" t="s">
        <v>705</v>
      </c>
      <c r="F145" s="166" t="s">
        <v>705</v>
      </c>
      <c r="G145" s="166"/>
      <c r="H145" s="166" t="s">
        <v>552</v>
      </c>
      <c r="I145" s="166" t="s">
        <v>199</v>
      </c>
      <c r="J145" s="166" t="s">
        <v>199</v>
      </c>
      <c r="K145" s="166" t="s">
        <v>199</v>
      </c>
      <c r="L145" s="166" t="s">
        <v>199</v>
      </c>
      <c r="M145" s="166" t="s">
        <v>781</v>
      </c>
      <c r="N145" s="166" t="s">
        <v>782</v>
      </c>
      <c r="O145" s="166" t="s">
        <v>783</v>
      </c>
      <c r="P145" s="166" t="s">
        <v>667</v>
      </c>
      <c r="Q145" s="166" t="s">
        <v>672</v>
      </c>
      <c r="R145" s="166" t="s">
        <v>99</v>
      </c>
      <c r="S145" s="170">
        <v>45292</v>
      </c>
      <c r="T145" s="170">
        <v>45641</v>
      </c>
      <c r="U145" s="170" t="s">
        <v>512</v>
      </c>
      <c r="V145" s="26"/>
      <c r="W145" s="166"/>
      <c r="X145" s="166">
        <v>50</v>
      </c>
      <c r="Y145" s="166" t="s">
        <v>374</v>
      </c>
      <c r="Z145" s="166" t="s">
        <v>199</v>
      </c>
      <c r="AA145" s="166" t="s">
        <v>199</v>
      </c>
      <c r="AB145" s="166" t="s">
        <v>199</v>
      </c>
      <c r="AC145" s="166" t="s">
        <v>199</v>
      </c>
      <c r="AD145" s="166" t="s">
        <v>513</v>
      </c>
      <c r="AE145" s="166" t="s">
        <v>487</v>
      </c>
      <c r="AF145" s="166" t="s">
        <v>199</v>
      </c>
      <c r="AG145" s="166" t="s">
        <v>199</v>
      </c>
      <c r="AH145" s="166" t="s">
        <v>199</v>
      </c>
      <c r="AI145" s="166" t="s">
        <v>199</v>
      </c>
      <c r="AJ145" s="166" t="s">
        <v>199</v>
      </c>
      <c r="AK145" s="166" t="s">
        <v>199</v>
      </c>
      <c r="AL145" s="166" t="s">
        <v>654</v>
      </c>
    </row>
    <row r="146" spans="2:38" s="173" customFormat="1" ht="156.75" hidden="1" x14ac:dyDescent="0.2">
      <c r="B146" s="166" t="s">
        <v>453</v>
      </c>
      <c r="C146" s="167" t="s">
        <v>454</v>
      </c>
      <c r="D146" s="166" t="s">
        <v>704</v>
      </c>
      <c r="E146" s="166" t="s">
        <v>705</v>
      </c>
      <c r="F146" s="166" t="s">
        <v>705</v>
      </c>
      <c r="G146" s="166"/>
      <c r="H146" s="166" t="s">
        <v>552</v>
      </c>
      <c r="I146" s="166" t="s">
        <v>199</v>
      </c>
      <c r="J146" s="166" t="s">
        <v>199</v>
      </c>
      <c r="K146" s="166" t="s">
        <v>199</v>
      </c>
      <c r="L146" s="166" t="s">
        <v>199</v>
      </c>
      <c r="M146" s="166" t="s">
        <v>784</v>
      </c>
      <c r="N146" s="166" t="s">
        <v>785</v>
      </c>
      <c r="O146" s="169" t="s">
        <v>786</v>
      </c>
      <c r="P146" s="166" t="s">
        <v>667</v>
      </c>
      <c r="Q146" s="166" t="s">
        <v>787</v>
      </c>
      <c r="R146" s="166" t="s">
        <v>99</v>
      </c>
      <c r="S146" s="170">
        <v>45292</v>
      </c>
      <c r="T146" s="170">
        <v>45641</v>
      </c>
      <c r="U146" s="170" t="s">
        <v>512</v>
      </c>
      <c r="V146" s="26"/>
      <c r="W146" s="166"/>
      <c r="X146" s="166">
        <v>30</v>
      </c>
      <c r="Y146" s="166" t="s">
        <v>374</v>
      </c>
      <c r="Z146" s="166" t="s">
        <v>199</v>
      </c>
      <c r="AA146" s="166" t="s">
        <v>199</v>
      </c>
      <c r="AB146" s="166" t="s">
        <v>199</v>
      </c>
      <c r="AC146" s="166" t="s">
        <v>199</v>
      </c>
      <c r="AD146" s="166" t="s">
        <v>487</v>
      </c>
      <c r="AE146" s="166" t="s">
        <v>199</v>
      </c>
      <c r="AF146" s="166" t="s">
        <v>199</v>
      </c>
      <c r="AG146" s="166" t="s">
        <v>199</v>
      </c>
      <c r="AH146" s="166" t="s">
        <v>199</v>
      </c>
      <c r="AI146" s="166" t="s">
        <v>199</v>
      </c>
      <c r="AJ146" s="166" t="s">
        <v>199</v>
      </c>
      <c r="AK146" s="166" t="s">
        <v>199</v>
      </c>
      <c r="AL146" s="166" t="s">
        <v>654</v>
      </c>
    </row>
    <row r="147" spans="2:38" s="173" customFormat="1" ht="128.25" hidden="1" x14ac:dyDescent="0.2">
      <c r="B147" s="166" t="s">
        <v>453</v>
      </c>
      <c r="C147" s="167" t="s">
        <v>454</v>
      </c>
      <c r="D147" s="166" t="s">
        <v>704</v>
      </c>
      <c r="E147" s="166" t="s">
        <v>705</v>
      </c>
      <c r="F147" s="166" t="s">
        <v>705</v>
      </c>
      <c r="G147" s="166"/>
      <c r="H147" s="166" t="s">
        <v>552</v>
      </c>
      <c r="I147" s="166" t="s">
        <v>199</v>
      </c>
      <c r="J147" s="166" t="s">
        <v>199</v>
      </c>
      <c r="K147" s="166" t="s">
        <v>199</v>
      </c>
      <c r="L147" s="166" t="s">
        <v>199</v>
      </c>
      <c r="M147" s="166" t="s">
        <v>788</v>
      </c>
      <c r="N147" s="166" t="s">
        <v>789</v>
      </c>
      <c r="O147" s="166" t="s">
        <v>790</v>
      </c>
      <c r="P147" s="166" t="s">
        <v>667</v>
      </c>
      <c r="Q147" s="166" t="s">
        <v>791</v>
      </c>
      <c r="R147" s="166" t="s">
        <v>99</v>
      </c>
      <c r="S147" s="170">
        <v>45292</v>
      </c>
      <c r="T147" s="170">
        <v>45641</v>
      </c>
      <c r="U147" s="170" t="s">
        <v>512</v>
      </c>
      <c r="V147" s="26"/>
      <c r="W147" s="166"/>
      <c r="X147" s="166">
        <v>20</v>
      </c>
      <c r="Y147" s="166" t="s">
        <v>374</v>
      </c>
      <c r="Z147" s="166" t="s">
        <v>199</v>
      </c>
      <c r="AA147" s="166" t="s">
        <v>199</v>
      </c>
      <c r="AB147" s="166" t="s">
        <v>199</v>
      </c>
      <c r="AC147" s="166" t="s">
        <v>199</v>
      </c>
      <c r="AD147" s="166" t="s">
        <v>487</v>
      </c>
      <c r="AE147" s="166" t="s">
        <v>199</v>
      </c>
      <c r="AF147" s="166" t="s">
        <v>199</v>
      </c>
      <c r="AG147" s="166" t="s">
        <v>199</v>
      </c>
      <c r="AH147" s="166" t="s">
        <v>199</v>
      </c>
      <c r="AI147" s="166" t="s">
        <v>199</v>
      </c>
      <c r="AJ147" s="166" t="s">
        <v>199</v>
      </c>
      <c r="AK147" s="166" t="s">
        <v>199</v>
      </c>
      <c r="AL147" s="166" t="s">
        <v>654</v>
      </c>
    </row>
    <row r="148" spans="2:38" s="173" customFormat="1" ht="128.25" hidden="1" x14ac:dyDescent="0.2">
      <c r="B148" s="166" t="s">
        <v>453</v>
      </c>
      <c r="C148" s="167" t="s">
        <v>454</v>
      </c>
      <c r="D148" s="166" t="s">
        <v>704</v>
      </c>
      <c r="E148" s="166" t="s">
        <v>705</v>
      </c>
      <c r="F148" s="166" t="s">
        <v>705</v>
      </c>
      <c r="G148" s="166"/>
      <c r="H148" s="166" t="s">
        <v>552</v>
      </c>
      <c r="I148" s="166" t="s">
        <v>199</v>
      </c>
      <c r="J148" s="166" t="s">
        <v>199</v>
      </c>
      <c r="K148" s="166" t="s">
        <v>199</v>
      </c>
      <c r="L148" s="166" t="s">
        <v>199</v>
      </c>
      <c r="M148" s="166" t="s">
        <v>792</v>
      </c>
      <c r="N148" s="166" t="s">
        <v>793</v>
      </c>
      <c r="O148" s="169" t="s">
        <v>794</v>
      </c>
      <c r="P148" s="169" t="s">
        <v>486</v>
      </c>
      <c r="Q148" s="166"/>
      <c r="R148" s="166" t="s">
        <v>99</v>
      </c>
      <c r="S148" s="170">
        <v>45323</v>
      </c>
      <c r="T148" s="170">
        <v>45412</v>
      </c>
      <c r="U148" s="170" t="s">
        <v>99</v>
      </c>
      <c r="V148" s="26"/>
      <c r="W148" s="166"/>
      <c r="X148" s="166"/>
      <c r="Y148" s="166" t="s">
        <v>207</v>
      </c>
      <c r="Z148" s="166" t="s">
        <v>208</v>
      </c>
      <c r="AA148" s="166" t="s">
        <v>374</v>
      </c>
      <c r="AB148" s="166" t="s">
        <v>400</v>
      </c>
      <c r="AC148" s="166" t="s">
        <v>199</v>
      </c>
      <c r="AD148" s="166" t="s">
        <v>364</v>
      </c>
      <c r="AE148" s="166" t="s">
        <v>487</v>
      </c>
      <c r="AF148" s="166" t="s">
        <v>199</v>
      </c>
      <c r="AG148" s="166" t="s">
        <v>199</v>
      </c>
      <c r="AH148" s="166" t="s">
        <v>199</v>
      </c>
      <c r="AI148" s="166" t="s">
        <v>199</v>
      </c>
      <c r="AJ148" s="166" t="s">
        <v>402</v>
      </c>
      <c r="AK148" s="166" t="s">
        <v>694</v>
      </c>
      <c r="AL148" s="166" t="s">
        <v>654</v>
      </c>
    </row>
    <row r="149" spans="2:38" s="173" customFormat="1" ht="128.25" hidden="1" x14ac:dyDescent="0.2">
      <c r="B149" s="166" t="s">
        <v>453</v>
      </c>
      <c r="C149" s="167" t="s">
        <v>454</v>
      </c>
      <c r="D149" s="166" t="s">
        <v>704</v>
      </c>
      <c r="E149" s="166" t="s">
        <v>705</v>
      </c>
      <c r="F149" s="166" t="s">
        <v>705</v>
      </c>
      <c r="G149" s="166"/>
      <c r="H149" s="166" t="s">
        <v>552</v>
      </c>
      <c r="I149" s="166" t="s">
        <v>199</v>
      </c>
      <c r="J149" s="166" t="s">
        <v>199</v>
      </c>
      <c r="K149" s="166" t="s">
        <v>199</v>
      </c>
      <c r="L149" s="166" t="s">
        <v>199</v>
      </c>
      <c r="M149" s="166" t="s">
        <v>795</v>
      </c>
      <c r="N149" s="166" t="s">
        <v>795</v>
      </c>
      <c r="O149" s="169" t="s">
        <v>796</v>
      </c>
      <c r="P149" s="58" t="s">
        <v>491</v>
      </c>
      <c r="Q149" s="166" t="s">
        <v>486</v>
      </c>
      <c r="R149" s="166" t="s">
        <v>99</v>
      </c>
      <c r="S149" s="170">
        <v>45413</v>
      </c>
      <c r="T149" s="170">
        <v>45443</v>
      </c>
      <c r="U149" s="170" t="s">
        <v>99</v>
      </c>
      <c r="V149" s="26"/>
      <c r="W149" s="166"/>
      <c r="X149" s="166"/>
      <c r="Y149" s="166" t="s">
        <v>207</v>
      </c>
      <c r="Z149" s="166" t="s">
        <v>208</v>
      </c>
      <c r="AA149" s="166" t="s">
        <v>374</v>
      </c>
      <c r="AB149" s="166" t="s">
        <v>400</v>
      </c>
      <c r="AC149" s="166" t="s">
        <v>199</v>
      </c>
      <c r="AD149" s="166" t="s">
        <v>364</v>
      </c>
      <c r="AE149" s="166" t="s">
        <v>487</v>
      </c>
      <c r="AF149" s="166" t="s">
        <v>199</v>
      </c>
      <c r="AG149" s="166" t="s">
        <v>199</v>
      </c>
      <c r="AH149" s="166" t="s">
        <v>199</v>
      </c>
      <c r="AI149" s="166" t="s">
        <v>199</v>
      </c>
      <c r="AJ149" s="166" t="s">
        <v>402</v>
      </c>
      <c r="AK149" s="166" t="s">
        <v>694</v>
      </c>
      <c r="AL149" s="166" t="s">
        <v>654</v>
      </c>
    </row>
    <row r="150" spans="2:38" s="173" customFormat="1" ht="128.25" hidden="1" x14ac:dyDescent="0.2">
      <c r="B150" s="166" t="s">
        <v>453</v>
      </c>
      <c r="C150" s="167" t="s">
        <v>454</v>
      </c>
      <c r="D150" s="166" t="s">
        <v>704</v>
      </c>
      <c r="E150" s="166" t="s">
        <v>705</v>
      </c>
      <c r="F150" s="166" t="s">
        <v>705</v>
      </c>
      <c r="G150" s="166"/>
      <c r="H150" s="166" t="s">
        <v>552</v>
      </c>
      <c r="I150" s="166" t="s">
        <v>199</v>
      </c>
      <c r="J150" s="166" t="s">
        <v>199</v>
      </c>
      <c r="K150" s="166" t="s">
        <v>199</v>
      </c>
      <c r="L150" s="166" t="s">
        <v>199</v>
      </c>
      <c r="M150" s="166" t="s">
        <v>797</v>
      </c>
      <c r="N150" s="166" t="s">
        <v>798</v>
      </c>
      <c r="O150" s="169" t="s">
        <v>485</v>
      </c>
      <c r="P150" s="166" t="s">
        <v>486</v>
      </c>
      <c r="Q150" s="166" t="s">
        <v>799</v>
      </c>
      <c r="R150" s="166" t="s">
        <v>99</v>
      </c>
      <c r="S150" s="170">
        <v>45352</v>
      </c>
      <c r="T150" s="170">
        <v>45397</v>
      </c>
      <c r="U150" s="170" t="s">
        <v>512</v>
      </c>
      <c r="V150" s="26"/>
      <c r="W150" s="166"/>
      <c r="X150" s="166"/>
      <c r="Y150" s="166" t="s">
        <v>207</v>
      </c>
      <c r="Z150" s="166" t="s">
        <v>208</v>
      </c>
      <c r="AA150" s="166" t="s">
        <v>374</v>
      </c>
      <c r="AB150" s="166" t="s">
        <v>199</v>
      </c>
      <c r="AC150" s="166" t="s">
        <v>199</v>
      </c>
      <c r="AD150" s="166" t="s">
        <v>487</v>
      </c>
      <c r="AE150" s="166" t="s">
        <v>199</v>
      </c>
      <c r="AF150" s="166" t="s">
        <v>199</v>
      </c>
      <c r="AG150" s="166" t="s">
        <v>199</v>
      </c>
      <c r="AH150" s="166" t="s">
        <v>199</v>
      </c>
      <c r="AI150" s="166" t="s">
        <v>199</v>
      </c>
      <c r="AJ150" s="166" t="s">
        <v>199</v>
      </c>
      <c r="AK150" s="166" t="s">
        <v>199</v>
      </c>
      <c r="AL150" s="166" t="s">
        <v>654</v>
      </c>
    </row>
    <row r="151" spans="2:38" s="173" customFormat="1" ht="128.25" hidden="1" x14ac:dyDescent="0.2">
      <c r="B151" s="166" t="s">
        <v>453</v>
      </c>
      <c r="C151" s="167" t="s">
        <v>454</v>
      </c>
      <c r="D151" s="166" t="s">
        <v>704</v>
      </c>
      <c r="E151" s="166" t="s">
        <v>705</v>
      </c>
      <c r="F151" s="166" t="s">
        <v>705</v>
      </c>
      <c r="G151" s="166"/>
      <c r="H151" s="166" t="s">
        <v>552</v>
      </c>
      <c r="I151" s="166" t="s">
        <v>199</v>
      </c>
      <c r="J151" s="166" t="s">
        <v>199</v>
      </c>
      <c r="K151" s="166" t="s">
        <v>199</v>
      </c>
      <c r="L151" s="166" t="s">
        <v>199</v>
      </c>
      <c r="M151" s="166" t="s">
        <v>800</v>
      </c>
      <c r="N151" s="166" t="s">
        <v>800</v>
      </c>
      <c r="O151" s="169" t="s">
        <v>490</v>
      </c>
      <c r="P151" s="166" t="s">
        <v>486</v>
      </c>
      <c r="Q151" s="166" t="s">
        <v>801</v>
      </c>
      <c r="R151" s="166" t="s">
        <v>99</v>
      </c>
      <c r="S151" s="170">
        <v>45398</v>
      </c>
      <c r="T151" s="170">
        <v>45077</v>
      </c>
      <c r="U151" s="170"/>
      <c r="V151" s="26"/>
      <c r="W151" s="166"/>
      <c r="X151" s="166"/>
      <c r="Y151" s="166" t="s">
        <v>207</v>
      </c>
      <c r="Z151" s="166" t="s">
        <v>208</v>
      </c>
      <c r="AA151" s="166" t="s">
        <v>374</v>
      </c>
      <c r="AB151" s="166" t="s">
        <v>199</v>
      </c>
      <c r="AC151" s="166" t="s">
        <v>199</v>
      </c>
      <c r="AD151" s="166" t="s">
        <v>487</v>
      </c>
      <c r="AE151" s="166" t="s">
        <v>199</v>
      </c>
      <c r="AF151" s="166" t="s">
        <v>199</v>
      </c>
      <c r="AG151" s="166" t="s">
        <v>199</v>
      </c>
      <c r="AH151" s="166" t="s">
        <v>199</v>
      </c>
      <c r="AI151" s="166" t="s">
        <v>199</v>
      </c>
      <c r="AJ151" s="166" t="s">
        <v>199</v>
      </c>
      <c r="AK151" s="166" t="s">
        <v>199</v>
      </c>
      <c r="AL151" s="166" t="s">
        <v>654</v>
      </c>
    </row>
    <row r="152" spans="2:38" s="173" customFormat="1" ht="128.25" hidden="1" x14ac:dyDescent="0.2">
      <c r="B152" s="166" t="s">
        <v>453</v>
      </c>
      <c r="C152" s="167" t="s">
        <v>454</v>
      </c>
      <c r="D152" s="166" t="s">
        <v>704</v>
      </c>
      <c r="E152" s="166" t="s">
        <v>705</v>
      </c>
      <c r="F152" s="166" t="s">
        <v>705</v>
      </c>
      <c r="G152" s="166"/>
      <c r="H152" s="166" t="s">
        <v>552</v>
      </c>
      <c r="I152" s="166" t="s">
        <v>199</v>
      </c>
      <c r="J152" s="166" t="s">
        <v>199</v>
      </c>
      <c r="K152" s="166" t="s">
        <v>199</v>
      </c>
      <c r="L152" s="166" t="s">
        <v>199</v>
      </c>
      <c r="M152" s="166" t="s">
        <v>802</v>
      </c>
      <c r="N152" s="166" t="s">
        <v>803</v>
      </c>
      <c r="O152" s="169" t="s">
        <v>804</v>
      </c>
      <c r="P152" s="166" t="s">
        <v>1517</v>
      </c>
      <c r="Q152" s="166" t="s">
        <v>806</v>
      </c>
      <c r="R152" s="166" t="s">
        <v>99</v>
      </c>
      <c r="S152" s="170">
        <v>45566</v>
      </c>
      <c r="T152" s="170">
        <v>45641</v>
      </c>
      <c r="U152" s="170" t="s">
        <v>512</v>
      </c>
      <c r="V152" s="26"/>
      <c r="W152" s="166"/>
      <c r="X152" s="166"/>
      <c r="Y152" s="166" t="s">
        <v>476</v>
      </c>
      <c r="Z152" s="166" t="s">
        <v>374</v>
      </c>
      <c r="AA152" s="166" t="s">
        <v>199</v>
      </c>
      <c r="AB152" s="166" t="s">
        <v>199</v>
      </c>
      <c r="AC152" s="166" t="s">
        <v>199</v>
      </c>
      <c r="AD152" s="166" t="s">
        <v>487</v>
      </c>
      <c r="AE152" s="166" t="s">
        <v>513</v>
      </c>
      <c r="AF152" s="166" t="s">
        <v>199</v>
      </c>
      <c r="AG152" s="166" t="s">
        <v>199</v>
      </c>
      <c r="AH152" s="166" t="s">
        <v>199</v>
      </c>
      <c r="AI152" s="166" t="s">
        <v>199</v>
      </c>
      <c r="AJ152" s="166" t="s">
        <v>199</v>
      </c>
      <c r="AK152" s="166" t="s">
        <v>199</v>
      </c>
      <c r="AL152" s="166" t="s">
        <v>610</v>
      </c>
    </row>
    <row r="153" spans="2:38" s="173" customFormat="1" ht="128.25" hidden="1" x14ac:dyDescent="0.2">
      <c r="B153" s="166" t="s">
        <v>453</v>
      </c>
      <c r="C153" s="167" t="s">
        <v>454</v>
      </c>
      <c r="D153" s="166" t="s">
        <v>704</v>
      </c>
      <c r="E153" s="166" t="s">
        <v>705</v>
      </c>
      <c r="F153" s="166" t="s">
        <v>705</v>
      </c>
      <c r="G153" s="166"/>
      <c r="H153" s="166" t="s">
        <v>552</v>
      </c>
      <c r="I153" s="166" t="s">
        <v>199</v>
      </c>
      <c r="J153" s="166" t="s">
        <v>199</v>
      </c>
      <c r="K153" s="166" t="s">
        <v>199</v>
      </c>
      <c r="L153" s="166" t="s">
        <v>199</v>
      </c>
      <c r="M153" s="166" t="s">
        <v>807</v>
      </c>
      <c r="N153" s="166" t="s">
        <v>807</v>
      </c>
      <c r="O153" s="169" t="s">
        <v>808</v>
      </c>
      <c r="P153" s="166" t="s">
        <v>608</v>
      </c>
      <c r="Q153" s="166" t="s">
        <v>609</v>
      </c>
      <c r="R153" s="166" t="s">
        <v>0</v>
      </c>
      <c r="S153" s="170">
        <v>45323</v>
      </c>
      <c r="T153" s="170">
        <v>45626</v>
      </c>
      <c r="U153" s="170" t="s">
        <v>512</v>
      </c>
      <c r="V153" s="26"/>
      <c r="W153" s="166"/>
      <c r="X153" s="166"/>
      <c r="Y153" s="166" t="s">
        <v>207</v>
      </c>
      <c r="Z153" s="166" t="s">
        <v>476</v>
      </c>
      <c r="AA153" s="166" t="s">
        <v>199</v>
      </c>
      <c r="AB153" s="166" t="s">
        <v>199</v>
      </c>
      <c r="AC153" s="166" t="s">
        <v>199</v>
      </c>
      <c r="AD153" s="166" t="s">
        <v>487</v>
      </c>
      <c r="AE153" s="166" t="s">
        <v>620</v>
      </c>
      <c r="AF153" s="166" t="s">
        <v>199</v>
      </c>
      <c r="AG153" s="166" t="s">
        <v>199</v>
      </c>
      <c r="AH153" s="166" t="s">
        <v>199</v>
      </c>
      <c r="AI153" s="166" t="s">
        <v>199</v>
      </c>
      <c r="AJ153" s="166" t="s">
        <v>199</v>
      </c>
      <c r="AK153" s="166" t="s">
        <v>199</v>
      </c>
      <c r="AL153" s="166" t="s">
        <v>610</v>
      </c>
    </row>
    <row r="154" spans="2:38" s="173" customFormat="1" ht="128.25" hidden="1" x14ac:dyDescent="0.2">
      <c r="B154" s="166" t="s">
        <v>453</v>
      </c>
      <c r="C154" s="167" t="s">
        <v>454</v>
      </c>
      <c r="D154" s="166" t="s">
        <v>704</v>
      </c>
      <c r="E154" s="166" t="s">
        <v>705</v>
      </c>
      <c r="F154" s="166" t="s">
        <v>705</v>
      </c>
      <c r="G154" s="166"/>
      <c r="H154" s="166" t="s">
        <v>552</v>
      </c>
      <c r="I154" s="166" t="s">
        <v>199</v>
      </c>
      <c r="J154" s="166" t="s">
        <v>199</v>
      </c>
      <c r="K154" s="166" t="s">
        <v>199</v>
      </c>
      <c r="L154" s="166" t="s">
        <v>199</v>
      </c>
      <c r="M154" s="166" t="s">
        <v>809</v>
      </c>
      <c r="N154" s="166" t="s">
        <v>810</v>
      </c>
      <c r="O154" s="169" t="s">
        <v>811</v>
      </c>
      <c r="P154" s="166" t="s">
        <v>703</v>
      </c>
      <c r="Q154" s="166" t="s">
        <v>812</v>
      </c>
      <c r="R154" s="166" t="s">
        <v>99</v>
      </c>
      <c r="S154" s="170">
        <v>45323</v>
      </c>
      <c r="T154" s="170">
        <v>45412</v>
      </c>
      <c r="U154" s="170" t="s">
        <v>512</v>
      </c>
      <c r="V154" s="26"/>
      <c r="W154" s="166"/>
      <c r="X154" s="166"/>
      <c r="Y154" s="166" t="s">
        <v>374</v>
      </c>
      <c r="Z154" s="166" t="s">
        <v>199</v>
      </c>
      <c r="AA154" s="166" t="s">
        <v>199</v>
      </c>
      <c r="AB154" s="166" t="s">
        <v>199</v>
      </c>
      <c r="AC154" s="166" t="s">
        <v>199</v>
      </c>
      <c r="AD154" s="166" t="s">
        <v>487</v>
      </c>
      <c r="AE154" s="166" t="s">
        <v>199</v>
      </c>
      <c r="AF154" s="166" t="s">
        <v>199</v>
      </c>
      <c r="AG154" s="166" t="s">
        <v>199</v>
      </c>
      <c r="AH154" s="166" t="s">
        <v>199</v>
      </c>
      <c r="AI154" s="166" t="s">
        <v>199</v>
      </c>
      <c r="AJ154" s="166" t="s">
        <v>199</v>
      </c>
      <c r="AK154" s="166" t="s">
        <v>199</v>
      </c>
      <c r="AL154" s="166" t="s">
        <v>654</v>
      </c>
    </row>
    <row r="155" spans="2:38" s="173" customFormat="1" ht="128.25" hidden="1" x14ac:dyDescent="0.2">
      <c r="B155" s="166" t="s">
        <v>453</v>
      </c>
      <c r="C155" s="167" t="s">
        <v>454</v>
      </c>
      <c r="D155" s="166" t="s">
        <v>704</v>
      </c>
      <c r="E155" s="166" t="s">
        <v>705</v>
      </c>
      <c r="F155" s="166" t="s">
        <v>705</v>
      </c>
      <c r="G155" s="166"/>
      <c r="H155" s="166" t="s">
        <v>552</v>
      </c>
      <c r="I155" s="166" t="s">
        <v>199</v>
      </c>
      <c r="J155" s="166" t="s">
        <v>199</v>
      </c>
      <c r="K155" s="166" t="s">
        <v>199</v>
      </c>
      <c r="L155" s="166" t="s">
        <v>199</v>
      </c>
      <c r="M155" s="166" t="s">
        <v>813</v>
      </c>
      <c r="N155" s="166" t="s">
        <v>813</v>
      </c>
      <c r="O155" s="169" t="s">
        <v>814</v>
      </c>
      <c r="P155" s="58" t="s">
        <v>491</v>
      </c>
      <c r="Q155" s="166" t="s">
        <v>703</v>
      </c>
      <c r="R155" s="166" t="s">
        <v>99</v>
      </c>
      <c r="S155" s="170">
        <v>45383</v>
      </c>
      <c r="T155" s="170">
        <v>45412</v>
      </c>
      <c r="U155" s="170" t="s">
        <v>512</v>
      </c>
      <c r="V155" s="26"/>
      <c r="W155" s="166"/>
      <c r="X155" s="166"/>
      <c r="Y155" s="166" t="s">
        <v>374</v>
      </c>
      <c r="Z155" s="166" t="s">
        <v>199</v>
      </c>
      <c r="AA155" s="166" t="s">
        <v>199</v>
      </c>
      <c r="AB155" s="166" t="s">
        <v>199</v>
      </c>
      <c r="AC155" s="166" t="s">
        <v>199</v>
      </c>
      <c r="AD155" s="166" t="s">
        <v>487</v>
      </c>
      <c r="AE155" s="166" t="s">
        <v>199</v>
      </c>
      <c r="AF155" s="166" t="s">
        <v>199</v>
      </c>
      <c r="AG155" s="166" t="s">
        <v>199</v>
      </c>
      <c r="AH155" s="166" t="s">
        <v>199</v>
      </c>
      <c r="AI155" s="166" t="s">
        <v>199</v>
      </c>
      <c r="AJ155" s="166" t="s">
        <v>199</v>
      </c>
      <c r="AK155" s="166" t="s">
        <v>199</v>
      </c>
      <c r="AL155" s="166" t="s">
        <v>654</v>
      </c>
    </row>
    <row r="156" spans="2:38" s="173" customFormat="1" ht="128.25" hidden="1" x14ac:dyDescent="0.2">
      <c r="B156" s="166" t="s">
        <v>453</v>
      </c>
      <c r="C156" s="167" t="s">
        <v>454</v>
      </c>
      <c r="D156" s="166" t="s">
        <v>704</v>
      </c>
      <c r="E156" s="166" t="s">
        <v>705</v>
      </c>
      <c r="F156" s="166" t="s">
        <v>705</v>
      </c>
      <c r="G156" s="166"/>
      <c r="H156" s="166" t="s">
        <v>552</v>
      </c>
      <c r="I156" s="166" t="s">
        <v>199</v>
      </c>
      <c r="J156" s="166" t="s">
        <v>199</v>
      </c>
      <c r="K156" s="166" t="s">
        <v>199</v>
      </c>
      <c r="L156" s="166" t="s">
        <v>199</v>
      </c>
      <c r="M156" s="166" t="s">
        <v>815</v>
      </c>
      <c r="N156" s="166" t="s">
        <v>815</v>
      </c>
      <c r="O156" s="169" t="s">
        <v>816</v>
      </c>
      <c r="P156" s="166" t="s">
        <v>703</v>
      </c>
      <c r="Q156" s="166"/>
      <c r="R156" s="166" t="s">
        <v>99</v>
      </c>
      <c r="S156" s="170">
        <v>45413</v>
      </c>
      <c r="T156" s="170">
        <v>45443</v>
      </c>
      <c r="U156" s="170" t="s">
        <v>281</v>
      </c>
      <c r="V156" s="26"/>
      <c r="W156" s="166"/>
      <c r="X156" s="166"/>
      <c r="Y156" s="166" t="s">
        <v>400</v>
      </c>
      <c r="Z156" s="166" t="s">
        <v>374</v>
      </c>
      <c r="AA156" s="166" t="s">
        <v>199</v>
      </c>
      <c r="AB156" s="166" t="s">
        <v>199</v>
      </c>
      <c r="AC156" s="166" t="s">
        <v>199</v>
      </c>
      <c r="AD156" s="166" t="s">
        <v>364</v>
      </c>
      <c r="AE156" s="166" t="s">
        <v>487</v>
      </c>
      <c r="AF156" s="166" t="s">
        <v>199</v>
      </c>
      <c r="AG156" s="166" t="s">
        <v>199</v>
      </c>
      <c r="AH156" s="166" t="s">
        <v>199</v>
      </c>
      <c r="AI156" s="166" t="s">
        <v>199</v>
      </c>
      <c r="AJ156" s="166" t="s">
        <v>402</v>
      </c>
      <c r="AK156" s="166" t="s">
        <v>694</v>
      </c>
      <c r="AL156" s="166" t="s">
        <v>654</v>
      </c>
    </row>
    <row r="157" spans="2:38" s="173" customFormat="1" ht="128.25" hidden="1" x14ac:dyDescent="0.2">
      <c r="B157" s="166" t="s">
        <v>453</v>
      </c>
      <c r="C157" s="167" t="s">
        <v>454</v>
      </c>
      <c r="D157" s="166" t="s">
        <v>704</v>
      </c>
      <c r="E157" s="166" t="s">
        <v>705</v>
      </c>
      <c r="F157" s="166" t="s">
        <v>705</v>
      </c>
      <c r="G157" s="166"/>
      <c r="H157" s="166" t="s">
        <v>552</v>
      </c>
      <c r="I157" s="166" t="s">
        <v>199</v>
      </c>
      <c r="J157" s="166" t="s">
        <v>199</v>
      </c>
      <c r="K157" s="166" t="s">
        <v>199</v>
      </c>
      <c r="L157" s="166" t="s">
        <v>199</v>
      </c>
      <c r="M157" s="166" t="s">
        <v>817</v>
      </c>
      <c r="N157" s="166" t="s">
        <v>818</v>
      </c>
      <c r="O157" s="169" t="s">
        <v>794</v>
      </c>
      <c r="P157" s="169" t="s">
        <v>486</v>
      </c>
      <c r="Q157" s="166"/>
      <c r="R157" s="166" t="s">
        <v>99</v>
      </c>
      <c r="S157" s="170">
        <v>45323</v>
      </c>
      <c r="T157" s="170">
        <v>45412</v>
      </c>
      <c r="U157" s="170" t="s">
        <v>99</v>
      </c>
      <c r="V157" s="26"/>
      <c r="W157" s="166"/>
      <c r="X157" s="166"/>
      <c r="Y157" s="166" t="s">
        <v>207</v>
      </c>
      <c r="Z157" s="166" t="s">
        <v>208</v>
      </c>
      <c r="AA157" s="166" t="s">
        <v>374</v>
      </c>
      <c r="AB157" s="166" t="s">
        <v>400</v>
      </c>
      <c r="AC157" s="166" t="s">
        <v>199</v>
      </c>
      <c r="AD157" s="166" t="s">
        <v>487</v>
      </c>
      <c r="AE157" s="166" t="s">
        <v>199</v>
      </c>
      <c r="AF157" s="166" t="s">
        <v>199</v>
      </c>
      <c r="AG157" s="166" t="s">
        <v>199</v>
      </c>
      <c r="AH157" s="166" t="s">
        <v>199</v>
      </c>
      <c r="AI157" s="166" t="s">
        <v>199</v>
      </c>
      <c r="AJ157" s="166" t="s">
        <v>199</v>
      </c>
      <c r="AK157" s="166" t="s">
        <v>199</v>
      </c>
      <c r="AL157" s="166" t="s">
        <v>654</v>
      </c>
    </row>
    <row r="158" spans="2:38" s="173" customFormat="1" ht="128.25" hidden="1" x14ac:dyDescent="0.2">
      <c r="B158" s="166" t="s">
        <v>453</v>
      </c>
      <c r="C158" s="167" t="s">
        <v>454</v>
      </c>
      <c r="D158" s="166" t="s">
        <v>704</v>
      </c>
      <c r="E158" s="166" t="s">
        <v>705</v>
      </c>
      <c r="F158" s="166" t="s">
        <v>705</v>
      </c>
      <c r="G158" s="166"/>
      <c r="H158" s="166" t="s">
        <v>552</v>
      </c>
      <c r="I158" s="166" t="s">
        <v>199</v>
      </c>
      <c r="J158" s="166" t="s">
        <v>199</v>
      </c>
      <c r="K158" s="166" t="s">
        <v>199</v>
      </c>
      <c r="L158" s="166" t="s">
        <v>199</v>
      </c>
      <c r="M158" s="166" t="s">
        <v>795</v>
      </c>
      <c r="N158" s="166" t="s">
        <v>795</v>
      </c>
      <c r="O158" s="169" t="s">
        <v>796</v>
      </c>
      <c r="P158" s="58" t="s">
        <v>491</v>
      </c>
      <c r="Q158" s="166" t="s">
        <v>486</v>
      </c>
      <c r="R158" s="166" t="s">
        <v>99</v>
      </c>
      <c r="S158" s="170">
        <v>45413</v>
      </c>
      <c r="T158" s="170">
        <v>45443</v>
      </c>
      <c r="U158" s="170" t="s">
        <v>99</v>
      </c>
      <c r="V158" s="26"/>
      <c r="W158" s="166"/>
      <c r="X158" s="166"/>
      <c r="Y158" s="166" t="s">
        <v>207</v>
      </c>
      <c r="Z158" s="166" t="s">
        <v>208</v>
      </c>
      <c r="AA158" s="166" t="s">
        <v>374</v>
      </c>
      <c r="AB158" s="166" t="s">
        <v>400</v>
      </c>
      <c r="AC158" s="166" t="s">
        <v>199</v>
      </c>
      <c r="AD158" s="166" t="s">
        <v>487</v>
      </c>
      <c r="AE158" s="166" t="s">
        <v>199</v>
      </c>
      <c r="AF158" s="166" t="s">
        <v>199</v>
      </c>
      <c r="AG158" s="166" t="s">
        <v>199</v>
      </c>
      <c r="AH158" s="166" t="s">
        <v>199</v>
      </c>
      <c r="AI158" s="166" t="s">
        <v>199</v>
      </c>
      <c r="AJ158" s="166" t="s">
        <v>199</v>
      </c>
      <c r="AK158" s="166" t="s">
        <v>199</v>
      </c>
      <c r="AL158" s="166" t="s">
        <v>654</v>
      </c>
    </row>
    <row r="159" spans="2:38" s="173" customFormat="1" ht="128.25" x14ac:dyDescent="0.2">
      <c r="B159" s="166" t="s">
        <v>453</v>
      </c>
      <c r="C159" s="167" t="s">
        <v>454</v>
      </c>
      <c r="D159" s="166" t="s">
        <v>704</v>
      </c>
      <c r="E159" s="166" t="s">
        <v>705</v>
      </c>
      <c r="F159" s="166" t="s">
        <v>705</v>
      </c>
      <c r="G159" s="166"/>
      <c r="H159" s="166" t="s">
        <v>552</v>
      </c>
      <c r="I159" s="166" t="s">
        <v>199</v>
      </c>
      <c r="J159" s="166" t="s">
        <v>199</v>
      </c>
      <c r="K159" s="166" t="s">
        <v>199</v>
      </c>
      <c r="L159" s="166" t="s">
        <v>199</v>
      </c>
      <c r="M159" s="166" t="s">
        <v>819</v>
      </c>
      <c r="N159" s="166" t="s">
        <v>820</v>
      </c>
      <c r="O159" s="169" t="s">
        <v>821</v>
      </c>
      <c r="P159" s="166" t="s">
        <v>772</v>
      </c>
      <c r="Q159" s="166"/>
      <c r="R159" s="166" t="s">
        <v>0</v>
      </c>
      <c r="S159" s="170">
        <v>45292</v>
      </c>
      <c r="T159" s="170">
        <v>45641</v>
      </c>
      <c r="U159" s="170" t="s">
        <v>512</v>
      </c>
      <c r="V159" s="26"/>
      <c r="W159" s="166" t="s">
        <v>206</v>
      </c>
      <c r="X159" s="166"/>
      <c r="Y159" s="166" t="s">
        <v>247</v>
      </c>
      <c r="Z159" s="166" t="s">
        <v>199</v>
      </c>
      <c r="AA159" s="166" t="s">
        <v>199</v>
      </c>
      <c r="AB159" s="166" t="s">
        <v>199</v>
      </c>
      <c r="AC159" s="166" t="s">
        <v>199</v>
      </c>
      <c r="AD159" s="166" t="s">
        <v>487</v>
      </c>
      <c r="AE159" s="166" t="s">
        <v>199</v>
      </c>
      <c r="AF159" s="166" t="s">
        <v>199</v>
      </c>
      <c r="AG159" s="166" t="s">
        <v>199</v>
      </c>
      <c r="AH159" s="166" t="s">
        <v>199</v>
      </c>
      <c r="AI159" s="166" t="s">
        <v>199</v>
      </c>
      <c r="AJ159" s="166" t="s">
        <v>199</v>
      </c>
      <c r="AK159" s="166" t="s">
        <v>199</v>
      </c>
      <c r="AL159" s="166" t="s">
        <v>774</v>
      </c>
    </row>
    <row r="160" spans="2:38" s="173" customFormat="1" ht="128.25" x14ac:dyDescent="0.2">
      <c r="B160" s="166" t="s">
        <v>453</v>
      </c>
      <c r="C160" s="167" t="s">
        <v>454</v>
      </c>
      <c r="D160" s="166" t="s">
        <v>704</v>
      </c>
      <c r="E160" s="166" t="s">
        <v>705</v>
      </c>
      <c r="F160" s="166" t="s">
        <v>705</v>
      </c>
      <c r="G160" s="166"/>
      <c r="H160" s="166" t="s">
        <v>552</v>
      </c>
      <c r="I160" s="166" t="s">
        <v>199</v>
      </c>
      <c r="J160" s="166" t="s">
        <v>199</v>
      </c>
      <c r="K160" s="166" t="s">
        <v>199</v>
      </c>
      <c r="L160" s="166" t="s">
        <v>199</v>
      </c>
      <c r="M160" s="166" t="s">
        <v>822</v>
      </c>
      <c r="N160" s="166" t="s">
        <v>822</v>
      </c>
      <c r="O160" s="166" t="s">
        <v>823</v>
      </c>
      <c r="P160" s="166" t="s">
        <v>772</v>
      </c>
      <c r="Q160" s="166"/>
      <c r="R160" s="166" t="s">
        <v>0</v>
      </c>
      <c r="S160" s="170">
        <v>45292</v>
      </c>
      <c r="T160" s="170">
        <v>45641</v>
      </c>
      <c r="U160" s="170" t="s">
        <v>512</v>
      </c>
      <c r="V160" s="26"/>
      <c r="W160" s="166" t="s">
        <v>206</v>
      </c>
      <c r="X160" s="65"/>
      <c r="Y160" s="166" t="s">
        <v>247</v>
      </c>
      <c r="Z160" s="166" t="s">
        <v>199</v>
      </c>
      <c r="AA160" s="166" t="s">
        <v>199</v>
      </c>
      <c r="AB160" s="166" t="s">
        <v>199</v>
      </c>
      <c r="AC160" s="166" t="s">
        <v>199</v>
      </c>
      <c r="AD160" s="166" t="s">
        <v>487</v>
      </c>
      <c r="AE160" s="166" t="s">
        <v>199</v>
      </c>
      <c r="AF160" s="166" t="s">
        <v>199</v>
      </c>
      <c r="AG160" s="166" t="s">
        <v>199</v>
      </c>
      <c r="AH160" s="166" t="s">
        <v>199</v>
      </c>
      <c r="AI160" s="166" t="s">
        <v>199</v>
      </c>
      <c r="AJ160" s="166" t="s">
        <v>199</v>
      </c>
      <c r="AK160" s="166" t="s">
        <v>199</v>
      </c>
      <c r="AL160" s="166" t="s">
        <v>774</v>
      </c>
    </row>
    <row r="161" spans="2:38" s="173" customFormat="1" ht="128.25" hidden="1" x14ac:dyDescent="0.2">
      <c r="B161" s="166" t="s">
        <v>453</v>
      </c>
      <c r="C161" s="167" t="s">
        <v>454</v>
      </c>
      <c r="D161" s="166" t="s">
        <v>704</v>
      </c>
      <c r="E161" s="166" t="s">
        <v>705</v>
      </c>
      <c r="F161" s="166" t="s">
        <v>705</v>
      </c>
      <c r="G161" s="166"/>
      <c r="H161" s="166" t="s">
        <v>552</v>
      </c>
      <c r="I161" s="166" t="s">
        <v>199</v>
      </c>
      <c r="J161" s="166" t="s">
        <v>199</v>
      </c>
      <c r="K161" s="166" t="s">
        <v>199</v>
      </c>
      <c r="L161" s="166" t="s">
        <v>199</v>
      </c>
      <c r="M161" s="166" t="s">
        <v>824</v>
      </c>
      <c r="N161" s="166" t="s">
        <v>825</v>
      </c>
      <c r="O161" s="169" t="s">
        <v>826</v>
      </c>
      <c r="P161" s="169" t="s">
        <v>827</v>
      </c>
      <c r="Q161" s="166" t="s">
        <v>608</v>
      </c>
      <c r="R161" s="166" t="s">
        <v>0</v>
      </c>
      <c r="S161" s="170">
        <v>45323</v>
      </c>
      <c r="T161" s="170">
        <v>45641</v>
      </c>
      <c r="U161" s="170" t="s">
        <v>512</v>
      </c>
      <c r="V161" s="26"/>
      <c r="W161" s="166"/>
      <c r="X161" s="166"/>
      <c r="Y161" s="166" t="s">
        <v>207</v>
      </c>
      <c r="Z161" s="166" t="s">
        <v>374</v>
      </c>
      <c r="AA161" s="166" t="s">
        <v>199</v>
      </c>
      <c r="AB161" s="166" t="s">
        <v>199</v>
      </c>
      <c r="AC161" s="166" t="s">
        <v>199</v>
      </c>
      <c r="AD161" s="166" t="s">
        <v>487</v>
      </c>
      <c r="AE161" s="166" t="s">
        <v>624</v>
      </c>
      <c r="AF161" s="166" t="s">
        <v>199</v>
      </c>
      <c r="AG161" s="166" t="s">
        <v>199</v>
      </c>
      <c r="AH161" s="166" t="s">
        <v>199</v>
      </c>
      <c r="AI161" s="166" t="s">
        <v>199</v>
      </c>
      <c r="AJ161" s="166" t="s">
        <v>199</v>
      </c>
      <c r="AK161" s="166" t="s">
        <v>199</v>
      </c>
      <c r="AL161" s="166" t="s">
        <v>610</v>
      </c>
    </row>
    <row r="162" spans="2:38" s="173" customFormat="1" ht="128.25" hidden="1" x14ac:dyDescent="0.2">
      <c r="B162" s="166" t="s">
        <v>453</v>
      </c>
      <c r="C162" s="167" t="s">
        <v>454</v>
      </c>
      <c r="D162" s="166" t="s">
        <v>830</v>
      </c>
      <c r="E162" s="166" t="s">
        <v>831</v>
      </c>
      <c r="F162" s="166" t="s">
        <v>832</v>
      </c>
      <c r="G162" s="166"/>
      <c r="H162" s="166" t="s">
        <v>552</v>
      </c>
      <c r="I162" s="166" t="s">
        <v>199</v>
      </c>
      <c r="J162" s="166" t="s">
        <v>833</v>
      </c>
      <c r="K162" s="166" t="s">
        <v>199</v>
      </c>
      <c r="L162" s="166" t="s">
        <v>199</v>
      </c>
      <c r="M162" s="166" t="s">
        <v>834</v>
      </c>
      <c r="N162" s="166" t="s">
        <v>835</v>
      </c>
      <c r="O162" s="169" t="s">
        <v>836</v>
      </c>
      <c r="P162" s="166" t="s">
        <v>608</v>
      </c>
      <c r="Q162" s="166" t="s">
        <v>609</v>
      </c>
      <c r="R162" s="166" t="s">
        <v>0</v>
      </c>
      <c r="S162" s="179">
        <v>45292</v>
      </c>
      <c r="T162" s="179">
        <v>45473</v>
      </c>
      <c r="U162" s="179" t="s">
        <v>512</v>
      </c>
      <c r="V162" s="26"/>
      <c r="W162" s="166"/>
      <c r="X162" s="169">
        <v>50</v>
      </c>
      <c r="Y162" s="166" t="s">
        <v>476</v>
      </c>
      <c r="Z162" s="166" t="s">
        <v>208</v>
      </c>
      <c r="AA162" s="166" t="s">
        <v>207</v>
      </c>
      <c r="AB162" s="166" t="s">
        <v>199</v>
      </c>
      <c r="AC162" s="166" t="s">
        <v>199</v>
      </c>
      <c r="AD162" s="166" t="s">
        <v>209</v>
      </c>
      <c r="AE162" s="166" t="s">
        <v>199</v>
      </c>
      <c r="AF162" s="166" t="s">
        <v>199</v>
      </c>
      <c r="AG162" s="166" t="s">
        <v>199</v>
      </c>
      <c r="AH162" s="166" t="s">
        <v>199</v>
      </c>
      <c r="AI162" s="166" t="s">
        <v>199</v>
      </c>
      <c r="AJ162" s="166" t="s">
        <v>199</v>
      </c>
      <c r="AK162" s="166" t="s">
        <v>199</v>
      </c>
      <c r="AL162" s="166" t="s">
        <v>610</v>
      </c>
    </row>
    <row r="163" spans="2:38" s="173" customFormat="1" ht="128.25" hidden="1" x14ac:dyDescent="0.2">
      <c r="B163" s="166" t="s">
        <v>453</v>
      </c>
      <c r="C163" s="167" t="s">
        <v>454</v>
      </c>
      <c r="D163" s="166" t="s">
        <v>830</v>
      </c>
      <c r="E163" s="166" t="s">
        <v>831</v>
      </c>
      <c r="F163" s="166" t="s">
        <v>832</v>
      </c>
      <c r="G163" s="166"/>
      <c r="H163" s="166" t="s">
        <v>552</v>
      </c>
      <c r="I163" s="166" t="s">
        <v>199</v>
      </c>
      <c r="J163" s="166" t="s">
        <v>833</v>
      </c>
      <c r="K163" s="166" t="s">
        <v>199</v>
      </c>
      <c r="L163" s="166" t="s">
        <v>199</v>
      </c>
      <c r="M163" s="166" t="s">
        <v>837</v>
      </c>
      <c r="N163" s="166" t="s">
        <v>838</v>
      </c>
      <c r="O163" s="169" t="s">
        <v>839</v>
      </c>
      <c r="P163" s="166" t="s">
        <v>608</v>
      </c>
      <c r="Q163" s="166" t="s">
        <v>609</v>
      </c>
      <c r="R163" s="166" t="s">
        <v>0</v>
      </c>
      <c r="S163" s="179">
        <v>45292</v>
      </c>
      <c r="T163" s="179">
        <v>45473</v>
      </c>
      <c r="U163" s="179" t="s">
        <v>512</v>
      </c>
      <c r="V163" s="26"/>
      <c r="W163" s="166"/>
      <c r="X163" s="169">
        <v>50</v>
      </c>
      <c r="Y163" s="166" t="s">
        <v>476</v>
      </c>
      <c r="Z163" s="166" t="s">
        <v>208</v>
      </c>
      <c r="AA163" s="166" t="s">
        <v>207</v>
      </c>
      <c r="AB163" s="166" t="s">
        <v>199</v>
      </c>
      <c r="AC163" s="166" t="s">
        <v>199</v>
      </c>
      <c r="AD163" s="166" t="s">
        <v>209</v>
      </c>
      <c r="AE163" s="166" t="s">
        <v>199</v>
      </c>
      <c r="AF163" s="166" t="s">
        <v>199</v>
      </c>
      <c r="AG163" s="166" t="s">
        <v>199</v>
      </c>
      <c r="AH163" s="166" t="s">
        <v>199</v>
      </c>
      <c r="AI163" s="166" t="s">
        <v>199</v>
      </c>
      <c r="AJ163" s="166" t="s">
        <v>199</v>
      </c>
      <c r="AK163" s="166" t="s">
        <v>199</v>
      </c>
      <c r="AL163" s="166" t="s">
        <v>610</v>
      </c>
    </row>
    <row r="164" spans="2:38" s="173" customFormat="1" ht="128.25" hidden="1" x14ac:dyDescent="0.2">
      <c r="B164" s="166" t="s">
        <v>453</v>
      </c>
      <c r="C164" s="167" t="s">
        <v>454</v>
      </c>
      <c r="D164" s="166" t="s">
        <v>830</v>
      </c>
      <c r="E164" s="166" t="s">
        <v>831</v>
      </c>
      <c r="F164" s="166" t="s">
        <v>840</v>
      </c>
      <c r="G164" s="166"/>
      <c r="H164" s="166" t="s">
        <v>552</v>
      </c>
      <c r="I164" s="166" t="s">
        <v>199</v>
      </c>
      <c r="J164" s="166" t="s">
        <v>833</v>
      </c>
      <c r="K164" s="166" t="s">
        <v>199</v>
      </c>
      <c r="L164" s="166" t="s">
        <v>199</v>
      </c>
      <c r="M164" s="166" t="s">
        <v>841</v>
      </c>
      <c r="N164" s="166" t="s">
        <v>842</v>
      </c>
      <c r="O164" s="169" t="s">
        <v>843</v>
      </c>
      <c r="P164" s="166" t="s">
        <v>608</v>
      </c>
      <c r="Q164" s="166" t="s">
        <v>609</v>
      </c>
      <c r="R164" s="166" t="s">
        <v>0</v>
      </c>
      <c r="S164" s="179">
        <v>45474</v>
      </c>
      <c r="T164" s="179">
        <v>45641</v>
      </c>
      <c r="U164" s="179" t="s">
        <v>512</v>
      </c>
      <c r="V164" s="26"/>
      <c r="W164" s="166"/>
      <c r="X164" s="169">
        <v>40</v>
      </c>
      <c r="Y164" s="166" t="s">
        <v>476</v>
      </c>
      <c r="Z164" s="166" t="s">
        <v>208</v>
      </c>
      <c r="AA164" s="166" t="s">
        <v>207</v>
      </c>
      <c r="AB164" s="166" t="s">
        <v>199</v>
      </c>
      <c r="AC164" s="166" t="s">
        <v>199</v>
      </c>
      <c r="AD164" s="166" t="s">
        <v>209</v>
      </c>
      <c r="AE164" s="166" t="s">
        <v>199</v>
      </c>
      <c r="AF164" s="166" t="s">
        <v>199</v>
      </c>
      <c r="AG164" s="166" t="s">
        <v>199</v>
      </c>
      <c r="AH164" s="166" t="s">
        <v>199</v>
      </c>
      <c r="AI164" s="166" t="s">
        <v>199</v>
      </c>
      <c r="AJ164" s="166" t="s">
        <v>199</v>
      </c>
      <c r="AK164" s="166" t="s">
        <v>199</v>
      </c>
      <c r="AL164" s="166" t="s">
        <v>610</v>
      </c>
    </row>
    <row r="165" spans="2:38" s="173" customFormat="1" ht="128.25" hidden="1" x14ac:dyDescent="0.2">
      <c r="B165" s="166" t="s">
        <v>453</v>
      </c>
      <c r="C165" s="167" t="s">
        <v>454</v>
      </c>
      <c r="D165" s="166" t="s">
        <v>830</v>
      </c>
      <c r="E165" s="166" t="s">
        <v>831</v>
      </c>
      <c r="F165" s="166" t="s">
        <v>840</v>
      </c>
      <c r="G165" s="166"/>
      <c r="H165" s="166" t="s">
        <v>552</v>
      </c>
      <c r="I165" s="166" t="s">
        <v>199</v>
      </c>
      <c r="J165" s="166" t="s">
        <v>833</v>
      </c>
      <c r="K165" s="166" t="s">
        <v>199</v>
      </c>
      <c r="L165" s="166" t="s">
        <v>199</v>
      </c>
      <c r="M165" s="166" t="s">
        <v>844</v>
      </c>
      <c r="N165" s="166" t="s">
        <v>845</v>
      </c>
      <c r="O165" s="169" t="s">
        <v>846</v>
      </c>
      <c r="P165" s="166" t="s">
        <v>608</v>
      </c>
      <c r="Q165" s="166" t="s">
        <v>609</v>
      </c>
      <c r="R165" s="166" t="s">
        <v>0</v>
      </c>
      <c r="S165" s="179">
        <v>45474</v>
      </c>
      <c r="T165" s="179">
        <v>45641</v>
      </c>
      <c r="U165" s="179" t="s">
        <v>512</v>
      </c>
      <c r="V165" s="26"/>
      <c r="W165" s="166"/>
      <c r="X165" s="169">
        <v>30</v>
      </c>
      <c r="Y165" s="166" t="s">
        <v>476</v>
      </c>
      <c r="Z165" s="166" t="s">
        <v>208</v>
      </c>
      <c r="AA165" s="166" t="s">
        <v>207</v>
      </c>
      <c r="AB165" s="166" t="s">
        <v>199</v>
      </c>
      <c r="AC165" s="166" t="s">
        <v>199</v>
      </c>
      <c r="AD165" s="166" t="s">
        <v>209</v>
      </c>
      <c r="AE165" s="166" t="s">
        <v>199</v>
      </c>
      <c r="AF165" s="166" t="s">
        <v>199</v>
      </c>
      <c r="AG165" s="166" t="s">
        <v>199</v>
      </c>
      <c r="AH165" s="166" t="s">
        <v>199</v>
      </c>
      <c r="AI165" s="166" t="s">
        <v>199</v>
      </c>
      <c r="AJ165" s="166" t="s">
        <v>199</v>
      </c>
      <c r="AK165" s="166" t="s">
        <v>199</v>
      </c>
      <c r="AL165" s="166" t="s">
        <v>610</v>
      </c>
    </row>
    <row r="166" spans="2:38" s="173" customFormat="1" ht="128.25" hidden="1" x14ac:dyDescent="0.2">
      <c r="B166" s="166" t="s">
        <v>453</v>
      </c>
      <c r="C166" s="167" t="s">
        <v>454</v>
      </c>
      <c r="D166" s="166" t="s">
        <v>830</v>
      </c>
      <c r="E166" s="166" t="s">
        <v>831</v>
      </c>
      <c r="F166" s="166" t="s">
        <v>840</v>
      </c>
      <c r="G166" s="166"/>
      <c r="H166" s="166" t="s">
        <v>552</v>
      </c>
      <c r="I166" s="166" t="s">
        <v>199</v>
      </c>
      <c r="J166" s="166" t="s">
        <v>833</v>
      </c>
      <c r="K166" s="166" t="s">
        <v>199</v>
      </c>
      <c r="L166" s="166" t="s">
        <v>199</v>
      </c>
      <c r="M166" s="166" t="s">
        <v>847</v>
      </c>
      <c r="N166" s="166" t="s">
        <v>848</v>
      </c>
      <c r="O166" s="169" t="s">
        <v>849</v>
      </c>
      <c r="P166" s="166" t="s">
        <v>608</v>
      </c>
      <c r="Q166" s="166" t="s">
        <v>609</v>
      </c>
      <c r="R166" s="166" t="s">
        <v>0</v>
      </c>
      <c r="S166" s="179">
        <v>45474</v>
      </c>
      <c r="T166" s="179">
        <v>45641</v>
      </c>
      <c r="U166" s="179" t="s">
        <v>512</v>
      </c>
      <c r="V166" s="26"/>
      <c r="W166" s="166"/>
      <c r="X166" s="169">
        <v>30</v>
      </c>
      <c r="Y166" s="166" t="s">
        <v>476</v>
      </c>
      <c r="Z166" s="166" t="s">
        <v>208</v>
      </c>
      <c r="AA166" s="166" t="s">
        <v>207</v>
      </c>
      <c r="AB166" s="166" t="s">
        <v>199</v>
      </c>
      <c r="AC166" s="166" t="s">
        <v>199</v>
      </c>
      <c r="AD166" s="166" t="s">
        <v>209</v>
      </c>
      <c r="AE166" s="166" t="s">
        <v>199</v>
      </c>
      <c r="AF166" s="166" t="s">
        <v>199</v>
      </c>
      <c r="AG166" s="166" t="s">
        <v>199</v>
      </c>
      <c r="AH166" s="166" t="s">
        <v>199</v>
      </c>
      <c r="AI166" s="166" t="s">
        <v>199</v>
      </c>
      <c r="AJ166" s="166" t="s">
        <v>199</v>
      </c>
      <c r="AK166" s="166" t="s">
        <v>199</v>
      </c>
      <c r="AL166" s="166" t="s">
        <v>610</v>
      </c>
    </row>
    <row r="167" spans="2:38" s="173" customFormat="1" ht="171" hidden="1" x14ac:dyDescent="0.2">
      <c r="B167" s="166" t="s">
        <v>453</v>
      </c>
      <c r="C167" s="167" t="s">
        <v>850</v>
      </c>
      <c r="D167" s="166" t="s">
        <v>851</v>
      </c>
      <c r="E167" s="166" t="s">
        <v>852</v>
      </c>
      <c r="F167" s="166" t="s">
        <v>853</v>
      </c>
      <c r="G167" s="166"/>
      <c r="H167" s="166" t="s">
        <v>753</v>
      </c>
      <c r="I167" s="166" t="s">
        <v>854</v>
      </c>
      <c r="J167" s="166" t="s">
        <v>855</v>
      </c>
      <c r="K167" s="166" t="s">
        <v>199</v>
      </c>
      <c r="L167" s="166" t="s">
        <v>199</v>
      </c>
      <c r="M167" s="192" t="s">
        <v>856</v>
      </c>
      <c r="N167" s="192" t="s">
        <v>857</v>
      </c>
      <c r="O167" s="169" t="s">
        <v>858</v>
      </c>
      <c r="P167" s="166" t="s">
        <v>661</v>
      </c>
      <c r="Q167" s="166" t="s">
        <v>662</v>
      </c>
      <c r="R167" s="166" t="s">
        <v>0</v>
      </c>
      <c r="S167" s="170">
        <v>45474</v>
      </c>
      <c r="T167" s="170">
        <v>45641</v>
      </c>
      <c r="U167" s="170" t="s">
        <v>512</v>
      </c>
      <c r="V167" s="26"/>
      <c r="W167" s="166"/>
      <c r="X167" s="191">
        <v>0.2</v>
      </c>
      <c r="Y167" s="166" t="s">
        <v>449</v>
      </c>
      <c r="Z167" s="166" t="s">
        <v>208</v>
      </c>
      <c r="AA167" s="166" t="s">
        <v>354</v>
      </c>
      <c r="AB167" s="58" t="s">
        <v>199</v>
      </c>
      <c r="AC167" s="58" t="s">
        <v>199</v>
      </c>
      <c r="AD167" s="166" t="s">
        <v>828</v>
      </c>
      <c r="AE167" s="166" t="s">
        <v>199</v>
      </c>
      <c r="AF167" s="166" t="s">
        <v>199</v>
      </c>
      <c r="AG167" s="166" t="s">
        <v>199</v>
      </c>
      <c r="AH167" s="166" t="s">
        <v>199</v>
      </c>
      <c r="AI167" s="166" t="s">
        <v>199</v>
      </c>
      <c r="AJ167" s="166" t="s">
        <v>199</v>
      </c>
      <c r="AK167" s="166" t="s">
        <v>199</v>
      </c>
      <c r="AL167" s="166" t="s">
        <v>663</v>
      </c>
    </row>
    <row r="168" spans="2:38" s="173" customFormat="1" ht="199.5" hidden="1" x14ac:dyDescent="0.2">
      <c r="B168" s="166" t="s">
        <v>453</v>
      </c>
      <c r="C168" s="167" t="s">
        <v>850</v>
      </c>
      <c r="D168" s="166" t="s">
        <v>851</v>
      </c>
      <c r="E168" s="166" t="s">
        <v>852</v>
      </c>
      <c r="F168" s="166" t="s">
        <v>853</v>
      </c>
      <c r="G168" s="166"/>
      <c r="H168" s="166" t="s">
        <v>753</v>
      </c>
      <c r="I168" s="166" t="s">
        <v>854</v>
      </c>
      <c r="J168" s="166" t="s">
        <v>855</v>
      </c>
      <c r="K168" s="166" t="s">
        <v>199</v>
      </c>
      <c r="L168" s="166" t="s">
        <v>199</v>
      </c>
      <c r="M168" s="192" t="s">
        <v>860</v>
      </c>
      <c r="N168" s="196" t="s">
        <v>861</v>
      </c>
      <c r="O168" s="192" t="s">
        <v>862</v>
      </c>
      <c r="P168" s="166" t="s">
        <v>661</v>
      </c>
      <c r="Q168" s="166" t="s">
        <v>662</v>
      </c>
      <c r="R168" s="166" t="s">
        <v>0</v>
      </c>
      <c r="S168" s="170">
        <v>45474</v>
      </c>
      <c r="T168" s="170">
        <v>45641</v>
      </c>
      <c r="U168" s="170" t="s">
        <v>512</v>
      </c>
      <c r="V168" s="26"/>
      <c r="W168" s="166"/>
      <c r="X168" s="191">
        <v>0.4</v>
      </c>
      <c r="Y168" s="166" t="s">
        <v>449</v>
      </c>
      <c r="Z168" s="166" t="s">
        <v>208</v>
      </c>
      <c r="AA168" s="166" t="s">
        <v>354</v>
      </c>
      <c r="AB168" s="58" t="s">
        <v>199</v>
      </c>
      <c r="AC168" s="58" t="s">
        <v>199</v>
      </c>
      <c r="AD168" s="166" t="s">
        <v>209</v>
      </c>
      <c r="AE168" s="166" t="s">
        <v>199</v>
      </c>
      <c r="AF168" s="166" t="s">
        <v>199</v>
      </c>
      <c r="AG168" s="166" t="s">
        <v>199</v>
      </c>
      <c r="AH168" s="166" t="s">
        <v>199</v>
      </c>
      <c r="AI168" s="166" t="s">
        <v>199</v>
      </c>
      <c r="AJ168" s="166" t="s">
        <v>199</v>
      </c>
      <c r="AK168" s="166" t="s">
        <v>199</v>
      </c>
      <c r="AL168" s="166" t="s">
        <v>663</v>
      </c>
    </row>
    <row r="169" spans="2:38" s="173" customFormat="1" ht="171" hidden="1" x14ac:dyDescent="0.2">
      <c r="B169" s="166" t="s">
        <v>453</v>
      </c>
      <c r="C169" s="167" t="s">
        <v>850</v>
      </c>
      <c r="D169" s="166" t="s">
        <v>851</v>
      </c>
      <c r="E169" s="166" t="s">
        <v>852</v>
      </c>
      <c r="F169" s="166" t="s">
        <v>853</v>
      </c>
      <c r="G169" s="166"/>
      <c r="H169" s="166" t="s">
        <v>753</v>
      </c>
      <c r="I169" s="166" t="s">
        <v>854</v>
      </c>
      <c r="J169" s="166" t="s">
        <v>855</v>
      </c>
      <c r="K169" s="166" t="s">
        <v>199</v>
      </c>
      <c r="L169" s="166" t="s">
        <v>199</v>
      </c>
      <c r="M169" s="192" t="s">
        <v>863</v>
      </c>
      <c r="N169" s="192" t="s">
        <v>864</v>
      </c>
      <c r="O169" s="169" t="s">
        <v>865</v>
      </c>
      <c r="P169" s="166" t="s">
        <v>661</v>
      </c>
      <c r="Q169" s="166" t="s">
        <v>662</v>
      </c>
      <c r="R169" s="166" t="s">
        <v>0</v>
      </c>
      <c r="S169" s="170">
        <v>45474</v>
      </c>
      <c r="T169" s="170">
        <v>45641</v>
      </c>
      <c r="U169" s="170" t="s">
        <v>512</v>
      </c>
      <c r="V169" s="26"/>
      <c r="W169" s="166"/>
      <c r="X169" s="191">
        <v>0.4</v>
      </c>
      <c r="Y169" s="166" t="s">
        <v>449</v>
      </c>
      <c r="Z169" s="166" t="s">
        <v>208</v>
      </c>
      <c r="AA169" s="166" t="s">
        <v>354</v>
      </c>
      <c r="AB169" s="58" t="s">
        <v>199</v>
      </c>
      <c r="AC169" s="58" t="s">
        <v>199</v>
      </c>
      <c r="AD169" s="166" t="s">
        <v>209</v>
      </c>
      <c r="AE169" s="166" t="s">
        <v>199</v>
      </c>
      <c r="AF169" s="166" t="s">
        <v>199</v>
      </c>
      <c r="AG169" s="166" t="s">
        <v>199</v>
      </c>
      <c r="AH169" s="166" t="s">
        <v>199</v>
      </c>
      <c r="AI169" s="166" t="s">
        <v>199</v>
      </c>
      <c r="AJ169" s="166" t="s">
        <v>199</v>
      </c>
      <c r="AK169" s="166" t="s">
        <v>199</v>
      </c>
      <c r="AL169" s="166" t="s">
        <v>663</v>
      </c>
    </row>
    <row r="170" spans="2:38" s="173" customFormat="1" ht="171" hidden="1" x14ac:dyDescent="0.2">
      <c r="B170" s="166" t="s">
        <v>453</v>
      </c>
      <c r="C170" s="167" t="s">
        <v>850</v>
      </c>
      <c r="D170" s="166" t="s">
        <v>851</v>
      </c>
      <c r="E170" s="166" t="s">
        <v>852</v>
      </c>
      <c r="F170" s="166" t="s">
        <v>853</v>
      </c>
      <c r="G170" s="166"/>
      <c r="H170" s="166" t="s">
        <v>552</v>
      </c>
      <c r="I170" s="166" t="s">
        <v>854</v>
      </c>
      <c r="J170" s="166" t="s">
        <v>855</v>
      </c>
      <c r="K170" s="166" t="s">
        <v>199</v>
      </c>
      <c r="L170" s="166" t="s">
        <v>199</v>
      </c>
      <c r="M170" s="192" t="s">
        <v>866</v>
      </c>
      <c r="N170" s="192" t="s">
        <v>867</v>
      </c>
      <c r="O170" s="169" t="s">
        <v>868</v>
      </c>
      <c r="P170" s="166" t="s">
        <v>661</v>
      </c>
      <c r="Q170" s="166" t="s">
        <v>662</v>
      </c>
      <c r="R170" s="166" t="s">
        <v>0</v>
      </c>
      <c r="S170" s="170">
        <v>45474</v>
      </c>
      <c r="T170" s="170">
        <v>45641</v>
      </c>
      <c r="U170" s="170" t="s">
        <v>512</v>
      </c>
      <c r="V170" s="26"/>
      <c r="W170" s="166"/>
      <c r="X170" s="166">
        <v>10</v>
      </c>
      <c r="Y170" s="166" t="s">
        <v>449</v>
      </c>
      <c r="Z170" s="166" t="s">
        <v>208</v>
      </c>
      <c r="AA170" s="166" t="s">
        <v>354</v>
      </c>
      <c r="AB170" s="58" t="s">
        <v>199</v>
      </c>
      <c r="AC170" s="58" t="s">
        <v>199</v>
      </c>
      <c r="AD170" s="166" t="s">
        <v>209</v>
      </c>
      <c r="AE170" s="166" t="s">
        <v>199</v>
      </c>
      <c r="AF170" s="166" t="s">
        <v>199</v>
      </c>
      <c r="AG170" s="166" t="s">
        <v>199</v>
      </c>
      <c r="AH170" s="166" t="s">
        <v>199</v>
      </c>
      <c r="AI170" s="166" t="s">
        <v>199</v>
      </c>
      <c r="AJ170" s="166" t="s">
        <v>199</v>
      </c>
      <c r="AK170" s="166" t="s">
        <v>199</v>
      </c>
      <c r="AL170" s="166" t="s">
        <v>663</v>
      </c>
    </row>
    <row r="171" spans="2:38" s="173" customFormat="1" ht="171" hidden="1" x14ac:dyDescent="0.2">
      <c r="B171" s="166" t="s">
        <v>453</v>
      </c>
      <c r="C171" s="167" t="s">
        <v>850</v>
      </c>
      <c r="D171" s="166" t="s">
        <v>851</v>
      </c>
      <c r="E171" s="166" t="s">
        <v>852</v>
      </c>
      <c r="F171" s="166" t="s">
        <v>853</v>
      </c>
      <c r="G171" s="166"/>
      <c r="H171" s="166" t="s">
        <v>753</v>
      </c>
      <c r="I171" s="166" t="s">
        <v>854</v>
      </c>
      <c r="J171" s="166" t="s">
        <v>855</v>
      </c>
      <c r="K171" s="166" t="s">
        <v>199</v>
      </c>
      <c r="L171" s="166" t="s">
        <v>199</v>
      </c>
      <c r="M171" s="166" t="s">
        <v>869</v>
      </c>
      <c r="N171" s="166" t="s">
        <v>870</v>
      </c>
      <c r="O171" s="169" t="s">
        <v>871</v>
      </c>
      <c r="P171" s="166" t="s">
        <v>872</v>
      </c>
      <c r="Q171" s="166"/>
      <c r="R171" s="166" t="s">
        <v>220</v>
      </c>
      <c r="S171" s="170">
        <v>45292</v>
      </c>
      <c r="T171" s="170">
        <v>45641</v>
      </c>
      <c r="U171" s="170" t="s">
        <v>512</v>
      </c>
      <c r="V171" s="166"/>
      <c r="W171" s="166"/>
      <c r="X171" s="166">
        <v>100</v>
      </c>
      <c r="Y171" s="166" t="s">
        <v>354</v>
      </c>
      <c r="Z171" s="166" t="s">
        <v>873</v>
      </c>
      <c r="AA171" s="166" t="s">
        <v>199</v>
      </c>
      <c r="AB171" s="166" t="s">
        <v>199</v>
      </c>
      <c r="AC171" s="166" t="s">
        <v>199</v>
      </c>
      <c r="AD171" s="166" t="s">
        <v>209</v>
      </c>
      <c r="AE171" s="166" t="s">
        <v>199</v>
      </c>
      <c r="AF171" s="166" t="s">
        <v>199</v>
      </c>
      <c r="AG171" s="166" t="s">
        <v>199</v>
      </c>
      <c r="AH171" s="166" t="s">
        <v>199</v>
      </c>
      <c r="AI171" s="166" t="s">
        <v>199</v>
      </c>
      <c r="AJ171" s="166" t="s">
        <v>199</v>
      </c>
      <c r="AK171" s="166" t="s">
        <v>199</v>
      </c>
      <c r="AL171" s="166" t="s">
        <v>234</v>
      </c>
    </row>
    <row r="172" spans="2:38" s="173" customFormat="1" ht="171" hidden="1" x14ac:dyDescent="0.2">
      <c r="B172" s="67" t="s">
        <v>453</v>
      </c>
      <c r="C172" s="167" t="s">
        <v>850</v>
      </c>
      <c r="D172" s="166" t="s">
        <v>851</v>
      </c>
      <c r="E172" s="166" t="s">
        <v>852</v>
      </c>
      <c r="F172" s="67" t="s">
        <v>853</v>
      </c>
      <c r="G172" s="67"/>
      <c r="H172" s="58" t="s">
        <v>753</v>
      </c>
      <c r="I172" s="166" t="s">
        <v>854</v>
      </c>
      <c r="J172" s="166" t="s">
        <v>855</v>
      </c>
      <c r="K172" s="166" t="s">
        <v>199</v>
      </c>
      <c r="L172" s="166" t="s">
        <v>199</v>
      </c>
      <c r="M172" s="67" t="s">
        <v>874</v>
      </c>
      <c r="N172" s="68" t="s">
        <v>875</v>
      </c>
      <c r="O172" s="67" t="s">
        <v>876</v>
      </c>
      <c r="P172" s="58" t="s">
        <v>877</v>
      </c>
      <c r="Q172" s="58" t="s">
        <v>878</v>
      </c>
      <c r="R172" s="58" t="s">
        <v>99</v>
      </c>
      <c r="S172" s="69">
        <v>45381</v>
      </c>
      <c r="T172" s="69">
        <v>45657</v>
      </c>
      <c r="U172" s="58" t="s">
        <v>879</v>
      </c>
      <c r="V172" s="25" t="s">
        <v>1518</v>
      </c>
      <c r="W172" s="25" t="s">
        <v>1518</v>
      </c>
      <c r="X172" s="72" t="s">
        <v>880</v>
      </c>
      <c r="Y172" s="58" t="s">
        <v>881</v>
      </c>
      <c r="Z172" s="58" t="s">
        <v>423</v>
      </c>
      <c r="AA172" s="58" t="s">
        <v>199</v>
      </c>
      <c r="AB172" s="58" t="s">
        <v>199</v>
      </c>
      <c r="AC172" s="58" t="s">
        <v>199</v>
      </c>
      <c r="AD172" s="58" t="s">
        <v>364</v>
      </c>
      <c r="AE172" s="166" t="s">
        <v>248</v>
      </c>
      <c r="AF172" s="166" t="s">
        <v>487</v>
      </c>
      <c r="AG172" s="166" t="s">
        <v>199</v>
      </c>
      <c r="AH172" s="166" t="s">
        <v>199</v>
      </c>
      <c r="AI172" s="166" t="s">
        <v>199</v>
      </c>
      <c r="AJ172" s="73" t="s">
        <v>408</v>
      </c>
      <c r="AK172" s="73" t="s">
        <v>409</v>
      </c>
      <c r="AL172" s="67" t="s">
        <v>497</v>
      </c>
    </row>
    <row r="173" spans="2:38" s="173" customFormat="1" ht="171" hidden="1" x14ac:dyDescent="0.2">
      <c r="B173" s="166" t="s">
        <v>453</v>
      </c>
      <c r="C173" s="167" t="s">
        <v>850</v>
      </c>
      <c r="D173" s="166" t="s">
        <v>851</v>
      </c>
      <c r="E173" s="166" t="s">
        <v>852</v>
      </c>
      <c r="F173" s="166" t="s">
        <v>853</v>
      </c>
      <c r="G173" s="166"/>
      <c r="H173" s="166" t="s">
        <v>753</v>
      </c>
      <c r="I173" s="166" t="s">
        <v>854</v>
      </c>
      <c r="J173" s="166" t="s">
        <v>855</v>
      </c>
      <c r="K173" s="166" t="s">
        <v>199</v>
      </c>
      <c r="L173" s="166" t="s">
        <v>199</v>
      </c>
      <c r="M173" s="166" t="s">
        <v>882</v>
      </c>
      <c r="N173" s="166" t="s">
        <v>882</v>
      </c>
      <c r="O173" s="166" t="s">
        <v>883</v>
      </c>
      <c r="P173" s="166" t="s">
        <v>218</v>
      </c>
      <c r="Q173" s="166" t="s">
        <v>884</v>
      </c>
      <c r="R173" s="166" t="s">
        <v>220</v>
      </c>
      <c r="S173" s="170">
        <v>45323</v>
      </c>
      <c r="T173" s="182">
        <v>45626</v>
      </c>
      <c r="U173" s="170" t="s">
        <v>199</v>
      </c>
      <c r="V173" s="26"/>
      <c r="W173" s="166"/>
      <c r="X173" s="166"/>
      <c r="Y173" s="166" t="s">
        <v>354</v>
      </c>
      <c r="Z173" s="166" t="s">
        <v>881</v>
      </c>
      <c r="AA173" s="166" t="s">
        <v>199</v>
      </c>
      <c r="AB173" s="166" t="s">
        <v>199</v>
      </c>
      <c r="AC173" s="166" t="s">
        <v>199</v>
      </c>
      <c r="AD173" s="166" t="s">
        <v>487</v>
      </c>
      <c r="AE173" s="166" t="s">
        <v>199</v>
      </c>
      <c r="AF173" s="166" t="s">
        <v>199</v>
      </c>
      <c r="AG173" s="166" t="s">
        <v>199</v>
      </c>
      <c r="AH173" s="166" t="s">
        <v>199</v>
      </c>
      <c r="AI173" s="166" t="s">
        <v>199</v>
      </c>
      <c r="AJ173" s="166" t="s">
        <v>408</v>
      </c>
      <c r="AK173" s="166" t="s">
        <v>409</v>
      </c>
      <c r="AL173" s="166" t="s">
        <v>234</v>
      </c>
    </row>
    <row r="174" spans="2:38" s="173" customFormat="1" ht="171" hidden="1" x14ac:dyDescent="0.2">
      <c r="B174" s="166" t="s">
        <v>453</v>
      </c>
      <c r="C174" s="167" t="s">
        <v>850</v>
      </c>
      <c r="D174" s="166" t="s">
        <v>851</v>
      </c>
      <c r="E174" s="166" t="s">
        <v>852</v>
      </c>
      <c r="F174" s="166" t="s">
        <v>853</v>
      </c>
      <c r="G174" s="166"/>
      <c r="H174" s="166" t="s">
        <v>753</v>
      </c>
      <c r="I174" s="166" t="s">
        <v>854</v>
      </c>
      <c r="J174" s="166" t="s">
        <v>855</v>
      </c>
      <c r="K174" s="166" t="s">
        <v>199</v>
      </c>
      <c r="L174" s="166" t="s">
        <v>199</v>
      </c>
      <c r="M174" s="166" t="s">
        <v>885</v>
      </c>
      <c r="N174" s="166" t="s">
        <v>885</v>
      </c>
      <c r="O174" s="166" t="s">
        <v>886</v>
      </c>
      <c r="P174" s="166" t="s">
        <v>887</v>
      </c>
      <c r="Q174" s="166" t="s">
        <v>888</v>
      </c>
      <c r="R174" s="166" t="s">
        <v>220</v>
      </c>
      <c r="S174" s="170">
        <v>45323</v>
      </c>
      <c r="T174" s="182">
        <v>45626</v>
      </c>
      <c r="U174" s="170" t="s">
        <v>512</v>
      </c>
      <c r="V174" s="26"/>
      <c r="W174" s="166"/>
      <c r="X174" s="166"/>
      <c r="Y174" s="166" t="s">
        <v>354</v>
      </c>
      <c r="Z174" s="166" t="s">
        <v>881</v>
      </c>
      <c r="AA174" s="166" t="s">
        <v>199</v>
      </c>
      <c r="AB174" s="166" t="s">
        <v>199</v>
      </c>
      <c r="AC174" s="166" t="s">
        <v>199</v>
      </c>
      <c r="AD174" s="166" t="s">
        <v>487</v>
      </c>
      <c r="AE174" s="166" t="s">
        <v>199</v>
      </c>
      <c r="AF174" s="166" t="s">
        <v>199</v>
      </c>
      <c r="AG174" s="166" t="s">
        <v>199</v>
      </c>
      <c r="AH174" s="166" t="s">
        <v>199</v>
      </c>
      <c r="AI174" s="166" t="s">
        <v>199</v>
      </c>
      <c r="AJ174" s="166" t="s">
        <v>408</v>
      </c>
      <c r="AK174" s="166" t="s">
        <v>409</v>
      </c>
      <c r="AL174" s="166" t="s">
        <v>234</v>
      </c>
    </row>
    <row r="175" spans="2:38" s="173" customFormat="1" ht="171" hidden="1" x14ac:dyDescent="0.2">
      <c r="B175" s="166" t="s">
        <v>453</v>
      </c>
      <c r="C175" s="167" t="s">
        <v>850</v>
      </c>
      <c r="D175" s="166" t="s">
        <v>851</v>
      </c>
      <c r="E175" s="166" t="s">
        <v>852</v>
      </c>
      <c r="F175" s="166" t="s">
        <v>853</v>
      </c>
      <c r="G175" s="166"/>
      <c r="H175" s="166" t="s">
        <v>753</v>
      </c>
      <c r="I175" s="166" t="s">
        <v>854</v>
      </c>
      <c r="J175" s="166" t="s">
        <v>855</v>
      </c>
      <c r="K175" s="166" t="s">
        <v>199</v>
      </c>
      <c r="L175" s="166" t="s">
        <v>199</v>
      </c>
      <c r="M175" s="166"/>
      <c r="N175" s="166"/>
      <c r="O175" s="166"/>
      <c r="P175" s="166"/>
      <c r="Q175" s="166"/>
      <c r="R175" s="166"/>
      <c r="S175" s="170"/>
      <c r="T175" s="182"/>
      <c r="U175" s="170"/>
      <c r="V175" s="26"/>
      <c r="W175" s="166"/>
      <c r="X175" s="166"/>
      <c r="Y175" s="166"/>
      <c r="Z175" s="166"/>
      <c r="AA175" s="166"/>
      <c r="AB175" s="166"/>
      <c r="AC175" s="166"/>
      <c r="AD175" s="166"/>
      <c r="AE175" s="166"/>
      <c r="AF175" s="166"/>
      <c r="AG175" s="166"/>
      <c r="AH175" s="166"/>
      <c r="AI175" s="166"/>
      <c r="AJ175" s="166"/>
      <c r="AK175" s="166"/>
      <c r="AL175" s="166"/>
    </row>
    <row r="176" spans="2:38" s="173" customFormat="1" ht="171" hidden="1" x14ac:dyDescent="0.2">
      <c r="B176" s="166" t="s">
        <v>453</v>
      </c>
      <c r="C176" s="167" t="s">
        <v>850</v>
      </c>
      <c r="D176" s="166" t="s">
        <v>851</v>
      </c>
      <c r="E176" s="166" t="s">
        <v>852</v>
      </c>
      <c r="F176" s="166" t="s">
        <v>853</v>
      </c>
      <c r="G176" s="166"/>
      <c r="H176" s="166" t="s">
        <v>753</v>
      </c>
      <c r="I176" s="166" t="s">
        <v>854</v>
      </c>
      <c r="J176" s="166" t="s">
        <v>855</v>
      </c>
      <c r="K176" s="166" t="s">
        <v>199</v>
      </c>
      <c r="L176" s="166" t="s">
        <v>199</v>
      </c>
      <c r="M176" s="166" t="s">
        <v>889</v>
      </c>
      <c r="N176" s="166" t="s">
        <v>890</v>
      </c>
      <c r="O176" s="169" t="s">
        <v>891</v>
      </c>
      <c r="P176" s="166" t="s">
        <v>272</v>
      </c>
      <c r="Q176" s="166" t="s">
        <v>892</v>
      </c>
      <c r="R176" s="169" t="s">
        <v>72</v>
      </c>
      <c r="S176" s="170">
        <v>45293</v>
      </c>
      <c r="T176" s="170">
        <v>45626</v>
      </c>
      <c r="U176" s="179" t="s">
        <v>260</v>
      </c>
      <c r="V176" s="26"/>
      <c r="W176" s="166"/>
      <c r="X176" s="171">
        <v>0.8</v>
      </c>
      <c r="Y176" s="166" t="s">
        <v>207</v>
      </c>
      <c r="Z176" s="166" t="s">
        <v>893</v>
      </c>
      <c r="AA176" s="166" t="s">
        <v>199</v>
      </c>
      <c r="AB176" s="166" t="s">
        <v>199</v>
      </c>
      <c r="AC176" s="166" t="s">
        <v>199</v>
      </c>
      <c r="AD176" s="184" t="s">
        <v>364</v>
      </c>
      <c r="AE176" s="166" t="s">
        <v>199</v>
      </c>
      <c r="AF176" s="166" t="s">
        <v>199</v>
      </c>
      <c r="AG176" s="166" t="s">
        <v>199</v>
      </c>
      <c r="AH176" s="166" t="s">
        <v>199</v>
      </c>
      <c r="AI176" s="166" t="s">
        <v>199</v>
      </c>
      <c r="AJ176" s="166" t="s">
        <v>408</v>
      </c>
      <c r="AK176" s="166" t="s">
        <v>409</v>
      </c>
      <c r="AL176" s="169" t="s">
        <v>261</v>
      </c>
    </row>
    <row r="177" spans="2:38" s="173" customFormat="1" ht="171" hidden="1" x14ac:dyDescent="0.2">
      <c r="B177" s="166" t="s">
        <v>453</v>
      </c>
      <c r="C177" s="167" t="s">
        <v>850</v>
      </c>
      <c r="D177" s="166" t="s">
        <v>851</v>
      </c>
      <c r="E177" s="166" t="s">
        <v>852</v>
      </c>
      <c r="F177" s="166" t="s">
        <v>853</v>
      </c>
      <c r="G177" s="166"/>
      <c r="H177" s="166" t="s">
        <v>753</v>
      </c>
      <c r="I177" s="166" t="s">
        <v>854</v>
      </c>
      <c r="J177" s="166" t="s">
        <v>855</v>
      </c>
      <c r="K177" s="166" t="s">
        <v>199</v>
      </c>
      <c r="L177" s="166" t="s">
        <v>199</v>
      </c>
      <c r="M177" s="166" t="s">
        <v>894</v>
      </c>
      <c r="N177" s="166" t="s">
        <v>895</v>
      </c>
      <c r="O177" s="169" t="s">
        <v>896</v>
      </c>
      <c r="P177" s="166" t="s">
        <v>230</v>
      </c>
      <c r="Q177" s="166" t="s">
        <v>231</v>
      </c>
      <c r="R177" s="169" t="s">
        <v>220</v>
      </c>
      <c r="S177" s="170">
        <v>45627</v>
      </c>
      <c r="T177" s="170">
        <v>45641</v>
      </c>
      <c r="U177" s="169" t="s">
        <v>72</v>
      </c>
      <c r="V177" s="26"/>
      <c r="W177" s="166"/>
      <c r="X177" s="171"/>
      <c r="Y177" s="166" t="s">
        <v>208</v>
      </c>
      <c r="Z177" s="166" t="s">
        <v>232</v>
      </c>
      <c r="AA177" s="166" t="s">
        <v>233</v>
      </c>
      <c r="AB177" s="166" t="s">
        <v>893</v>
      </c>
      <c r="AC177" s="166" t="s">
        <v>199</v>
      </c>
      <c r="AD177" s="184" t="s">
        <v>364</v>
      </c>
      <c r="AE177" s="166" t="s">
        <v>199</v>
      </c>
      <c r="AF177" s="166" t="s">
        <v>199</v>
      </c>
      <c r="AG177" s="166" t="s">
        <v>199</v>
      </c>
      <c r="AH177" s="166" t="s">
        <v>199</v>
      </c>
      <c r="AI177" s="166" t="s">
        <v>199</v>
      </c>
      <c r="AJ177" s="166" t="s">
        <v>408</v>
      </c>
      <c r="AK177" s="166" t="s">
        <v>409</v>
      </c>
      <c r="AL177" s="169" t="s">
        <v>234</v>
      </c>
    </row>
    <row r="178" spans="2:38" s="173" customFormat="1" ht="171" hidden="1" x14ac:dyDescent="0.2">
      <c r="B178" s="166" t="s">
        <v>453</v>
      </c>
      <c r="C178" s="167" t="s">
        <v>850</v>
      </c>
      <c r="D178" s="166" t="s">
        <v>851</v>
      </c>
      <c r="E178" s="166" t="s">
        <v>852</v>
      </c>
      <c r="F178" s="166" t="s">
        <v>853</v>
      </c>
      <c r="G178" s="166"/>
      <c r="H178" s="166" t="s">
        <v>753</v>
      </c>
      <c r="I178" s="166" t="s">
        <v>854</v>
      </c>
      <c r="J178" s="166" t="s">
        <v>855</v>
      </c>
      <c r="K178" s="166" t="s">
        <v>199</v>
      </c>
      <c r="L178" s="166" t="s">
        <v>199</v>
      </c>
      <c r="M178" s="166" t="s">
        <v>897</v>
      </c>
      <c r="N178" s="166" t="s">
        <v>898</v>
      </c>
      <c r="O178" s="169" t="s">
        <v>267</v>
      </c>
      <c r="P178" s="166" t="s">
        <v>272</v>
      </c>
      <c r="Q178" s="166" t="s">
        <v>892</v>
      </c>
      <c r="R178" s="169" t="s">
        <v>72</v>
      </c>
      <c r="S178" s="170">
        <v>45293</v>
      </c>
      <c r="T178" s="170">
        <v>45626</v>
      </c>
      <c r="U178" s="179" t="s">
        <v>72</v>
      </c>
      <c r="V178" s="26"/>
      <c r="W178" s="166"/>
      <c r="X178" s="171">
        <v>0.2</v>
      </c>
      <c r="Y178" s="166" t="s">
        <v>207</v>
      </c>
      <c r="Z178" s="166" t="s">
        <v>893</v>
      </c>
      <c r="AA178" s="166" t="s">
        <v>199</v>
      </c>
      <c r="AB178" s="166" t="s">
        <v>199</v>
      </c>
      <c r="AC178" s="166" t="s">
        <v>199</v>
      </c>
      <c r="AD178" s="184" t="s">
        <v>364</v>
      </c>
      <c r="AE178" s="166" t="s">
        <v>199</v>
      </c>
      <c r="AF178" s="166" t="s">
        <v>199</v>
      </c>
      <c r="AG178" s="166" t="s">
        <v>199</v>
      </c>
      <c r="AH178" s="166" t="s">
        <v>199</v>
      </c>
      <c r="AI178" s="166" t="s">
        <v>199</v>
      </c>
      <c r="AJ178" s="166" t="s">
        <v>408</v>
      </c>
      <c r="AK178" s="166" t="s">
        <v>409</v>
      </c>
      <c r="AL178" s="169" t="s">
        <v>261</v>
      </c>
    </row>
    <row r="179" spans="2:38" s="173" customFormat="1" ht="171" hidden="1" x14ac:dyDescent="0.2">
      <c r="B179" s="166" t="s">
        <v>453</v>
      </c>
      <c r="C179" s="167" t="s">
        <v>850</v>
      </c>
      <c r="D179" s="166" t="s">
        <v>851</v>
      </c>
      <c r="E179" s="166" t="s">
        <v>852</v>
      </c>
      <c r="F179" s="166" t="s">
        <v>853</v>
      </c>
      <c r="G179" s="166"/>
      <c r="H179" s="166" t="s">
        <v>753</v>
      </c>
      <c r="I179" s="166" t="s">
        <v>854</v>
      </c>
      <c r="J179" s="166" t="s">
        <v>855</v>
      </c>
      <c r="K179" s="166" t="s">
        <v>199</v>
      </c>
      <c r="L179" s="166" t="s">
        <v>199</v>
      </c>
      <c r="M179" s="166" t="s">
        <v>899</v>
      </c>
      <c r="N179" s="166" t="s">
        <v>900</v>
      </c>
      <c r="O179" s="169" t="s">
        <v>901</v>
      </c>
      <c r="P179" s="166" t="s">
        <v>272</v>
      </c>
      <c r="Q179" s="166" t="s">
        <v>902</v>
      </c>
      <c r="R179" s="169" t="s">
        <v>72</v>
      </c>
      <c r="S179" s="170">
        <v>45383</v>
      </c>
      <c r="T179" s="170">
        <v>45641</v>
      </c>
      <c r="U179" s="179" t="s">
        <v>260</v>
      </c>
      <c r="V179" s="26"/>
      <c r="W179" s="166"/>
      <c r="X179" s="171">
        <v>0.8</v>
      </c>
      <c r="Y179" s="166" t="s">
        <v>207</v>
      </c>
      <c r="Z179" s="166" t="s">
        <v>893</v>
      </c>
      <c r="AA179" s="166" t="s">
        <v>199</v>
      </c>
      <c r="AB179" s="166" t="s">
        <v>199</v>
      </c>
      <c r="AC179" s="166" t="s">
        <v>199</v>
      </c>
      <c r="AD179" s="184" t="s">
        <v>364</v>
      </c>
      <c r="AE179" s="166" t="s">
        <v>199</v>
      </c>
      <c r="AF179" s="166" t="s">
        <v>199</v>
      </c>
      <c r="AG179" s="166" t="s">
        <v>199</v>
      </c>
      <c r="AH179" s="166" t="s">
        <v>199</v>
      </c>
      <c r="AI179" s="166" t="s">
        <v>199</v>
      </c>
      <c r="AJ179" s="166" t="s">
        <v>408</v>
      </c>
      <c r="AK179" s="166" t="s">
        <v>409</v>
      </c>
      <c r="AL179" s="169" t="s">
        <v>261</v>
      </c>
    </row>
    <row r="180" spans="2:38" s="173" customFormat="1" ht="171" hidden="1" x14ac:dyDescent="0.2">
      <c r="B180" s="166" t="s">
        <v>453</v>
      </c>
      <c r="C180" s="167" t="s">
        <v>850</v>
      </c>
      <c r="D180" s="166" t="s">
        <v>851</v>
      </c>
      <c r="E180" s="166" t="s">
        <v>852</v>
      </c>
      <c r="F180" s="166" t="s">
        <v>853</v>
      </c>
      <c r="G180" s="166"/>
      <c r="H180" s="166" t="s">
        <v>753</v>
      </c>
      <c r="I180" s="166" t="s">
        <v>854</v>
      </c>
      <c r="J180" s="166" t="s">
        <v>855</v>
      </c>
      <c r="K180" s="166" t="s">
        <v>199</v>
      </c>
      <c r="L180" s="166" t="s">
        <v>199</v>
      </c>
      <c r="M180" s="166" t="s">
        <v>903</v>
      </c>
      <c r="N180" s="166" t="s">
        <v>904</v>
      </c>
      <c r="O180" s="169" t="s">
        <v>905</v>
      </c>
      <c r="P180" s="166" t="s">
        <v>230</v>
      </c>
      <c r="Q180" s="166" t="s">
        <v>231</v>
      </c>
      <c r="R180" s="169" t="s">
        <v>220</v>
      </c>
      <c r="S180" s="170">
        <v>45627</v>
      </c>
      <c r="T180" s="170">
        <v>45641</v>
      </c>
      <c r="U180" s="169" t="s">
        <v>72</v>
      </c>
      <c r="V180" s="26"/>
      <c r="W180" s="166"/>
      <c r="X180" s="171"/>
      <c r="Y180" s="166" t="s">
        <v>208</v>
      </c>
      <c r="Z180" s="166" t="s">
        <v>232</v>
      </c>
      <c r="AA180" s="166" t="s">
        <v>233</v>
      </c>
      <c r="AB180" s="166" t="s">
        <v>893</v>
      </c>
      <c r="AC180" s="166" t="s">
        <v>199</v>
      </c>
      <c r="AD180" s="184" t="s">
        <v>364</v>
      </c>
      <c r="AE180" s="166" t="s">
        <v>199</v>
      </c>
      <c r="AF180" s="166" t="s">
        <v>199</v>
      </c>
      <c r="AG180" s="166" t="s">
        <v>199</v>
      </c>
      <c r="AH180" s="166" t="s">
        <v>199</v>
      </c>
      <c r="AI180" s="166" t="s">
        <v>199</v>
      </c>
      <c r="AJ180" s="166" t="s">
        <v>408</v>
      </c>
      <c r="AK180" s="166" t="s">
        <v>409</v>
      </c>
      <c r="AL180" s="169" t="s">
        <v>234</v>
      </c>
    </row>
    <row r="181" spans="2:38" s="173" customFormat="1" ht="171" hidden="1" x14ac:dyDescent="0.2">
      <c r="B181" s="166" t="s">
        <v>453</v>
      </c>
      <c r="C181" s="167" t="s">
        <v>850</v>
      </c>
      <c r="D181" s="166" t="s">
        <v>851</v>
      </c>
      <c r="E181" s="166" t="s">
        <v>852</v>
      </c>
      <c r="F181" s="166" t="s">
        <v>853</v>
      </c>
      <c r="G181" s="166"/>
      <c r="H181" s="166" t="s">
        <v>753</v>
      </c>
      <c r="I181" s="166" t="s">
        <v>854</v>
      </c>
      <c r="J181" s="166" t="s">
        <v>855</v>
      </c>
      <c r="K181" s="166" t="s">
        <v>199</v>
      </c>
      <c r="L181" s="166" t="s">
        <v>199</v>
      </c>
      <c r="M181" s="166" t="s">
        <v>906</v>
      </c>
      <c r="N181" s="166" t="s">
        <v>907</v>
      </c>
      <c r="O181" s="169" t="s">
        <v>267</v>
      </c>
      <c r="P181" s="166" t="s">
        <v>272</v>
      </c>
      <c r="Q181" s="166" t="s">
        <v>902</v>
      </c>
      <c r="R181" s="169" t="s">
        <v>72</v>
      </c>
      <c r="S181" s="170">
        <v>45383</v>
      </c>
      <c r="T181" s="170">
        <v>45657</v>
      </c>
      <c r="U181" s="179" t="s">
        <v>72</v>
      </c>
      <c r="V181" s="26"/>
      <c r="W181" s="166"/>
      <c r="X181" s="171">
        <v>0.2</v>
      </c>
      <c r="Y181" s="166" t="s">
        <v>207</v>
      </c>
      <c r="Z181" s="166" t="s">
        <v>893</v>
      </c>
      <c r="AA181" s="166" t="s">
        <v>199</v>
      </c>
      <c r="AB181" s="166"/>
      <c r="AC181" s="166"/>
      <c r="AD181" s="184" t="s">
        <v>364</v>
      </c>
      <c r="AE181" s="166" t="s">
        <v>199</v>
      </c>
      <c r="AF181" s="166" t="s">
        <v>199</v>
      </c>
      <c r="AG181" s="166" t="s">
        <v>199</v>
      </c>
      <c r="AH181" s="166" t="s">
        <v>199</v>
      </c>
      <c r="AI181" s="166" t="s">
        <v>199</v>
      </c>
      <c r="AJ181" s="166" t="s">
        <v>408</v>
      </c>
      <c r="AK181" s="166" t="s">
        <v>409</v>
      </c>
      <c r="AL181" s="169" t="s">
        <v>261</v>
      </c>
    </row>
    <row r="182" spans="2:38" s="173" customFormat="1" ht="171" hidden="1" x14ac:dyDescent="0.2">
      <c r="B182" s="166" t="s">
        <v>453</v>
      </c>
      <c r="C182" s="167" t="s">
        <v>850</v>
      </c>
      <c r="D182" s="166" t="s">
        <v>851</v>
      </c>
      <c r="E182" s="166" t="s">
        <v>852</v>
      </c>
      <c r="F182" s="166" t="s">
        <v>908</v>
      </c>
      <c r="G182" s="166"/>
      <c r="H182" s="166" t="s">
        <v>753</v>
      </c>
      <c r="I182" s="166" t="s">
        <v>854</v>
      </c>
      <c r="J182" s="166" t="s">
        <v>855</v>
      </c>
      <c r="K182" s="166" t="s">
        <v>199</v>
      </c>
      <c r="L182" s="166" t="s">
        <v>199</v>
      </c>
      <c r="M182" s="166" t="s">
        <v>909</v>
      </c>
      <c r="N182" s="166" t="s">
        <v>910</v>
      </c>
      <c r="O182" s="169" t="s">
        <v>911</v>
      </c>
      <c r="P182" s="166" t="s">
        <v>872</v>
      </c>
      <c r="Q182" s="166"/>
      <c r="R182" s="166" t="s">
        <v>912</v>
      </c>
      <c r="S182" s="170">
        <v>45566</v>
      </c>
      <c r="T182" s="170">
        <v>45641</v>
      </c>
      <c r="U182" s="170" t="s">
        <v>512</v>
      </c>
      <c r="V182" s="26"/>
      <c r="W182" s="166"/>
      <c r="X182" s="166">
        <v>100</v>
      </c>
      <c r="Y182" s="166" t="s">
        <v>354</v>
      </c>
      <c r="Z182" s="166" t="s">
        <v>199</v>
      </c>
      <c r="AA182" s="166" t="s">
        <v>199</v>
      </c>
      <c r="AB182" s="166" t="s">
        <v>199</v>
      </c>
      <c r="AC182" s="166" t="s">
        <v>199</v>
      </c>
      <c r="AD182" s="166" t="s">
        <v>356</v>
      </c>
      <c r="AE182" s="166" t="s">
        <v>417</v>
      </c>
      <c r="AF182" s="166" t="s">
        <v>199</v>
      </c>
      <c r="AG182" s="166" t="s">
        <v>199</v>
      </c>
      <c r="AH182" s="166" t="s">
        <v>199</v>
      </c>
      <c r="AI182" s="166" t="s">
        <v>199</v>
      </c>
      <c r="AJ182" s="166" t="s">
        <v>199</v>
      </c>
      <c r="AK182" s="166" t="s">
        <v>199</v>
      </c>
      <c r="AL182" s="166" t="s">
        <v>913</v>
      </c>
    </row>
    <row r="183" spans="2:38" s="173" customFormat="1" ht="171" hidden="1" x14ac:dyDescent="0.2">
      <c r="B183" s="166" t="s">
        <v>453</v>
      </c>
      <c r="C183" s="167" t="s">
        <v>850</v>
      </c>
      <c r="D183" s="166" t="s">
        <v>851</v>
      </c>
      <c r="E183" s="166" t="s">
        <v>852</v>
      </c>
      <c r="F183" s="166" t="s">
        <v>908</v>
      </c>
      <c r="G183" s="166"/>
      <c r="H183" s="166" t="s">
        <v>753</v>
      </c>
      <c r="I183" s="166" t="s">
        <v>854</v>
      </c>
      <c r="J183" s="166" t="s">
        <v>855</v>
      </c>
      <c r="K183" s="166" t="s">
        <v>199</v>
      </c>
      <c r="L183" s="166" t="s">
        <v>199</v>
      </c>
      <c r="M183" s="166" t="s">
        <v>914</v>
      </c>
      <c r="N183" s="166" t="s">
        <v>915</v>
      </c>
      <c r="O183" s="169" t="s">
        <v>916</v>
      </c>
      <c r="P183" s="166" t="s">
        <v>667</v>
      </c>
      <c r="Q183" s="166" t="s">
        <v>672</v>
      </c>
      <c r="R183" s="166" t="s">
        <v>99</v>
      </c>
      <c r="S183" s="170">
        <v>45292</v>
      </c>
      <c r="T183" s="170">
        <v>45641</v>
      </c>
      <c r="U183" s="170" t="s">
        <v>199</v>
      </c>
      <c r="V183" s="26"/>
      <c r="W183" s="166"/>
      <c r="X183" s="166">
        <v>100</v>
      </c>
      <c r="Y183" s="166" t="s">
        <v>354</v>
      </c>
      <c r="Z183" s="166" t="s">
        <v>199</v>
      </c>
      <c r="AA183" s="166" t="s">
        <v>199</v>
      </c>
      <c r="AB183" s="166" t="s">
        <v>199</v>
      </c>
      <c r="AC183" s="166" t="s">
        <v>199</v>
      </c>
      <c r="AD183" s="166" t="s">
        <v>356</v>
      </c>
      <c r="AE183" s="166" t="s">
        <v>417</v>
      </c>
      <c r="AF183" s="166" t="s">
        <v>199</v>
      </c>
      <c r="AG183" s="166" t="s">
        <v>199</v>
      </c>
      <c r="AH183" s="166" t="s">
        <v>199</v>
      </c>
      <c r="AI183" s="166" t="s">
        <v>199</v>
      </c>
      <c r="AJ183" s="166" t="s">
        <v>199</v>
      </c>
      <c r="AK183" s="166" t="s">
        <v>199</v>
      </c>
      <c r="AL183" s="166" t="s">
        <v>913</v>
      </c>
    </row>
    <row r="184" spans="2:38" s="173" customFormat="1" ht="171" hidden="1" x14ac:dyDescent="0.2">
      <c r="B184" s="166" t="s">
        <v>453</v>
      </c>
      <c r="C184" s="167" t="s">
        <v>850</v>
      </c>
      <c r="D184" s="166" t="s">
        <v>851</v>
      </c>
      <c r="E184" s="166" t="s">
        <v>852</v>
      </c>
      <c r="F184" s="166" t="s">
        <v>917</v>
      </c>
      <c r="G184" s="166"/>
      <c r="H184" s="166" t="s">
        <v>753</v>
      </c>
      <c r="I184" s="166" t="s">
        <v>854</v>
      </c>
      <c r="J184" s="166" t="s">
        <v>855</v>
      </c>
      <c r="K184" s="166" t="s">
        <v>199</v>
      </c>
      <c r="L184" s="166" t="s">
        <v>199</v>
      </c>
      <c r="M184" s="166" t="s">
        <v>918</v>
      </c>
      <c r="N184" s="166" t="s">
        <v>919</v>
      </c>
      <c r="O184" s="169" t="s">
        <v>920</v>
      </c>
      <c r="P184" s="166" t="s">
        <v>872</v>
      </c>
      <c r="Q184" s="166"/>
      <c r="R184" s="166" t="s">
        <v>220</v>
      </c>
      <c r="S184" s="170">
        <v>45566</v>
      </c>
      <c r="T184" s="170">
        <v>45641</v>
      </c>
      <c r="U184" s="170" t="s">
        <v>50</v>
      </c>
      <c r="V184" s="166">
        <v>100</v>
      </c>
      <c r="W184" s="166" t="s">
        <v>354</v>
      </c>
      <c r="X184" s="166">
        <v>50</v>
      </c>
      <c r="Y184" s="166" t="s">
        <v>354</v>
      </c>
      <c r="Z184" s="166" t="s">
        <v>199</v>
      </c>
      <c r="AA184" s="166" t="s">
        <v>199</v>
      </c>
      <c r="AB184" s="166" t="s">
        <v>199</v>
      </c>
      <c r="AC184" s="166" t="s">
        <v>199</v>
      </c>
      <c r="AD184" s="166" t="s">
        <v>209</v>
      </c>
      <c r="AE184" s="166" t="s">
        <v>199</v>
      </c>
      <c r="AF184" s="166" t="s">
        <v>199</v>
      </c>
      <c r="AG184" s="166" t="s">
        <v>199</v>
      </c>
      <c r="AH184" s="166" t="s">
        <v>199</v>
      </c>
      <c r="AI184" s="166" t="s">
        <v>199</v>
      </c>
      <c r="AJ184" s="166" t="s">
        <v>199</v>
      </c>
      <c r="AK184" s="166" t="s">
        <v>199</v>
      </c>
      <c r="AL184" s="166" t="s">
        <v>234</v>
      </c>
    </row>
    <row r="185" spans="2:38" s="173" customFormat="1" ht="171" hidden="1" x14ac:dyDescent="0.2">
      <c r="B185" s="166" t="s">
        <v>453</v>
      </c>
      <c r="C185" s="167" t="s">
        <v>850</v>
      </c>
      <c r="D185" s="166" t="s">
        <v>851</v>
      </c>
      <c r="E185" s="166" t="s">
        <v>852</v>
      </c>
      <c r="F185" s="166" t="s">
        <v>917</v>
      </c>
      <c r="G185" s="166"/>
      <c r="H185" s="166" t="s">
        <v>753</v>
      </c>
      <c r="I185" s="166" t="s">
        <v>854</v>
      </c>
      <c r="J185" s="166" t="s">
        <v>855</v>
      </c>
      <c r="K185" s="166" t="s">
        <v>199</v>
      </c>
      <c r="L185" s="166" t="s">
        <v>199</v>
      </c>
      <c r="M185" s="166" t="s">
        <v>921</v>
      </c>
      <c r="N185" s="166" t="s">
        <v>922</v>
      </c>
      <c r="O185" s="169" t="s">
        <v>923</v>
      </c>
      <c r="P185" s="166" t="s">
        <v>872</v>
      </c>
      <c r="Q185" s="166"/>
      <c r="R185" s="166" t="s">
        <v>220</v>
      </c>
      <c r="S185" s="170">
        <v>45597</v>
      </c>
      <c r="T185" s="170">
        <v>45641</v>
      </c>
      <c r="U185" s="170" t="s">
        <v>50</v>
      </c>
      <c r="V185" s="26"/>
      <c r="W185" s="166"/>
      <c r="X185" s="166">
        <v>50</v>
      </c>
      <c r="Y185" s="166" t="s">
        <v>354</v>
      </c>
      <c r="Z185" s="166" t="s">
        <v>374</v>
      </c>
      <c r="AA185" s="166" t="s">
        <v>199</v>
      </c>
      <c r="AB185" s="166" t="s">
        <v>199</v>
      </c>
      <c r="AC185" s="166" t="s">
        <v>199</v>
      </c>
      <c r="AD185" s="166" t="s">
        <v>209</v>
      </c>
      <c r="AE185" s="166" t="s">
        <v>199</v>
      </c>
      <c r="AF185" s="166" t="s">
        <v>199</v>
      </c>
      <c r="AG185" s="166" t="s">
        <v>199</v>
      </c>
      <c r="AH185" s="166" t="s">
        <v>199</v>
      </c>
      <c r="AI185" s="166" t="s">
        <v>199</v>
      </c>
      <c r="AJ185" s="166" t="s">
        <v>199</v>
      </c>
      <c r="AK185" s="166" t="s">
        <v>199</v>
      </c>
      <c r="AL185" s="166" t="s">
        <v>234</v>
      </c>
    </row>
    <row r="186" spans="2:38" s="173" customFormat="1" ht="171" hidden="1" x14ac:dyDescent="0.2">
      <c r="B186" s="166" t="s">
        <v>453</v>
      </c>
      <c r="C186" s="167" t="s">
        <v>850</v>
      </c>
      <c r="D186" s="166" t="s">
        <v>851</v>
      </c>
      <c r="E186" s="166" t="s">
        <v>852</v>
      </c>
      <c r="F186" s="166" t="s">
        <v>924</v>
      </c>
      <c r="G186" s="166"/>
      <c r="H186" s="166" t="s">
        <v>753</v>
      </c>
      <c r="I186" s="166" t="s">
        <v>854</v>
      </c>
      <c r="J186" s="166" t="s">
        <v>855</v>
      </c>
      <c r="K186" s="166" t="s">
        <v>199</v>
      </c>
      <c r="L186" s="166" t="s">
        <v>199</v>
      </c>
      <c r="M186" s="166" t="s">
        <v>925</v>
      </c>
      <c r="N186" s="166" t="s">
        <v>926</v>
      </c>
      <c r="O186" s="169" t="s">
        <v>927</v>
      </c>
      <c r="P186" s="166" t="s">
        <v>872</v>
      </c>
      <c r="Q186" s="166"/>
      <c r="R186" s="166" t="s">
        <v>220</v>
      </c>
      <c r="S186" s="170">
        <v>45292</v>
      </c>
      <c r="T186" s="170">
        <v>45641</v>
      </c>
      <c r="U186" s="170" t="s">
        <v>512</v>
      </c>
      <c r="V186" s="26"/>
      <c r="W186" s="166"/>
      <c r="X186" s="166">
        <v>100</v>
      </c>
      <c r="Y186" s="166" t="s">
        <v>354</v>
      </c>
      <c r="Z186" s="166" t="s">
        <v>355</v>
      </c>
      <c r="AA186" s="166" t="s">
        <v>199</v>
      </c>
      <c r="AB186" s="166" t="s">
        <v>199</v>
      </c>
      <c r="AC186" s="166" t="s">
        <v>199</v>
      </c>
      <c r="AD186" s="166" t="s">
        <v>357</v>
      </c>
      <c r="AE186" s="166" t="s">
        <v>199</v>
      </c>
      <c r="AF186" s="166" t="s">
        <v>199</v>
      </c>
      <c r="AG186" s="166" t="s">
        <v>199</v>
      </c>
      <c r="AH186" s="166" t="s">
        <v>199</v>
      </c>
      <c r="AI186" s="166" t="s">
        <v>199</v>
      </c>
      <c r="AJ186" s="166" t="s">
        <v>199</v>
      </c>
      <c r="AK186" s="166" t="s">
        <v>199</v>
      </c>
      <c r="AL186" s="166" t="s">
        <v>234</v>
      </c>
    </row>
    <row r="187" spans="2:38" s="173" customFormat="1" ht="228" hidden="1" x14ac:dyDescent="0.2">
      <c r="B187" s="166" t="s">
        <v>453</v>
      </c>
      <c r="C187" s="167" t="s">
        <v>850</v>
      </c>
      <c r="D187" s="166" t="s">
        <v>851</v>
      </c>
      <c r="E187" s="166" t="s">
        <v>852</v>
      </c>
      <c r="F187" s="166" t="s">
        <v>928</v>
      </c>
      <c r="G187" s="166"/>
      <c r="H187" s="166" t="s">
        <v>753</v>
      </c>
      <c r="I187" s="166" t="s">
        <v>854</v>
      </c>
      <c r="J187" s="166" t="s">
        <v>855</v>
      </c>
      <c r="K187" s="166" t="s">
        <v>199</v>
      </c>
      <c r="L187" s="166" t="s">
        <v>199</v>
      </c>
      <c r="M187" s="166" t="s">
        <v>929</v>
      </c>
      <c r="N187" s="166" t="s">
        <v>930</v>
      </c>
      <c r="O187" s="169" t="s">
        <v>931</v>
      </c>
      <c r="P187" s="166" t="s">
        <v>703</v>
      </c>
      <c r="Q187" s="166" t="s">
        <v>932</v>
      </c>
      <c r="R187" s="166" t="s">
        <v>99</v>
      </c>
      <c r="S187" s="170">
        <v>45323</v>
      </c>
      <c r="T187" s="170">
        <v>45473</v>
      </c>
      <c r="U187" s="170" t="s">
        <v>512</v>
      </c>
      <c r="V187" s="26"/>
      <c r="W187" s="166"/>
      <c r="X187" s="166">
        <v>33</v>
      </c>
      <c r="Y187" s="166" t="s">
        <v>354</v>
      </c>
      <c r="Z187" s="166" t="s">
        <v>199</v>
      </c>
      <c r="AA187" s="166" t="s">
        <v>199</v>
      </c>
      <c r="AB187" s="166" t="s">
        <v>199</v>
      </c>
      <c r="AC187" s="166" t="s">
        <v>199</v>
      </c>
      <c r="AD187" s="166" t="s">
        <v>356</v>
      </c>
      <c r="AE187" s="166" t="s">
        <v>199</v>
      </c>
      <c r="AF187" s="166" t="s">
        <v>199</v>
      </c>
      <c r="AG187" s="166" t="s">
        <v>199</v>
      </c>
      <c r="AH187" s="166" t="s">
        <v>199</v>
      </c>
      <c r="AI187" s="166" t="s">
        <v>199</v>
      </c>
      <c r="AJ187" s="166" t="s">
        <v>199</v>
      </c>
      <c r="AK187" s="166" t="s">
        <v>199</v>
      </c>
      <c r="AL187" s="166" t="s">
        <v>913</v>
      </c>
    </row>
    <row r="188" spans="2:38" s="173" customFormat="1" ht="171" hidden="1" x14ac:dyDescent="0.2">
      <c r="B188" s="166" t="s">
        <v>453</v>
      </c>
      <c r="C188" s="167" t="s">
        <v>850</v>
      </c>
      <c r="D188" s="166" t="s">
        <v>851</v>
      </c>
      <c r="E188" s="166" t="s">
        <v>852</v>
      </c>
      <c r="F188" s="166" t="s">
        <v>928</v>
      </c>
      <c r="G188" s="166"/>
      <c r="H188" s="166" t="s">
        <v>753</v>
      </c>
      <c r="I188" s="166" t="s">
        <v>854</v>
      </c>
      <c r="J188" s="166" t="s">
        <v>855</v>
      </c>
      <c r="K188" s="166" t="s">
        <v>199</v>
      </c>
      <c r="L188" s="166" t="s">
        <v>199</v>
      </c>
      <c r="M188" s="166" t="s">
        <v>933</v>
      </c>
      <c r="N188" s="166" t="s">
        <v>934</v>
      </c>
      <c r="O188" s="169" t="s">
        <v>935</v>
      </c>
      <c r="P188" s="166" t="s">
        <v>703</v>
      </c>
      <c r="Q188" s="166" t="s">
        <v>936</v>
      </c>
      <c r="R188" s="166" t="s">
        <v>99</v>
      </c>
      <c r="S188" s="170">
        <v>45323</v>
      </c>
      <c r="T188" s="170">
        <v>45442</v>
      </c>
      <c r="U188" s="170" t="s">
        <v>512</v>
      </c>
      <c r="V188" s="26"/>
      <c r="W188" s="166"/>
      <c r="X188" s="166">
        <v>33</v>
      </c>
      <c r="Y188" s="166" t="s">
        <v>423</v>
      </c>
      <c r="Z188" s="166" t="s">
        <v>199</v>
      </c>
      <c r="AA188" s="166" t="s">
        <v>199</v>
      </c>
      <c r="AB188" s="166" t="s">
        <v>199</v>
      </c>
      <c r="AC188" s="166" t="s">
        <v>199</v>
      </c>
      <c r="AD188" s="166" t="s">
        <v>356</v>
      </c>
      <c r="AE188" s="166" t="s">
        <v>487</v>
      </c>
      <c r="AF188" s="166" t="s">
        <v>199</v>
      </c>
      <c r="AG188" s="166" t="s">
        <v>199</v>
      </c>
      <c r="AH188" s="166" t="s">
        <v>199</v>
      </c>
      <c r="AI188" s="166" t="s">
        <v>199</v>
      </c>
      <c r="AJ188" s="166" t="s">
        <v>199</v>
      </c>
      <c r="AK188" s="166" t="s">
        <v>199</v>
      </c>
      <c r="AL188" s="166" t="s">
        <v>654</v>
      </c>
    </row>
    <row r="189" spans="2:38" s="173" customFormat="1" ht="171" hidden="1" x14ac:dyDescent="0.2">
      <c r="B189" s="166" t="s">
        <v>453</v>
      </c>
      <c r="C189" s="167" t="s">
        <v>850</v>
      </c>
      <c r="D189" s="166" t="s">
        <v>851</v>
      </c>
      <c r="E189" s="166" t="s">
        <v>852</v>
      </c>
      <c r="F189" s="166" t="s">
        <v>928</v>
      </c>
      <c r="G189" s="166"/>
      <c r="H189" s="166" t="s">
        <v>753</v>
      </c>
      <c r="I189" s="166" t="s">
        <v>854</v>
      </c>
      <c r="J189" s="166" t="s">
        <v>855</v>
      </c>
      <c r="K189" s="166" t="s">
        <v>199</v>
      </c>
      <c r="L189" s="166" t="s">
        <v>199</v>
      </c>
      <c r="M189" s="166" t="s">
        <v>937</v>
      </c>
      <c r="N189" s="166" t="s">
        <v>938</v>
      </c>
      <c r="O189" s="169" t="s">
        <v>939</v>
      </c>
      <c r="P189" s="166" t="s">
        <v>667</v>
      </c>
      <c r="Q189" s="166" t="s">
        <v>940</v>
      </c>
      <c r="R189" s="166" t="s">
        <v>99</v>
      </c>
      <c r="S189" s="170">
        <v>45306</v>
      </c>
      <c r="T189" s="170">
        <v>45641</v>
      </c>
      <c r="U189" s="170" t="s">
        <v>512</v>
      </c>
      <c r="V189" s="26"/>
      <c r="W189" s="166"/>
      <c r="X189" s="166">
        <v>33</v>
      </c>
      <c r="Y189" s="166" t="s">
        <v>423</v>
      </c>
      <c r="Z189" s="166" t="s">
        <v>487</v>
      </c>
      <c r="AA189" s="166" t="s">
        <v>199</v>
      </c>
      <c r="AB189" s="166" t="s">
        <v>199</v>
      </c>
      <c r="AC189" s="166" t="s">
        <v>199</v>
      </c>
      <c r="AD189" s="166" t="s">
        <v>356</v>
      </c>
      <c r="AE189" s="166" t="s">
        <v>487</v>
      </c>
      <c r="AF189" s="166" t="s">
        <v>199</v>
      </c>
      <c r="AG189" s="166" t="s">
        <v>199</v>
      </c>
      <c r="AH189" s="166" t="s">
        <v>199</v>
      </c>
      <c r="AI189" s="166" t="s">
        <v>199</v>
      </c>
      <c r="AJ189" s="166" t="s">
        <v>199</v>
      </c>
      <c r="AK189" s="166" t="s">
        <v>199</v>
      </c>
      <c r="AL189" s="166" t="s">
        <v>654</v>
      </c>
    </row>
    <row r="190" spans="2:38" s="173" customFormat="1" ht="171" hidden="1" x14ac:dyDescent="0.2">
      <c r="B190" s="166" t="s">
        <v>453</v>
      </c>
      <c r="C190" s="167" t="s">
        <v>850</v>
      </c>
      <c r="D190" s="166" t="s">
        <v>851</v>
      </c>
      <c r="E190" s="166" t="s">
        <v>852</v>
      </c>
      <c r="F190" s="166" t="s">
        <v>928</v>
      </c>
      <c r="G190" s="166"/>
      <c r="H190" s="166" t="s">
        <v>753</v>
      </c>
      <c r="I190" s="166" t="s">
        <v>854</v>
      </c>
      <c r="J190" s="166" t="s">
        <v>855</v>
      </c>
      <c r="K190" s="166" t="s">
        <v>199</v>
      </c>
      <c r="L190" s="166" t="s">
        <v>199</v>
      </c>
      <c r="M190" s="166" t="s">
        <v>941</v>
      </c>
      <c r="N190" s="166" t="s">
        <v>942</v>
      </c>
      <c r="O190" s="169" t="s">
        <v>943</v>
      </c>
      <c r="P190" s="166" t="s">
        <v>872</v>
      </c>
      <c r="Q190" s="166"/>
      <c r="R190" s="166" t="s">
        <v>220</v>
      </c>
      <c r="S190" s="170">
        <v>45352</v>
      </c>
      <c r="T190" s="170">
        <v>45641</v>
      </c>
      <c r="U190" s="170" t="s">
        <v>512</v>
      </c>
      <c r="V190" s="166"/>
      <c r="W190" s="166"/>
      <c r="X190" s="166">
        <v>100</v>
      </c>
      <c r="Y190" s="166" t="s">
        <v>354</v>
      </c>
      <c r="Z190" s="166" t="s">
        <v>199</v>
      </c>
      <c r="AA190" s="166" t="s">
        <v>199</v>
      </c>
      <c r="AB190" s="166" t="s">
        <v>199</v>
      </c>
      <c r="AC190" s="166" t="s">
        <v>199</v>
      </c>
      <c r="AD190" s="166" t="s">
        <v>356</v>
      </c>
      <c r="AE190" s="166"/>
      <c r="AF190" s="166" t="s">
        <v>199</v>
      </c>
      <c r="AG190" s="166" t="s">
        <v>199</v>
      </c>
      <c r="AH190" s="166" t="s">
        <v>199</v>
      </c>
      <c r="AI190" s="166" t="s">
        <v>199</v>
      </c>
      <c r="AJ190" s="166" t="s">
        <v>199</v>
      </c>
      <c r="AK190" s="166" t="s">
        <v>199</v>
      </c>
      <c r="AL190" s="166" t="s">
        <v>234</v>
      </c>
    </row>
    <row r="191" spans="2:38" s="173" customFormat="1" ht="171" hidden="1" x14ac:dyDescent="0.2">
      <c r="B191" s="166" t="s">
        <v>453</v>
      </c>
      <c r="C191" s="166" t="s">
        <v>850</v>
      </c>
      <c r="D191" s="166" t="s">
        <v>851</v>
      </c>
      <c r="E191" s="166" t="s">
        <v>852</v>
      </c>
      <c r="F191" s="166" t="s">
        <v>928</v>
      </c>
      <c r="G191" s="166"/>
      <c r="H191" s="166" t="s">
        <v>753</v>
      </c>
      <c r="I191" s="166" t="s">
        <v>854</v>
      </c>
      <c r="J191" s="166" t="s">
        <v>944</v>
      </c>
      <c r="K191" s="166" t="s">
        <v>199</v>
      </c>
      <c r="L191" s="166" t="s">
        <v>199</v>
      </c>
      <c r="M191" s="166" t="s">
        <v>945</v>
      </c>
      <c r="N191" s="169" t="s">
        <v>946</v>
      </c>
      <c r="O191" s="166" t="s">
        <v>947</v>
      </c>
      <c r="P191" s="166" t="s">
        <v>287</v>
      </c>
      <c r="Q191" s="166"/>
      <c r="R191" s="170" t="s">
        <v>280</v>
      </c>
      <c r="S191" s="170">
        <v>45352</v>
      </c>
      <c r="T191" s="170">
        <v>45519</v>
      </c>
      <c r="U191" s="170" t="s">
        <v>220</v>
      </c>
      <c r="V191" s="26">
        <v>166880178</v>
      </c>
      <c r="W191" s="169" t="s">
        <v>288</v>
      </c>
      <c r="X191" s="166"/>
      <c r="Y191" s="166" t="s">
        <v>207</v>
      </c>
      <c r="Z191" s="166" t="s">
        <v>245</v>
      </c>
      <c r="AA191" s="166" t="s">
        <v>208</v>
      </c>
      <c r="AB191" s="166" t="s">
        <v>199</v>
      </c>
      <c r="AC191" s="166" t="s">
        <v>199</v>
      </c>
      <c r="AD191" s="166" t="s">
        <v>356</v>
      </c>
      <c r="AE191" s="166" t="s">
        <v>248</v>
      </c>
      <c r="AF191" s="166" t="s">
        <v>199</v>
      </c>
      <c r="AG191" s="166" t="s">
        <v>199</v>
      </c>
      <c r="AH191" s="166" t="s">
        <v>199</v>
      </c>
      <c r="AI191" s="166" t="s">
        <v>199</v>
      </c>
      <c r="AJ191" s="166" t="s">
        <v>199</v>
      </c>
      <c r="AK191" s="166" t="s">
        <v>199</v>
      </c>
      <c r="AL191" s="166" t="s">
        <v>283</v>
      </c>
    </row>
    <row r="192" spans="2:38" s="173" customFormat="1" ht="171" hidden="1" x14ac:dyDescent="0.2">
      <c r="B192" s="166" t="s">
        <v>453</v>
      </c>
      <c r="C192" s="166" t="s">
        <v>850</v>
      </c>
      <c r="D192" s="166" t="s">
        <v>851</v>
      </c>
      <c r="E192" s="166" t="s">
        <v>852</v>
      </c>
      <c r="F192" s="166" t="s">
        <v>928</v>
      </c>
      <c r="G192" s="166"/>
      <c r="H192" s="166" t="s">
        <v>753</v>
      </c>
      <c r="I192" s="166" t="s">
        <v>854</v>
      </c>
      <c r="J192" s="166" t="s">
        <v>944</v>
      </c>
      <c r="K192" s="166" t="s">
        <v>199</v>
      </c>
      <c r="L192" s="166" t="s">
        <v>199</v>
      </c>
      <c r="M192" s="166" t="s">
        <v>948</v>
      </c>
      <c r="N192" s="169" t="s">
        <v>949</v>
      </c>
      <c r="O192" s="166" t="s">
        <v>950</v>
      </c>
      <c r="P192" s="166" t="s">
        <v>279</v>
      </c>
      <c r="Q192" s="166"/>
      <c r="R192" s="170" t="s">
        <v>280</v>
      </c>
      <c r="S192" s="170">
        <v>45352</v>
      </c>
      <c r="T192" s="170">
        <v>45519</v>
      </c>
      <c r="U192" s="170" t="s">
        <v>220</v>
      </c>
      <c r="V192" s="26">
        <v>88517466</v>
      </c>
      <c r="W192" s="169">
        <v>168</v>
      </c>
      <c r="X192" s="166"/>
      <c r="Y192" s="166" t="s">
        <v>207</v>
      </c>
      <c r="Z192" s="166" t="s">
        <v>245</v>
      </c>
      <c r="AA192" s="166" t="s">
        <v>208</v>
      </c>
      <c r="AB192" s="166" t="s">
        <v>199</v>
      </c>
      <c r="AC192" s="166" t="s">
        <v>199</v>
      </c>
      <c r="AD192" s="166" t="s">
        <v>356</v>
      </c>
      <c r="AE192" s="166" t="s">
        <v>248</v>
      </c>
      <c r="AF192" s="166" t="s">
        <v>199</v>
      </c>
      <c r="AG192" s="166" t="s">
        <v>199</v>
      </c>
      <c r="AH192" s="166" t="s">
        <v>199</v>
      </c>
      <c r="AI192" s="166" t="s">
        <v>199</v>
      </c>
      <c r="AJ192" s="166" t="s">
        <v>199</v>
      </c>
      <c r="AK192" s="166" t="s">
        <v>199</v>
      </c>
      <c r="AL192" s="166" t="s">
        <v>283</v>
      </c>
    </row>
    <row r="193" spans="2:38" s="173" customFormat="1" ht="171" hidden="1" x14ac:dyDescent="0.2">
      <c r="B193" s="166" t="s">
        <v>453</v>
      </c>
      <c r="C193" s="166" t="s">
        <v>850</v>
      </c>
      <c r="D193" s="166" t="s">
        <v>851</v>
      </c>
      <c r="E193" s="166" t="s">
        <v>852</v>
      </c>
      <c r="F193" s="166" t="s">
        <v>928</v>
      </c>
      <c r="G193" s="166"/>
      <c r="H193" s="166" t="s">
        <v>753</v>
      </c>
      <c r="I193" s="166" t="s">
        <v>854</v>
      </c>
      <c r="J193" s="166" t="s">
        <v>944</v>
      </c>
      <c r="K193" s="166" t="s">
        <v>199</v>
      </c>
      <c r="L193" s="166" t="s">
        <v>199</v>
      </c>
      <c r="M193" s="166" t="s">
        <v>951</v>
      </c>
      <c r="N193" s="169" t="s">
        <v>952</v>
      </c>
      <c r="O193" s="166" t="s">
        <v>953</v>
      </c>
      <c r="P193" s="166" t="s">
        <v>954</v>
      </c>
      <c r="Q193" s="166"/>
      <c r="R193" s="170" t="s">
        <v>280</v>
      </c>
      <c r="S193" s="170">
        <v>45352</v>
      </c>
      <c r="T193" s="170">
        <v>45519</v>
      </c>
      <c r="U193" s="170" t="s">
        <v>220</v>
      </c>
      <c r="V193" s="26">
        <v>32540022</v>
      </c>
      <c r="W193" s="169">
        <v>164</v>
      </c>
      <c r="X193" s="166"/>
      <c r="Y193" s="166" t="s">
        <v>207</v>
      </c>
      <c r="Z193" s="166" t="s">
        <v>245</v>
      </c>
      <c r="AA193" s="166" t="s">
        <v>208</v>
      </c>
      <c r="AB193" s="166" t="s">
        <v>199</v>
      </c>
      <c r="AC193" s="166" t="s">
        <v>199</v>
      </c>
      <c r="AD193" s="166" t="s">
        <v>356</v>
      </c>
      <c r="AE193" s="166" t="s">
        <v>248</v>
      </c>
      <c r="AF193" s="166" t="s">
        <v>199</v>
      </c>
      <c r="AG193" s="166" t="s">
        <v>199</v>
      </c>
      <c r="AH193" s="166" t="s">
        <v>199</v>
      </c>
      <c r="AI193" s="166" t="s">
        <v>199</v>
      </c>
      <c r="AJ193" s="166" t="s">
        <v>199</v>
      </c>
      <c r="AK193" s="166" t="s">
        <v>199</v>
      </c>
      <c r="AL193" s="166" t="s">
        <v>283</v>
      </c>
    </row>
    <row r="194" spans="2:38" s="173" customFormat="1" ht="171" hidden="1" x14ac:dyDescent="0.2">
      <c r="B194" s="166" t="s">
        <v>453</v>
      </c>
      <c r="C194" s="166" t="s">
        <v>850</v>
      </c>
      <c r="D194" s="166" t="s">
        <v>851</v>
      </c>
      <c r="E194" s="166" t="s">
        <v>852</v>
      </c>
      <c r="F194" s="166" t="s">
        <v>928</v>
      </c>
      <c r="G194" s="166"/>
      <c r="H194" s="166" t="s">
        <v>753</v>
      </c>
      <c r="I194" s="166" t="s">
        <v>854</v>
      </c>
      <c r="J194" s="166" t="s">
        <v>944</v>
      </c>
      <c r="K194" s="166" t="s">
        <v>199</v>
      </c>
      <c r="L194" s="166" t="s">
        <v>199</v>
      </c>
      <c r="M194" s="166" t="s">
        <v>955</v>
      </c>
      <c r="N194" s="169" t="s">
        <v>956</v>
      </c>
      <c r="O194" s="166" t="s">
        <v>957</v>
      </c>
      <c r="P194" s="166" t="s">
        <v>958</v>
      </c>
      <c r="Q194" s="166"/>
      <c r="R194" s="170" t="s">
        <v>280</v>
      </c>
      <c r="S194" s="170">
        <v>45352</v>
      </c>
      <c r="T194" s="170">
        <v>45519</v>
      </c>
      <c r="U194" s="170" t="s">
        <v>220</v>
      </c>
      <c r="V194" s="26">
        <v>31500966</v>
      </c>
      <c r="W194" s="169">
        <v>154</v>
      </c>
      <c r="X194" s="166"/>
      <c r="Y194" s="166" t="s">
        <v>207</v>
      </c>
      <c r="Z194" s="166" t="s">
        <v>245</v>
      </c>
      <c r="AA194" s="166" t="s">
        <v>208</v>
      </c>
      <c r="AB194" s="166" t="s">
        <v>199</v>
      </c>
      <c r="AC194" s="166" t="s">
        <v>199</v>
      </c>
      <c r="AD194" s="166" t="s">
        <v>356</v>
      </c>
      <c r="AE194" s="166" t="s">
        <v>248</v>
      </c>
      <c r="AF194" s="166" t="s">
        <v>199</v>
      </c>
      <c r="AG194" s="166" t="s">
        <v>199</v>
      </c>
      <c r="AH194" s="166" t="s">
        <v>199</v>
      </c>
      <c r="AI194" s="166" t="s">
        <v>199</v>
      </c>
      <c r="AJ194" s="166" t="s">
        <v>199</v>
      </c>
      <c r="AK194" s="166" t="s">
        <v>199</v>
      </c>
      <c r="AL194" s="166" t="s">
        <v>294</v>
      </c>
    </row>
    <row r="195" spans="2:38" s="173" customFormat="1" ht="171" hidden="1" x14ac:dyDescent="0.2">
      <c r="B195" s="166" t="s">
        <v>453</v>
      </c>
      <c r="C195" s="166" t="s">
        <v>850</v>
      </c>
      <c r="D195" s="166" t="s">
        <v>851</v>
      </c>
      <c r="E195" s="166" t="s">
        <v>852</v>
      </c>
      <c r="F195" s="166" t="s">
        <v>928</v>
      </c>
      <c r="G195" s="166"/>
      <c r="H195" s="166" t="s">
        <v>753</v>
      </c>
      <c r="I195" s="166" t="s">
        <v>854</v>
      </c>
      <c r="J195" s="166" t="s">
        <v>944</v>
      </c>
      <c r="K195" s="166" t="s">
        <v>199</v>
      </c>
      <c r="L195" s="166" t="s">
        <v>199</v>
      </c>
      <c r="M195" s="166" t="s">
        <v>959</v>
      </c>
      <c r="N195" s="169" t="s">
        <v>960</v>
      </c>
      <c r="O195" s="166" t="s">
        <v>961</v>
      </c>
      <c r="P195" s="166" t="s">
        <v>287</v>
      </c>
      <c r="Q195" s="166"/>
      <c r="R195" s="170" t="s">
        <v>280</v>
      </c>
      <c r="S195" s="170">
        <v>45397</v>
      </c>
      <c r="T195" s="170">
        <v>45565</v>
      </c>
      <c r="U195" s="170" t="s">
        <v>220</v>
      </c>
      <c r="V195" s="166" t="s">
        <v>199</v>
      </c>
      <c r="W195" s="166" t="s">
        <v>199</v>
      </c>
      <c r="X195" s="166"/>
      <c r="Y195" s="166" t="s">
        <v>245</v>
      </c>
      <c r="Z195" s="166" t="s">
        <v>208</v>
      </c>
      <c r="AA195" s="166" t="s">
        <v>199</v>
      </c>
      <c r="AB195" s="166" t="s">
        <v>199</v>
      </c>
      <c r="AC195" s="166" t="s">
        <v>199</v>
      </c>
      <c r="AD195" s="166" t="s">
        <v>356</v>
      </c>
      <c r="AE195" s="166" t="s">
        <v>199</v>
      </c>
      <c r="AF195" s="166" t="s">
        <v>199</v>
      </c>
      <c r="AG195" s="166" t="s">
        <v>199</v>
      </c>
      <c r="AH195" s="166" t="s">
        <v>199</v>
      </c>
      <c r="AI195" s="166" t="s">
        <v>199</v>
      </c>
      <c r="AJ195" s="166" t="s">
        <v>199</v>
      </c>
      <c r="AK195" s="166" t="s">
        <v>199</v>
      </c>
      <c r="AL195" s="166" t="s">
        <v>283</v>
      </c>
    </row>
    <row r="196" spans="2:38" s="173" customFormat="1" ht="171" hidden="1" x14ac:dyDescent="0.2">
      <c r="B196" s="166" t="s">
        <v>453</v>
      </c>
      <c r="C196" s="166" t="s">
        <v>850</v>
      </c>
      <c r="D196" s="166" t="s">
        <v>851</v>
      </c>
      <c r="E196" s="166" t="s">
        <v>852</v>
      </c>
      <c r="F196" s="166" t="s">
        <v>928</v>
      </c>
      <c r="G196" s="166"/>
      <c r="H196" s="166" t="s">
        <v>753</v>
      </c>
      <c r="I196" s="166" t="s">
        <v>854</v>
      </c>
      <c r="J196" s="166" t="s">
        <v>944</v>
      </c>
      <c r="K196" s="166" t="s">
        <v>199</v>
      </c>
      <c r="L196" s="166" t="s">
        <v>199</v>
      </c>
      <c r="M196" s="166" t="s">
        <v>962</v>
      </c>
      <c r="N196" s="169" t="s">
        <v>963</v>
      </c>
      <c r="O196" s="166" t="s">
        <v>964</v>
      </c>
      <c r="P196" s="166" t="s">
        <v>279</v>
      </c>
      <c r="Q196" s="166"/>
      <c r="R196" s="170" t="s">
        <v>280</v>
      </c>
      <c r="S196" s="170">
        <v>45397</v>
      </c>
      <c r="T196" s="170">
        <v>45565</v>
      </c>
      <c r="U196" s="170" t="s">
        <v>220</v>
      </c>
      <c r="V196" s="166" t="s">
        <v>199</v>
      </c>
      <c r="W196" s="166" t="s">
        <v>199</v>
      </c>
      <c r="X196" s="166"/>
      <c r="Y196" s="166" t="s">
        <v>245</v>
      </c>
      <c r="Z196" s="166" t="s">
        <v>208</v>
      </c>
      <c r="AA196" s="166" t="s">
        <v>199</v>
      </c>
      <c r="AB196" s="166" t="s">
        <v>199</v>
      </c>
      <c r="AC196" s="166" t="s">
        <v>199</v>
      </c>
      <c r="AD196" s="166" t="s">
        <v>356</v>
      </c>
      <c r="AE196" s="166" t="s">
        <v>199</v>
      </c>
      <c r="AF196" s="166" t="s">
        <v>199</v>
      </c>
      <c r="AG196" s="166" t="s">
        <v>199</v>
      </c>
      <c r="AH196" s="166" t="s">
        <v>199</v>
      </c>
      <c r="AI196" s="166" t="s">
        <v>199</v>
      </c>
      <c r="AJ196" s="166" t="s">
        <v>199</v>
      </c>
      <c r="AK196" s="166" t="s">
        <v>199</v>
      </c>
      <c r="AL196" s="166" t="s">
        <v>283</v>
      </c>
    </row>
    <row r="197" spans="2:38" s="173" customFormat="1" ht="171" hidden="1" x14ac:dyDescent="0.2">
      <c r="B197" s="166" t="s">
        <v>453</v>
      </c>
      <c r="C197" s="166" t="s">
        <v>850</v>
      </c>
      <c r="D197" s="166" t="s">
        <v>851</v>
      </c>
      <c r="E197" s="166" t="s">
        <v>852</v>
      </c>
      <c r="F197" s="166" t="s">
        <v>928</v>
      </c>
      <c r="G197" s="166"/>
      <c r="H197" s="166" t="s">
        <v>753</v>
      </c>
      <c r="I197" s="166" t="s">
        <v>854</v>
      </c>
      <c r="J197" s="166" t="s">
        <v>944</v>
      </c>
      <c r="K197" s="166" t="s">
        <v>199</v>
      </c>
      <c r="L197" s="166" t="s">
        <v>199</v>
      </c>
      <c r="M197" s="166" t="s">
        <v>965</v>
      </c>
      <c r="N197" s="169" t="s">
        <v>966</v>
      </c>
      <c r="O197" s="166" t="s">
        <v>967</v>
      </c>
      <c r="P197" s="166" t="s">
        <v>954</v>
      </c>
      <c r="Q197" s="166"/>
      <c r="R197" s="170" t="s">
        <v>280</v>
      </c>
      <c r="S197" s="170">
        <v>45397</v>
      </c>
      <c r="T197" s="170">
        <v>45565</v>
      </c>
      <c r="U197" s="170" t="s">
        <v>220</v>
      </c>
      <c r="V197" s="166" t="s">
        <v>199</v>
      </c>
      <c r="W197" s="166" t="s">
        <v>199</v>
      </c>
      <c r="X197" s="166"/>
      <c r="Y197" s="166" t="s">
        <v>245</v>
      </c>
      <c r="Z197" s="166" t="s">
        <v>208</v>
      </c>
      <c r="AA197" s="166" t="s">
        <v>199</v>
      </c>
      <c r="AB197" s="166" t="s">
        <v>199</v>
      </c>
      <c r="AC197" s="166" t="s">
        <v>199</v>
      </c>
      <c r="AD197" s="166" t="s">
        <v>356</v>
      </c>
      <c r="AE197" s="166" t="s">
        <v>199</v>
      </c>
      <c r="AF197" s="166" t="s">
        <v>199</v>
      </c>
      <c r="AG197" s="166" t="s">
        <v>199</v>
      </c>
      <c r="AH197" s="166" t="s">
        <v>199</v>
      </c>
      <c r="AI197" s="166" t="s">
        <v>199</v>
      </c>
      <c r="AJ197" s="166" t="s">
        <v>199</v>
      </c>
      <c r="AK197" s="166" t="s">
        <v>199</v>
      </c>
      <c r="AL197" s="166" t="s">
        <v>283</v>
      </c>
    </row>
    <row r="198" spans="2:38" s="173" customFormat="1" ht="171" hidden="1" x14ac:dyDescent="0.2">
      <c r="B198" s="166" t="s">
        <v>453</v>
      </c>
      <c r="C198" s="166" t="s">
        <v>850</v>
      </c>
      <c r="D198" s="166" t="s">
        <v>851</v>
      </c>
      <c r="E198" s="166" t="s">
        <v>852</v>
      </c>
      <c r="F198" s="166" t="s">
        <v>928</v>
      </c>
      <c r="G198" s="166"/>
      <c r="H198" s="166" t="s">
        <v>753</v>
      </c>
      <c r="I198" s="166" t="s">
        <v>854</v>
      </c>
      <c r="J198" s="166" t="s">
        <v>944</v>
      </c>
      <c r="K198" s="166" t="s">
        <v>199</v>
      </c>
      <c r="L198" s="166" t="s">
        <v>199</v>
      </c>
      <c r="M198" s="166" t="s">
        <v>968</v>
      </c>
      <c r="N198" s="169" t="s">
        <v>969</v>
      </c>
      <c r="O198" s="166" t="s">
        <v>970</v>
      </c>
      <c r="P198" s="166" t="s">
        <v>958</v>
      </c>
      <c r="Q198" s="166"/>
      <c r="R198" s="170" t="s">
        <v>280</v>
      </c>
      <c r="S198" s="170">
        <v>45397</v>
      </c>
      <c r="T198" s="170">
        <v>45565</v>
      </c>
      <c r="U198" s="170" t="s">
        <v>220</v>
      </c>
      <c r="V198" s="166" t="s">
        <v>199</v>
      </c>
      <c r="W198" s="166" t="s">
        <v>199</v>
      </c>
      <c r="X198" s="166"/>
      <c r="Y198" s="166" t="s">
        <v>245</v>
      </c>
      <c r="Z198" s="166" t="s">
        <v>208</v>
      </c>
      <c r="AA198" s="166" t="s">
        <v>199</v>
      </c>
      <c r="AB198" s="166" t="s">
        <v>199</v>
      </c>
      <c r="AC198" s="166" t="s">
        <v>199</v>
      </c>
      <c r="AD198" s="166" t="s">
        <v>356</v>
      </c>
      <c r="AE198" s="166" t="s">
        <v>199</v>
      </c>
      <c r="AF198" s="166" t="s">
        <v>199</v>
      </c>
      <c r="AG198" s="166" t="s">
        <v>199</v>
      </c>
      <c r="AH198" s="166" t="s">
        <v>199</v>
      </c>
      <c r="AI198" s="166" t="s">
        <v>199</v>
      </c>
      <c r="AJ198" s="166" t="s">
        <v>199</v>
      </c>
      <c r="AK198" s="166" t="s">
        <v>199</v>
      </c>
      <c r="AL198" s="166" t="s">
        <v>294</v>
      </c>
    </row>
    <row r="199" spans="2:38" s="173" customFormat="1" ht="171" hidden="1" x14ac:dyDescent="0.2">
      <c r="B199" s="166" t="s">
        <v>453</v>
      </c>
      <c r="C199" s="166" t="s">
        <v>850</v>
      </c>
      <c r="D199" s="166" t="s">
        <v>851</v>
      </c>
      <c r="E199" s="166" t="s">
        <v>852</v>
      </c>
      <c r="F199" s="166" t="s">
        <v>928</v>
      </c>
      <c r="G199" s="166"/>
      <c r="H199" s="166" t="s">
        <v>753</v>
      </c>
      <c r="I199" s="166" t="s">
        <v>854</v>
      </c>
      <c r="J199" s="166" t="s">
        <v>944</v>
      </c>
      <c r="K199" s="166" t="s">
        <v>199</v>
      </c>
      <c r="L199" s="166" t="s">
        <v>199</v>
      </c>
      <c r="M199" s="166" t="s">
        <v>971</v>
      </c>
      <c r="N199" s="169" t="s">
        <v>972</v>
      </c>
      <c r="O199" s="166" t="s">
        <v>973</v>
      </c>
      <c r="P199" s="166" t="s">
        <v>287</v>
      </c>
      <c r="Q199" s="166"/>
      <c r="R199" s="170" t="s">
        <v>280</v>
      </c>
      <c r="S199" s="170">
        <v>45458</v>
      </c>
      <c r="T199" s="170">
        <v>45626</v>
      </c>
      <c r="U199" s="170" t="s">
        <v>974</v>
      </c>
      <c r="V199" s="189" t="s">
        <v>975</v>
      </c>
      <c r="W199" s="169">
        <v>176</v>
      </c>
      <c r="X199" s="166"/>
      <c r="Y199" s="166" t="s">
        <v>245</v>
      </c>
      <c r="Z199" s="166" t="s">
        <v>208</v>
      </c>
      <c r="AA199" s="166" t="s">
        <v>199</v>
      </c>
      <c r="AB199" s="166" t="s">
        <v>199</v>
      </c>
      <c r="AC199" s="166" t="s">
        <v>199</v>
      </c>
      <c r="AD199" s="166" t="s">
        <v>356</v>
      </c>
      <c r="AE199" s="166" t="s">
        <v>199</v>
      </c>
      <c r="AF199" s="166" t="s">
        <v>199</v>
      </c>
      <c r="AG199" s="166" t="s">
        <v>199</v>
      </c>
      <c r="AH199" s="166" t="s">
        <v>199</v>
      </c>
      <c r="AI199" s="166" t="s">
        <v>199</v>
      </c>
      <c r="AJ199" s="166" t="s">
        <v>199</v>
      </c>
      <c r="AK199" s="166" t="s">
        <v>199</v>
      </c>
      <c r="AL199" s="166" t="s">
        <v>283</v>
      </c>
    </row>
    <row r="200" spans="2:38" s="173" customFormat="1" ht="171" hidden="1" x14ac:dyDescent="0.2">
      <c r="B200" s="166" t="s">
        <v>453</v>
      </c>
      <c r="C200" s="166" t="s">
        <v>850</v>
      </c>
      <c r="D200" s="166" t="s">
        <v>851</v>
      </c>
      <c r="E200" s="166" t="s">
        <v>852</v>
      </c>
      <c r="F200" s="166" t="s">
        <v>928</v>
      </c>
      <c r="G200" s="166"/>
      <c r="H200" s="166" t="s">
        <v>753</v>
      </c>
      <c r="I200" s="166" t="s">
        <v>854</v>
      </c>
      <c r="J200" s="166" t="s">
        <v>944</v>
      </c>
      <c r="K200" s="166" t="s">
        <v>199</v>
      </c>
      <c r="L200" s="166" t="s">
        <v>199</v>
      </c>
      <c r="M200" s="166" t="s">
        <v>976</v>
      </c>
      <c r="N200" s="169" t="s">
        <v>949</v>
      </c>
      <c r="O200" s="166" t="s">
        <v>977</v>
      </c>
      <c r="P200" s="166" t="s">
        <v>279</v>
      </c>
      <c r="Q200" s="166"/>
      <c r="R200" s="170" t="s">
        <v>280</v>
      </c>
      <c r="S200" s="170">
        <v>45458</v>
      </c>
      <c r="T200" s="170">
        <v>45626</v>
      </c>
      <c r="U200" s="170" t="s">
        <v>974</v>
      </c>
      <c r="V200" s="189" t="s">
        <v>975</v>
      </c>
      <c r="W200" s="169">
        <v>176</v>
      </c>
      <c r="X200" s="166"/>
      <c r="Y200" s="166" t="s">
        <v>245</v>
      </c>
      <c r="Z200" s="166" t="s">
        <v>208</v>
      </c>
      <c r="AA200" s="166" t="s">
        <v>199</v>
      </c>
      <c r="AB200" s="166" t="s">
        <v>199</v>
      </c>
      <c r="AC200" s="166" t="s">
        <v>199</v>
      </c>
      <c r="AD200" s="166" t="s">
        <v>356</v>
      </c>
      <c r="AE200" s="166" t="s">
        <v>199</v>
      </c>
      <c r="AF200" s="166" t="s">
        <v>199</v>
      </c>
      <c r="AG200" s="166" t="s">
        <v>199</v>
      </c>
      <c r="AH200" s="166" t="s">
        <v>199</v>
      </c>
      <c r="AI200" s="166" t="s">
        <v>199</v>
      </c>
      <c r="AJ200" s="166" t="s">
        <v>199</v>
      </c>
      <c r="AK200" s="166" t="s">
        <v>199</v>
      </c>
      <c r="AL200" s="166" t="s">
        <v>283</v>
      </c>
    </row>
    <row r="201" spans="2:38" s="173" customFormat="1" ht="171" hidden="1" x14ac:dyDescent="0.2">
      <c r="B201" s="166" t="s">
        <v>453</v>
      </c>
      <c r="C201" s="166" t="s">
        <v>850</v>
      </c>
      <c r="D201" s="166" t="s">
        <v>851</v>
      </c>
      <c r="E201" s="166" t="s">
        <v>852</v>
      </c>
      <c r="F201" s="166" t="s">
        <v>928</v>
      </c>
      <c r="G201" s="166"/>
      <c r="H201" s="166" t="s">
        <v>753</v>
      </c>
      <c r="I201" s="166" t="s">
        <v>854</v>
      </c>
      <c r="J201" s="166" t="s">
        <v>944</v>
      </c>
      <c r="K201" s="166" t="s">
        <v>199</v>
      </c>
      <c r="L201" s="166" t="s">
        <v>199</v>
      </c>
      <c r="M201" s="166" t="s">
        <v>978</v>
      </c>
      <c r="N201" s="169" t="s">
        <v>952</v>
      </c>
      <c r="O201" s="166" t="s">
        <v>979</v>
      </c>
      <c r="P201" s="166" t="s">
        <v>954</v>
      </c>
      <c r="Q201" s="166"/>
      <c r="R201" s="170" t="s">
        <v>280</v>
      </c>
      <c r="S201" s="170">
        <v>45458</v>
      </c>
      <c r="T201" s="170">
        <v>45626</v>
      </c>
      <c r="U201" s="170" t="s">
        <v>974</v>
      </c>
      <c r="V201" s="189" t="s">
        <v>975</v>
      </c>
      <c r="W201" s="169">
        <v>176</v>
      </c>
      <c r="X201" s="166"/>
      <c r="Y201" s="166" t="s">
        <v>245</v>
      </c>
      <c r="Z201" s="166" t="s">
        <v>208</v>
      </c>
      <c r="AA201" s="166" t="s">
        <v>199</v>
      </c>
      <c r="AB201" s="166" t="s">
        <v>199</v>
      </c>
      <c r="AC201" s="166" t="s">
        <v>199</v>
      </c>
      <c r="AD201" s="166" t="s">
        <v>356</v>
      </c>
      <c r="AE201" s="166" t="s">
        <v>199</v>
      </c>
      <c r="AF201" s="166" t="s">
        <v>199</v>
      </c>
      <c r="AG201" s="166" t="s">
        <v>199</v>
      </c>
      <c r="AH201" s="166" t="s">
        <v>199</v>
      </c>
      <c r="AI201" s="166" t="s">
        <v>199</v>
      </c>
      <c r="AJ201" s="166" t="s">
        <v>199</v>
      </c>
      <c r="AK201" s="166" t="s">
        <v>199</v>
      </c>
      <c r="AL201" s="166" t="s">
        <v>283</v>
      </c>
    </row>
    <row r="202" spans="2:38" s="173" customFormat="1" ht="171" hidden="1" x14ac:dyDescent="0.2">
      <c r="B202" s="166" t="s">
        <v>453</v>
      </c>
      <c r="C202" s="166" t="s">
        <v>850</v>
      </c>
      <c r="D202" s="166" t="s">
        <v>851</v>
      </c>
      <c r="E202" s="166" t="s">
        <v>852</v>
      </c>
      <c r="F202" s="166" t="s">
        <v>928</v>
      </c>
      <c r="G202" s="166"/>
      <c r="H202" s="166" t="s">
        <v>753</v>
      </c>
      <c r="I202" s="166" t="s">
        <v>854</v>
      </c>
      <c r="J202" s="166" t="s">
        <v>944</v>
      </c>
      <c r="K202" s="166" t="s">
        <v>199</v>
      </c>
      <c r="L202" s="166" t="s">
        <v>199</v>
      </c>
      <c r="M202" s="166" t="s">
        <v>980</v>
      </c>
      <c r="N202" s="166" t="s">
        <v>956</v>
      </c>
      <c r="O202" s="166" t="s">
        <v>981</v>
      </c>
      <c r="P202" s="166" t="s">
        <v>958</v>
      </c>
      <c r="Q202" s="166"/>
      <c r="R202" s="170" t="s">
        <v>280</v>
      </c>
      <c r="S202" s="170">
        <v>45458</v>
      </c>
      <c r="T202" s="170">
        <v>45626</v>
      </c>
      <c r="U202" s="170" t="s">
        <v>974</v>
      </c>
      <c r="V202" s="189" t="s">
        <v>975</v>
      </c>
      <c r="W202" s="169">
        <v>176</v>
      </c>
      <c r="X202" s="166"/>
      <c r="Y202" s="166" t="s">
        <v>245</v>
      </c>
      <c r="Z202" s="166" t="s">
        <v>208</v>
      </c>
      <c r="AA202" s="166" t="s">
        <v>199</v>
      </c>
      <c r="AB202" s="166" t="s">
        <v>199</v>
      </c>
      <c r="AC202" s="166" t="s">
        <v>199</v>
      </c>
      <c r="AD202" s="166" t="s">
        <v>356</v>
      </c>
      <c r="AE202" s="166" t="s">
        <v>199</v>
      </c>
      <c r="AF202" s="166" t="s">
        <v>199</v>
      </c>
      <c r="AG202" s="166" t="s">
        <v>199</v>
      </c>
      <c r="AH202" s="166" t="s">
        <v>199</v>
      </c>
      <c r="AI202" s="166" t="s">
        <v>199</v>
      </c>
      <c r="AJ202" s="166" t="s">
        <v>199</v>
      </c>
      <c r="AK202" s="166" t="s">
        <v>199</v>
      </c>
      <c r="AL202" s="166" t="s">
        <v>294</v>
      </c>
    </row>
    <row r="203" spans="2:38" s="173" customFormat="1" ht="171" hidden="1" x14ac:dyDescent="0.2">
      <c r="B203" s="166" t="s">
        <v>453</v>
      </c>
      <c r="C203" s="167" t="s">
        <v>850</v>
      </c>
      <c r="D203" s="166" t="s">
        <v>982</v>
      </c>
      <c r="E203" s="166" t="s">
        <v>983</v>
      </c>
      <c r="F203" s="166" t="s">
        <v>984</v>
      </c>
      <c r="G203" s="166"/>
      <c r="H203" s="166" t="s">
        <v>753</v>
      </c>
      <c r="I203" s="166" t="s">
        <v>854</v>
      </c>
      <c r="J203" s="166" t="s">
        <v>855</v>
      </c>
      <c r="K203" s="166" t="s">
        <v>199</v>
      </c>
      <c r="L203" s="166" t="s">
        <v>199</v>
      </c>
      <c r="M203" s="166" t="s">
        <v>985</v>
      </c>
      <c r="N203" s="166" t="s">
        <v>986</v>
      </c>
      <c r="O203" s="169" t="s">
        <v>987</v>
      </c>
      <c r="P203" s="195" t="s">
        <v>763</v>
      </c>
      <c r="Q203" s="195" t="s">
        <v>764</v>
      </c>
      <c r="R203" s="166" t="s">
        <v>199</v>
      </c>
      <c r="S203" s="197">
        <v>45323</v>
      </c>
      <c r="T203" s="197">
        <v>45443</v>
      </c>
      <c r="U203" s="170" t="s">
        <v>199</v>
      </c>
      <c r="V203" s="26"/>
      <c r="W203" s="166"/>
      <c r="X203" s="171">
        <v>0.3</v>
      </c>
      <c r="Y203" s="166" t="s">
        <v>400</v>
      </c>
      <c r="Z203" s="166" t="s">
        <v>208</v>
      </c>
      <c r="AA203" s="166" t="s">
        <v>207</v>
      </c>
      <c r="AB203" s="166" t="s">
        <v>199</v>
      </c>
      <c r="AC203" s="166" t="s">
        <v>199</v>
      </c>
      <c r="AD203" s="166" t="s">
        <v>364</v>
      </c>
      <c r="AE203" s="166" t="s">
        <v>199</v>
      </c>
      <c r="AF203" s="166" t="s">
        <v>199</v>
      </c>
      <c r="AG203" s="166" t="s">
        <v>199</v>
      </c>
      <c r="AH203" s="166" t="s">
        <v>199</v>
      </c>
      <c r="AI203" s="166" t="s">
        <v>199</v>
      </c>
      <c r="AJ203" s="166" t="s">
        <v>402</v>
      </c>
      <c r="AK203" s="166" t="s">
        <v>694</v>
      </c>
      <c r="AL203" s="166" t="s">
        <v>766</v>
      </c>
    </row>
    <row r="204" spans="2:38" s="173" customFormat="1" ht="171" hidden="1" x14ac:dyDescent="0.2">
      <c r="B204" s="166" t="s">
        <v>453</v>
      </c>
      <c r="C204" s="167" t="s">
        <v>850</v>
      </c>
      <c r="D204" s="166" t="s">
        <v>982</v>
      </c>
      <c r="E204" s="166" t="s">
        <v>983</v>
      </c>
      <c r="F204" s="166" t="s">
        <v>984</v>
      </c>
      <c r="G204" s="166"/>
      <c r="H204" s="166" t="s">
        <v>753</v>
      </c>
      <c r="I204" s="166" t="s">
        <v>854</v>
      </c>
      <c r="J204" s="166" t="s">
        <v>855</v>
      </c>
      <c r="K204" s="166" t="s">
        <v>199</v>
      </c>
      <c r="L204" s="166" t="s">
        <v>199</v>
      </c>
      <c r="M204" s="166" t="s">
        <v>988</v>
      </c>
      <c r="N204" s="166" t="s">
        <v>989</v>
      </c>
      <c r="O204" s="169" t="s">
        <v>990</v>
      </c>
      <c r="P204" s="195" t="s">
        <v>763</v>
      </c>
      <c r="Q204" s="195" t="s">
        <v>764</v>
      </c>
      <c r="R204" s="166" t="s">
        <v>199</v>
      </c>
      <c r="S204" s="197">
        <v>45444</v>
      </c>
      <c r="T204" s="197">
        <v>45565</v>
      </c>
      <c r="U204" s="170" t="s">
        <v>199</v>
      </c>
      <c r="V204" s="26"/>
      <c r="W204" s="166"/>
      <c r="X204" s="171">
        <v>0.3</v>
      </c>
      <c r="Y204" s="166" t="s">
        <v>400</v>
      </c>
      <c r="Z204" s="166" t="s">
        <v>208</v>
      </c>
      <c r="AA204" s="166" t="s">
        <v>207</v>
      </c>
      <c r="AB204" s="166" t="s">
        <v>199</v>
      </c>
      <c r="AC204" s="166" t="s">
        <v>199</v>
      </c>
      <c r="AD204" s="166" t="s">
        <v>364</v>
      </c>
      <c r="AE204" s="166" t="s">
        <v>199</v>
      </c>
      <c r="AF204" s="166" t="s">
        <v>199</v>
      </c>
      <c r="AG204" s="166" t="s">
        <v>199</v>
      </c>
      <c r="AH204" s="166" t="s">
        <v>199</v>
      </c>
      <c r="AI204" s="166" t="s">
        <v>199</v>
      </c>
      <c r="AJ204" s="166" t="s">
        <v>402</v>
      </c>
      <c r="AK204" s="166" t="s">
        <v>694</v>
      </c>
      <c r="AL204" s="166" t="s">
        <v>766</v>
      </c>
    </row>
    <row r="205" spans="2:38" s="173" customFormat="1" ht="171" hidden="1" x14ac:dyDescent="0.2">
      <c r="B205" s="166" t="s">
        <v>453</v>
      </c>
      <c r="C205" s="167" t="s">
        <v>850</v>
      </c>
      <c r="D205" s="166" t="s">
        <v>982</v>
      </c>
      <c r="E205" s="166" t="s">
        <v>983</v>
      </c>
      <c r="F205" s="166" t="s">
        <v>984</v>
      </c>
      <c r="G205" s="166"/>
      <c r="H205" s="166" t="s">
        <v>753</v>
      </c>
      <c r="I205" s="166" t="s">
        <v>854</v>
      </c>
      <c r="J205" s="166" t="s">
        <v>855</v>
      </c>
      <c r="K205" s="166" t="s">
        <v>199</v>
      </c>
      <c r="L205" s="166" t="s">
        <v>199</v>
      </c>
      <c r="M205" s="166" t="s">
        <v>991</v>
      </c>
      <c r="N205" s="166" t="s">
        <v>992</v>
      </c>
      <c r="O205" s="169" t="s">
        <v>993</v>
      </c>
      <c r="P205" s="195" t="s">
        <v>763</v>
      </c>
      <c r="Q205" s="195" t="s">
        <v>764</v>
      </c>
      <c r="R205" s="166" t="s">
        <v>199</v>
      </c>
      <c r="S205" s="197">
        <v>45566</v>
      </c>
      <c r="T205" s="197">
        <v>45657</v>
      </c>
      <c r="U205" s="170" t="s">
        <v>199</v>
      </c>
      <c r="V205" s="26"/>
      <c r="W205" s="166"/>
      <c r="X205" s="171">
        <v>0.4</v>
      </c>
      <c r="Y205" s="166" t="s">
        <v>400</v>
      </c>
      <c r="Z205" s="166" t="s">
        <v>208</v>
      </c>
      <c r="AA205" s="166" t="s">
        <v>207</v>
      </c>
      <c r="AB205" s="166" t="s">
        <v>199</v>
      </c>
      <c r="AC205" s="166" t="s">
        <v>199</v>
      </c>
      <c r="AD205" s="166" t="s">
        <v>364</v>
      </c>
      <c r="AE205" s="166" t="s">
        <v>199</v>
      </c>
      <c r="AF205" s="166" t="s">
        <v>199</v>
      </c>
      <c r="AG205" s="166" t="s">
        <v>199</v>
      </c>
      <c r="AH205" s="166" t="s">
        <v>199</v>
      </c>
      <c r="AI205" s="166" t="s">
        <v>199</v>
      </c>
      <c r="AJ205" s="166" t="s">
        <v>402</v>
      </c>
      <c r="AK205" s="166" t="s">
        <v>694</v>
      </c>
      <c r="AL205" s="166" t="s">
        <v>766</v>
      </c>
    </row>
    <row r="206" spans="2:38" s="173" customFormat="1" ht="171" hidden="1" x14ac:dyDescent="0.2">
      <c r="B206" s="166" t="s">
        <v>453</v>
      </c>
      <c r="C206" s="167" t="s">
        <v>850</v>
      </c>
      <c r="D206" s="166" t="s">
        <v>982</v>
      </c>
      <c r="E206" s="166" t="s">
        <v>983</v>
      </c>
      <c r="F206" s="166" t="s">
        <v>984</v>
      </c>
      <c r="G206" s="166"/>
      <c r="H206" s="166" t="s">
        <v>753</v>
      </c>
      <c r="I206" s="166" t="s">
        <v>854</v>
      </c>
      <c r="J206" s="166" t="s">
        <v>855</v>
      </c>
      <c r="K206" s="166" t="s">
        <v>199</v>
      </c>
      <c r="L206" s="166" t="s">
        <v>199</v>
      </c>
      <c r="M206" s="166" t="s">
        <v>994</v>
      </c>
      <c r="N206" s="166" t="s">
        <v>995</v>
      </c>
      <c r="O206" s="166" t="s">
        <v>996</v>
      </c>
      <c r="P206" s="166" t="s">
        <v>872</v>
      </c>
      <c r="Q206" s="166"/>
      <c r="R206" s="166" t="s">
        <v>220</v>
      </c>
      <c r="S206" s="170">
        <v>45352</v>
      </c>
      <c r="T206" s="170">
        <v>45504</v>
      </c>
      <c r="U206" s="170" t="s">
        <v>281</v>
      </c>
      <c r="V206" s="26"/>
      <c r="W206" s="166"/>
      <c r="X206" s="166">
        <v>50</v>
      </c>
      <c r="Y206" s="166" t="s">
        <v>354</v>
      </c>
      <c r="Z206" s="166" t="s">
        <v>199</v>
      </c>
      <c r="AA206" s="166" t="s">
        <v>199</v>
      </c>
      <c r="AB206" s="166" t="s">
        <v>199</v>
      </c>
      <c r="AC206" s="166" t="s">
        <v>199</v>
      </c>
      <c r="AD206" s="166" t="s">
        <v>209</v>
      </c>
      <c r="AE206" s="166" t="s">
        <v>199</v>
      </c>
      <c r="AF206" s="166" t="s">
        <v>199</v>
      </c>
      <c r="AG206" s="166" t="s">
        <v>199</v>
      </c>
      <c r="AH206" s="166" t="s">
        <v>199</v>
      </c>
      <c r="AI206" s="166" t="s">
        <v>199</v>
      </c>
      <c r="AJ206" s="166" t="s">
        <v>199</v>
      </c>
      <c r="AK206" s="166" t="s">
        <v>199</v>
      </c>
      <c r="AL206" s="166" t="s">
        <v>234</v>
      </c>
    </row>
    <row r="207" spans="2:38" s="173" customFormat="1" ht="171" hidden="1" x14ac:dyDescent="0.2">
      <c r="B207" s="166" t="s">
        <v>453</v>
      </c>
      <c r="C207" s="167" t="s">
        <v>850</v>
      </c>
      <c r="D207" s="166" t="s">
        <v>982</v>
      </c>
      <c r="E207" s="166" t="s">
        <v>983</v>
      </c>
      <c r="F207" s="166" t="s">
        <v>984</v>
      </c>
      <c r="G207" s="166"/>
      <c r="H207" s="166" t="s">
        <v>753</v>
      </c>
      <c r="I207" s="166" t="s">
        <v>854</v>
      </c>
      <c r="J207" s="166" t="s">
        <v>855</v>
      </c>
      <c r="K207" s="166" t="s">
        <v>199</v>
      </c>
      <c r="L207" s="166" t="s">
        <v>199</v>
      </c>
      <c r="M207" s="166" t="s">
        <v>997</v>
      </c>
      <c r="N207" s="166" t="s">
        <v>998</v>
      </c>
      <c r="O207" s="169" t="s">
        <v>999</v>
      </c>
      <c r="P207" s="166" t="s">
        <v>872</v>
      </c>
      <c r="Q207" s="166"/>
      <c r="R207" s="166" t="s">
        <v>220</v>
      </c>
      <c r="S207" s="170">
        <v>45536</v>
      </c>
      <c r="T207" s="170">
        <v>45626</v>
      </c>
      <c r="U207" s="170" t="s">
        <v>281</v>
      </c>
      <c r="V207" s="166">
        <v>100</v>
      </c>
      <c r="W207" s="166" t="s">
        <v>354</v>
      </c>
      <c r="X207" s="166">
        <v>50</v>
      </c>
      <c r="Y207" s="166" t="s">
        <v>354</v>
      </c>
      <c r="Z207" s="166" t="s">
        <v>199</v>
      </c>
      <c r="AA207" s="166" t="s">
        <v>199</v>
      </c>
      <c r="AB207" s="166" t="s">
        <v>199</v>
      </c>
      <c r="AC207" s="166" t="s">
        <v>199</v>
      </c>
      <c r="AD207" s="166" t="s">
        <v>209</v>
      </c>
      <c r="AE207" s="166" t="s">
        <v>199</v>
      </c>
      <c r="AF207" s="166" t="s">
        <v>199</v>
      </c>
      <c r="AG207" s="166" t="s">
        <v>199</v>
      </c>
      <c r="AH207" s="166" t="s">
        <v>199</v>
      </c>
      <c r="AI207" s="166" t="s">
        <v>199</v>
      </c>
      <c r="AJ207" s="166" t="s">
        <v>199</v>
      </c>
      <c r="AK207" s="166" t="s">
        <v>199</v>
      </c>
      <c r="AL207" s="166" t="s">
        <v>234</v>
      </c>
    </row>
    <row r="208" spans="2:38" s="173" customFormat="1" ht="171" hidden="1" x14ac:dyDescent="0.2">
      <c r="B208" s="166" t="s">
        <v>453</v>
      </c>
      <c r="C208" s="167" t="s">
        <v>850</v>
      </c>
      <c r="D208" s="166" t="s">
        <v>982</v>
      </c>
      <c r="E208" s="166" t="s">
        <v>983</v>
      </c>
      <c r="F208" s="166" t="s">
        <v>1000</v>
      </c>
      <c r="G208" s="166"/>
      <c r="H208" s="166" t="s">
        <v>753</v>
      </c>
      <c r="I208" s="166" t="s">
        <v>854</v>
      </c>
      <c r="J208" s="166" t="s">
        <v>855</v>
      </c>
      <c r="K208" s="166" t="s">
        <v>199</v>
      </c>
      <c r="L208" s="166" t="s">
        <v>199</v>
      </c>
      <c r="M208" s="166" t="s">
        <v>1001</v>
      </c>
      <c r="N208" s="166" t="s">
        <v>1002</v>
      </c>
      <c r="O208" s="166" t="s">
        <v>1003</v>
      </c>
      <c r="P208" s="166" t="s">
        <v>872</v>
      </c>
      <c r="Q208" s="166"/>
      <c r="R208" s="166" t="s">
        <v>220</v>
      </c>
      <c r="S208" s="170">
        <v>45536</v>
      </c>
      <c r="T208" s="170">
        <v>45611</v>
      </c>
      <c r="U208" s="170" t="s">
        <v>281</v>
      </c>
      <c r="V208" s="26"/>
      <c r="W208" s="166"/>
      <c r="X208" s="166">
        <v>50</v>
      </c>
      <c r="Y208" s="166" t="s">
        <v>354</v>
      </c>
      <c r="Z208" s="166" t="s">
        <v>199</v>
      </c>
      <c r="AA208" s="166" t="s">
        <v>199</v>
      </c>
      <c r="AB208" s="166" t="s">
        <v>199</v>
      </c>
      <c r="AC208" s="166" t="s">
        <v>199</v>
      </c>
      <c r="AD208" s="166" t="s">
        <v>356</v>
      </c>
      <c r="AE208" s="166" t="s">
        <v>199</v>
      </c>
      <c r="AF208" s="166" t="s">
        <v>199</v>
      </c>
      <c r="AG208" s="166" t="s">
        <v>199</v>
      </c>
      <c r="AH208" s="166" t="s">
        <v>199</v>
      </c>
      <c r="AI208" s="166" t="s">
        <v>199</v>
      </c>
      <c r="AJ208" s="166" t="s">
        <v>199</v>
      </c>
      <c r="AK208" s="166"/>
      <c r="AL208" s="166" t="s">
        <v>234</v>
      </c>
    </row>
    <row r="209" spans="2:38" s="173" customFormat="1" ht="171" hidden="1" x14ac:dyDescent="0.2">
      <c r="B209" s="166" t="s">
        <v>453</v>
      </c>
      <c r="C209" s="167" t="s">
        <v>850</v>
      </c>
      <c r="D209" s="166" t="s">
        <v>982</v>
      </c>
      <c r="E209" s="166" t="s">
        <v>983</v>
      </c>
      <c r="F209" s="166" t="s">
        <v>1000</v>
      </c>
      <c r="G209" s="166"/>
      <c r="H209" s="166" t="s">
        <v>753</v>
      </c>
      <c r="I209" s="166" t="s">
        <v>854</v>
      </c>
      <c r="J209" s="166" t="s">
        <v>855</v>
      </c>
      <c r="K209" s="166" t="s">
        <v>199</v>
      </c>
      <c r="L209" s="166" t="s">
        <v>199</v>
      </c>
      <c r="M209" s="166" t="s">
        <v>1004</v>
      </c>
      <c r="N209" s="166" t="s">
        <v>1005</v>
      </c>
      <c r="O209" s="166" t="s">
        <v>1006</v>
      </c>
      <c r="P209" s="166" t="s">
        <v>872</v>
      </c>
      <c r="Q209" s="166"/>
      <c r="R209" s="166" t="s">
        <v>220</v>
      </c>
      <c r="S209" s="170">
        <v>45612</v>
      </c>
      <c r="T209" s="170">
        <v>45641</v>
      </c>
      <c r="U209" s="170" t="s">
        <v>281</v>
      </c>
      <c r="V209" s="26"/>
      <c r="W209" s="166"/>
      <c r="X209" s="166">
        <v>10</v>
      </c>
      <c r="Y209" s="166" t="s">
        <v>354</v>
      </c>
      <c r="Z209" s="166" t="s">
        <v>199</v>
      </c>
      <c r="AA209" s="166" t="s">
        <v>199</v>
      </c>
      <c r="AB209" s="166" t="s">
        <v>199</v>
      </c>
      <c r="AC209" s="166" t="s">
        <v>199</v>
      </c>
      <c r="AD209" s="166" t="s">
        <v>356</v>
      </c>
      <c r="AE209" s="166" t="s">
        <v>199</v>
      </c>
      <c r="AF209" s="166" t="s">
        <v>199</v>
      </c>
      <c r="AG209" s="166" t="s">
        <v>199</v>
      </c>
      <c r="AH209" s="166" t="s">
        <v>199</v>
      </c>
      <c r="AI209" s="166" t="s">
        <v>199</v>
      </c>
      <c r="AJ209" s="166" t="s">
        <v>199</v>
      </c>
      <c r="AK209" s="166"/>
      <c r="AL209" s="166" t="s">
        <v>234</v>
      </c>
    </row>
    <row r="210" spans="2:38" s="173" customFormat="1" ht="171" hidden="1" x14ac:dyDescent="0.2">
      <c r="B210" s="166" t="s">
        <v>453</v>
      </c>
      <c r="C210" s="167" t="s">
        <v>850</v>
      </c>
      <c r="D210" s="166" t="s">
        <v>982</v>
      </c>
      <c r="E210" s="166" t="s">
        <v>983</v>
      </c>
      <c r="F210" s="166" t="s">
        <v>1000</v>
      </c>
      <c r="G210" s="166"/>
      <c r="H210" s="166" t="s">
        <v>753</v>
      </c>
      <c r="I210" s="166" t="s">
        <v>854</v>
      </c>
      <c r="J210" s="166" t="s">
        <v>855</v>
      </c>
      <c r="K210" s="166" t="s">
        <v>199</v>
      </c>
      <c r="L210" s="166" t="s">
        <v>199</v>
      </c>
      <c r="M210" s="166" t="s">
        <v>1007</v>
      </c>
      <c r="N210" s="166" t="s">
        <v>1008</v>
      </c>
      <c r="O210" s="169" t="s">
        <v>1009</v>
      </c>
      <c r="P210" s="166" t="s">
        <v>872</v>
      </c>
      <c r="Q210" s="166"/>
      <c r="R210" s="166" t="s">
        <v>220</v>
      </c>
      <c r="S210" s="170">
        <v>45536</v>
      </c>
      <c r="T210" s="170">
        <v>45626</v>
      </c>
      <c r="U210" s="170" t="s">
        <v>281</v>
      </c>
      <c r="V210" s="26"/>
      <c r="W210" s="166"/>
      <c r="X210" s="166">
        <v>40</v>
      </c>
      <c r="Y210" s="166" t="s">
        <v>354</v>
      </c>
      <c r="Z210" s="166" t="s">
        <v>199</v>
      </c>
      <c r="AA210" s="166" t="s">
        <v>199</v>
      </c>
      <c r="AB210" s="166" t="s">
        <v>199</v>
      </c>
      <c r="AC210" s="166" t="s">
        <v>199</v>
      </c>
      <c r="AD210" s="166" t="s">
        <v>356</v>
      </c>
      <c r="AE210" s="166" t="s">
        <v>199</v>
      </c>
      <c r="AF210" s="166" t="s">
        <v>199</v>
      </c>
      <c r="AG210" s="166" t="s">
        <v>199</v>
      </c>
      <c r="AH210" s="166" t="s">
        <v>199</v>
      </c>
      <c r="AI210" s="166" t="s">
        <v>199</v>
      </c>
      <c r="AJ210" s="166" t="s">
        <v>199</v>
      </c>
      <c r="AK210" s="166"/>
      <c r="AL210" s="166" t="s">
        <v>234</v>
      </c>
    </row>
    <row r="211" spans="2:38" s="173" customFormat="1" ht="171" hidden="1" x14ac:dyDescent="0.2">
      <c r="B211" s="166" t="s">
        <v>453</v>
      </c>
      <c r="C211" s="167" t="s">
        <v>850</v>
      </c>
      <c r="D211" s="166" t="s">
        <v>982</v>
      </c>
      <c r="E211" s="166" t="s">
        <v>983</v>
      </c>
      <c r="F211" s="166" t="s">
        <v>1000</v>
      </c>
      <c r="G211" s="166"/>
      <c r="H211" s="166" t="s">
        <v>753</v>
      </c>
      <c r="I211" s="166" t="s">
        <v>855</v>
      </c>
      <c r="J211" s="166" t="s">
        <v>855</v>
      </c>
      <c r="K211" s="166" t="s">
        <v>199</v>
      </c>
      <c r="L211" s="166" t="s">
        <v>199</v>
      </c>
      <c r="M211" s="192" t="s">
        <v>1010</v>
      </c>
      <c r="N211" s="192" t="s">
        <v>1011</v>
      </c>
      <c r="O211" s="169" t="s">
        <v>1012</v>
      </c>
      <c r="P211" s="166" t="s">
        <v>661</v>
      </c>
      <c r="Q211" s="166" t="s">
        <v>662</v>
      </c>
      <c r="R211" s="166" t="s">
        <v>0</v>
      </c>
      <c r="S211" s="170">
        <v>45473</v>
      </c>
      <c r="T211" s="170">
        <v>45641</v>
      </c>
      <c r="U211" s="170" t="s">
        <v>512</v>
      </c>
      <c r="V211" s="26"/>
      <c r="W211" s="166"/>
      <c r="X211" s="166">
        <v>50</v>
      </c>
      <c r="Y211" s="166" t="s">
        <v>449</v>
      </c>
      <c r="Z211" s="166" t="s">
        <v>354</v>
      </c>
      <c r="AA211" s="166" t="s">
        <v>374</v>
      </c>
      <c r="AB211" s="166" t="s">
        <v>199</v>
      </c>
      <c r="AC211" s="166" t="s">
        <v>199</v>
      </c>
      <c r="AD211" s="166" t="s">
        <v>356</v>
      </c>
      <c r="AE211" s="166" t="s">
        <v>487</v>
      </c>
      <c r="AF211" s="166" t="s">
        <v>199</v>
      </c>
      <c r="AG211" s="166" t="s">
        <v>199</v>
      </c>
      <c r="AH211" s="166" t="s">
        <v>199</v>
      </c>
      <c r="AI211" s="166" t="s">
        <v>199</v>
      </c>
      <c r="AJ211" s="166" t="s">
        <v>199</v>
      </c>
      <c r="AK211" s="166" t="s">
        <v>199</v>
      </c>
      <c r="AL211" s="166" t="s">
        <v>663</v>
      </c>
    </row>
    <row r="212" spans="2:38" s="173" customFormat="1" ht="171" hidden="1" x14ac:dyDescent="0.2">
      <c r="B212" s="166" t="s">
        <v>453</v>
      </c>
      <c r="C212" s="167" t="s">
        <v>850</v>
      </c>
      <c r="D212" s="166" t="s">
        <v>982</v>
      </c>
      <c r="E212" s="166" t="s">
        <v>983</v>
      </c>
      <c r="F212" s="166" t="s">
        <v>1013</v>
      </c>
      <c r="G212" s="166"/>
      <c r="H212" s="166" t="s">
        <v>753</v>
      </c>
      <c r="I212" s="166" t="s">
        <v>854</v>
      </c>
      <c r="J212" s="166" t="s">
        <v>855</v>
      </c>
      <c r="K212" s="166" t="s">
        <v>199</v>
      </c>
      <c r="L212" s="166" t="s">
        <v>199</v>
      </c>
      <c r="M212" s="166" t="s">
        <v>1014</v>
      </c>
      <c r="N212" s="166" t="s">
        <v>1015</v>
      </c>
      <c r="O212" s="169" t="s">
        <v>1016</v>
      </c>
      <c r="P212" s="166" t="s">
        <v>872</v>
      </c>
      <c r="Q212" s="166"/>
      <c r="R212" s="166" t="s">
        <v>220</v>
      </c>
      <c r="S212" s="170">
        <v>45292</v>
      </c>
      <c r="T212" s="170">
        <v>45626</v>
      </c>
      <c r="U212" s="170" t="s">
        <v>512</v>
      </c>
      <c r="V212" s="166"/>
      <c r="W212" s="166"/>
      <c r="X212" s="166">
        <v>100</v>
      </c>
      <c r="Y212" s="166" t="s">
        <v>354</v>
      </c>
      <c r="Z212" s="166" t="s">
        <v>199</v>
      </c>
      <c r="AA212" s="166" t="s">
        <v>199</v>
      </c>
      <c r="AB212" s="166" t="s">
        <v>199</v>
      </c>
      <c r="AC212" s="166" t="s">
        <v>199</v>
      </c>
      <c r="AD212" s="166" t="s">
        <v>209</v>
      </c>
      <c r="AE212" s="166" t="s">
        <v>199</v>
      </c>
      <c r="AF212" s="166" t="s">
        <v>199</v>
      </c>
      <c r="AG212" s="166" t="s">
        <v>199</v>
      </c>
      <c r="AH212" s="166" t="s">
        <v>199</v>
      </c>
      <c r="AI212" s="166" t="s">
        <v>199</v>
      </c>
      <c r="AJ212" s="166" t="s">
        <v>199</v>
      </c>
      <c r="AK212" s="166" t="s">
        <v>199</v>
      </c>
      <c r="AL212" s="166" t="s">
        <v>234</v>
      </c>
    </row>
    <row r="213" spans="2:38" s="173" customFormat="1" ht="171" hidden="1" x14ac:dyDescent="0.2">
      <c r="B213" s="166" t="s">
        <v>453</v>
      </c>
      <c r="C213" s="167" t="s">
        <v>850</v>
      </c>
      <c r="D213" s="166" t="s">
        <v>1017</v>
      </c>
      <c r="E213" s="166" t="s">
        <v>1018</v>
      </c>
      <c r="F213" s="166" t="s">
        <v>1019</v>
      </c>
      <c r="G213" s="166"/>
      <c r="H213" s="166" t="s">
        <v>753</v>
      </c>
      <c r="I213" s="166" t="s">
        <v>944</v>
      </c>
      <c r="J213" s="166" t="s">
        <v>199</v>
      </c>
      <c r="K213" s="166" t="s">
        <v>199</v>
      </c>
      <c r="L213" s="166" t="s">
        <v>199</v>
      </c>
      <c r="M213" s="166" t="s">
        <v>1020</v>
      </c>
      <c r="N213" s="166" t="s">
        <v>1021</v>
      </c>
      <c r="O213" s="166" t="s">
        <v>1022</v>
      </c>
      <c r="P213" s="166" t="s">
        <v>872</v>
      </c>
      <c r="Q213" s="166"/>
      <c r="R213" s="166" t="s">
        <v>220</v>
      </c>
      <c r="S213" s="170">
        <v>45292</v>
      </c>
      <c r="T213" s="170">
        <v>45641</v>
      </c>
      <c r="U213" s="170" t="s">
        <v>199</v>
      </c>
      <c r="V213" s="166"/>
      <c r="W213" s="166"/>
      <c r="X213" s="166">
        <v>50</v>
      </c>
      <c r="Y213" s="166" t="s">
        <v>354</v>
      </c>
      <c r="Z213" s="166" t="s">
        <v>199</v>
      </c>
      <c r="AA213" s="166" t="s">
        <v>199</v>
      </c>
      <c r="AB213" s="166" t="s">
        <v>199</v>
      </c>
      <c r="AC213" s="166" t="s">
        <v>199</v>
      </c>
      <c r="AD213" s="166" t="s">
        <v>209</v>
      </c>
      <c r="AE213" s="166" t="s">
        <v>199</v>
      </c>
      <c r="AF213" s="166" t="s">
        <v>199</v>
      </c>
      <c r="AG213" s="166" t="s">
        <v>199</v>
      </c>
      <c r="AH213" s="166" t="s">
        <v>199</v>
      </c>
      <c r="AI213" s="166" t="s">
        <v>199</v>
      </c>
      <c r="AJ213" s="166" t="s">
        <v>199</v>
      </c>
      <c r="AK213" s="166" t="s">
        <v>199</v>
      </c>
      <c r="AL213" s="166" t="s">
        <v>234</v>
      </c>
    </row>
    <row r="214" spans="2:38" s="173" customFormat="1" ht="171" hidden="1" x14ac:dyDescent="0.2">
      <c r="B214" s="166" t="s">
        <v>453</v>
      </c>
      <c r="C214" s="167" t="s">
        <v>850</v>
      </c>
      <c r="D214" s="166" t="s">
        <v>1017</v>
      </c>
      <c r="E214" s="166" t="s">
        <v>1018</v>
      </c>
      <c r="F214" s="166" t="s">
        <v>1019</v>
      </c>
      <c r="G214" s="166"/>
      <c r="H214" s="166" t="s">
        <v>753</v>
      </c>
      <c r="I214" s="166" t="s">
        <v>944</v>
      </c>
      <c r="J214" s="166" t="s">
        <v>199</v>
      </c>
      <c r="K214" s="166" t="s">
        <v>199</v>
      </c>
      <c r="L214" s="166" t="s">
        <v>199</v>
      </c>
      <c r="M214" s="166" t="s">
        <v>1023</v>
      </c>
      <c r="N214" s="166" t="s">
        <v>1024</v>
      </c>
      <c r="O214" s="166" t="s">
        <v>1025</v>
      </c>
      <c r="P214" s="166" t="s">
        <v>872</v>
      </c>
      <c r="Q214" s="166"/>
      <c r="R214" s="166" t="s">
        <v>220</v>
      </c>
      <c r="S214" s="170">
        <v>45474</v>
      </c>
      <c r="T214" s="170">
        <v>45641</v>
      </c>
      <c r="U214" s="170" t="s">
        <v>512</v>
      </c>
      <c r="V214" s="166"/>
      <c r="W214" s="166"/>
      <c r="X214" s="166">
        <v>50</v>
      </c>
      <c r="Y214" s="166" t="s">
        <v>354</v>
      </c>
      <c r="Z214" s="166" t="s">
        <v>199</v>
      </c>
      <c r="AA214" s="166" t="s">
        <v>199</v>
      </c>
      <c r="AB214" s="166" t="s">
        <v>199</v>
      </c>
      <c r="AC214" s="166" t="s">
        <v>199</v>
      </c>
      <c r="AD214" s="166" t="s">
        <v>209</v>
      </c>
      <c r="AE214" s="166" t="s">
        <v>199</v>
      </c>
      <c r="AF214" s="166" t="s">
        <v>199</v>
      </c>
      <c r="AG214" s="166" t="s">
        <v>199</v>
      </c>
      <c r="AH214" s="166" t="s">
        <v>199</v>
      </c>
      <c r="AI214" s="166" t="s">
        <v>199</v>
      </c>
      <c r="AJ214" s="166" t="s">
        <v>199</v>
      </c>
      <c r="AK214" s="166" t="s">
        <v>199</v>
      </c>
      <c r="AL214" s="166" t="s">
        <v>234</v>
      </c>
    </row>
    <row r="215" spans="2:38" s="173" customFormat="1" ht="171" hidden="1" x14ac:dyDescent="0.2">
      <c r="B215" s="166" t="s">
        <v>453</v>
      </c>
      <c r="C215" s="167" t="s">
        <v>850</v>
      </c>
      <c r="D215" s="166" t="s">
        <v>1017</v>
      </c>
      <c r="E215" s="166" t="s">
        <v>1018</v>
      </c>
      <c r="F215" s="166" t="s">
        <v>1026</v>
      </c>
      <c r="G215" s="166"/>
      <c r="H215" s="166" t="s">
        <v>753</v>
      </c>
      <c r="I215" s="166" t="s">
        <v>944</v>
      </c>
      <c r="J215" s="166" t="s">
        <v>199</v>
      </c>
      <c r="K215" s="166" t="s">
        <v>199</v>
      </c>
      <c r="L215" s="166" t="s">
        <v>199</v>
      </c>
      <c r="M215" s="166" t="s">
        <v>1027</v>
      </c>
      <c r="N215" s="166" t="s">
        <v>1028</v>
      </c>
      <c r="O215" s="166" t="s">
        <v>1029</v>
      </c>
      <c r="P215" s="166" t="s">
        <v>872</v>
      </c>
      <c r="Q215" s="166"/>
      <c r="R215" s="166" t="s">
        <v>220</v>
      </c>
      <c r="S215" s="170">
        <v>45352</v>
      </c>
      <c r="T215" s="170">
        <v>45473</v>
      </c>
      <c r="U215" s="170" t="s">
        <v>512</v>
      </c>
      <c r="V215" s="166">
        <v>50</v>
      </c>
      <c r="W215" s="166" t="s">
        <v>354</v>
      </c>
      <c r="X215" s="166">
        <v>50</v>
      </c>
      <c r="Y215" s="166" t="s">
        <v>354</v>
      </c>
      <c r="Z215" s="166" t="s">
        <v>199</v>
      </c>
      <c r="AA215" s="166" t="s">
        <v>199</v>
      </c>
      <c r="AB215" s="166" t="s">
        <v>199</v>
      </c>
      <c r="AC215" s="166" t="s">
        <v>199</v>
      </c>
      <c r="AD215" s="166" t="s">
        <v>209</v>
      </c>
      <c r="AE215" s="166" t="s">
        <v>199</v>
      </c>
      <c r="AF215" s="166" t="s">
        <v>199</v>
      </c>
      <c r="AG215" s="166" t="s">
        <v>199</v>
      </c>
      <c r="AH215" s="166" t="s">
        <v>199</v>
      </c>
      <c r="AI215" s="166" t="s">
        <v>199</v>
      </c>
      <c r="AJ215" s="166" t="s">
        <v>199</v>
      </c>
      <c r="AK215" s="166" t="s">
        <v>199</v>
      </c>
      <c r="AL215" s="166" t="s">
        <v>234</v>
      </c>
    </row>
    <row r="216" spans="2:38" s="173" customFormat="1" ht="171" hidden="1" x14ac:dyDescent="0.2">
      <c r="B216" s="166" t="s">
        <v>453</v>
      </c>
      <c r="C216" s="167" t="s">
        <v>850</v>
      </c>
      <c r="D216" s="166" t="s">
        <v>1017</v>
      </c>
      <c r="E216" s="166" t="s">
        <v>1018</v>
      </c>
      <c r="F216" s="166" t="s">
        <v>1026</v>
      </c>
      <c r="G216" s="166"/>
      <c r="H216" s="166" t="s">
        <v>753</v>
      </c>
      <c r="I216" s="166" t="s">
        <v>944</v>
      </c>
      <c r="J216" s="166" t="s">
        <v>199</v>
      </c>
      <c r="K216" s="166" t="s">
        <v>199</v>
      </c>
      <c r="L216" s="166" t="s">
        <v>199</v>
      </c>
      <c r="M216" s="166" t="s">
        <v>1027</v>
      </c>
      <c r="N216" s="166" t="s">
        <v>1028</v>
      </c>
      <c r="O216" s="166" t="s">
        <v>1030</v>
      </c>
      <c r="P216" s="166" t="s">
        <v>872</v>
      </c>
      <c r="Q216" s="166"/>
      <c r="R216" s="166" t="s">
        <v>220</v>
      </c>
      <c r="S216" s="170">
        <v>45474</v>
      </c>
      <c r="T216" s="170">
        <v>45641</v>
      </c>
      <c r="U216" s="170" t="s">
        <v>512</v>
      </c>
      <c r="V216" s="166"/>
      <c r="W216" s="166"/>
      <c r="X216" s="166">
        <v>50</v>
      </c>
      <c r="Y216" s="166" t="s">
        <v>354</v>
      </c>
      <c r="Z216" s="166" t="s">
        <v>199</v>
      </c>
      <c r="AA216" s="166" t="s">
        <v>199</v>
      </c>
      <c r="AB216" s="166" t="s">
        <v>199</v>
      </c>
      <c r="AC216" s="166" t="s">
        <v>199</v>
      </c>
      <c r="AD216" s="166" t="s">
        <v>209</v>
      </c>
      <c r="AE216" s="166" t="s">
        <v>199</v>
      </c>
      <c r="AF216" s="166" t="s">
        <v>199</v>
      </c>
      <c r="AG216" s="166" t="s">
        <v>199</v>
      </c>
      <c r="AH216" s="166" t="s">
        <v>199</v>
      </c>
      <c r="AI216" s="166" t="s">
        <v>199</v>
      </c>
      <c r="AJ216" s="166" t="s">
        <v>199</v>
      </c>
      <c r="AK216" s="166" t="s">
        <v>199</v>
      </c>
      <c r="AL216" s="166" t="s">
        <v>234</v>
      </c>
    </row>
    <row r="217" spans="2:38" s="173" customFormat="1" ht="213" hidden="1" customHeight="1" x14ac:dyDescent="0.2">
      <c r="B217" s="166" t="s">
        <v>453</v>
      </c>
      <c r="C217" s="167" t="s">
        <v>850</v>
      </c>
      <c r="D217" s="166" t="s">
        <v>851</v>
      </c>
      <c r="E217" s="166" t="s">
        <v>1018</v>
      </c>
      <c r="F217" s="166" t="s">
        <v>1031</v>
      </c>
      <c r="G217" s="166"/>
      <c r="H217" s="166" t="s">
        <v>753</v>
      </c>
      <c r="I217" s="166" t="s">
        <v>854</v>
      </c>
      <c r="J217" s="166" t="s">
        <v>855</v>
      </c>
      <c r="K217" s="166" t="s">
        <v>199</v>
      </c>
      <c r="L217" s="166" t="s">
        <v>199</v>
      </c>
      <c r="M217" s="166" t="s">
        <v>1032</v>
      </c>
      <c r="N217" s="166" t="s">
        <v>1033</v>
      </c>
      <c r="O217" s="169" t="s">
        <v>1034</v>
      </c>
      <c r="P217" s="166" t="s">
        <v>872</v>
      </c>
      <c r="Q217" s="166"/>
      <c r="R217" s="166" t="s">
        <v>220</v>
      </c>
      <c r="S217" s="170">
        <v>45292</v>
      </c>
      <c r="T217" s="170">
        <v>45641</v>
      </c>
      <c r="U217" s="170" t="s">
        <v>512</v>
      </c>
      <c r="V217" s="26"/>
      <c r="W217" s="166"/>
      <c r="X217" s="166">
        <v>100</v>
      </c>
      <c r="Y217" s="166" t="s">
        <v>354</v>
      </c>
      <c r="Z217" s="166" t="s">
        <v>199</v>
      </c>
      <c r="AA217" s="166" t="s">
        <v>199</v>
      </c>
      <c r="AB217" s="166" t="s">
        <v>199</v>
      </c>
      <c r="AC217" s="166" t="s">
        <v>199</v>
      </c>
      <c r="AD217" s="166" t="s">
        <v>209</v>
      </c>
      <c r="AE217" s="166" t="s">
        <v>199</v>
      </c>
      <c r="AF217" s="166" t="s">
        <v>199</v>
      </c>
      <c r="AG217" s="166" t="s">
        <v>199</v>
      </c>
      <c r="AH217" s="166" t="s">
        <v>199</v>
      </c>
      <c r="AI217" s="166" t="s">
        <v>199</v>
      </c>
      <c r="AJ217" s="166" t="s">
        <v>199</v>
      </c>
      <c r="AK217" s="166" t="s">
        <v>199</v>
      </c>
      <c r="AL217" s="166" t="s">
        <v>234</v>
      </c>
    </row>
    <row r="218" spans="2:38" s="173" customFormat="1" ht="171" hidden="1" x14ac:dyDescent="0.2">
      <c r="B218" s="166" t="s">
        <v>453</v>
      </c>
      <c r="C218" s="167" t="s">
        <v>850</v>
      </c>
      <c r="D218" s="166" t="s">
        <v>1035</v>
      </c>
      <c r="E218" s="166" t="s">
        <v>1036</v>
      </c>
      <c r="F218" s="166" t="s">
        <v>1037</v>
      </c>
      <c r="G218" s="166"/>
      <c r="H218" s="166" t="s">
        <v>753</v>
      </c>
      <c r="I218" s="166" t="s">
        <v>854</v>
      </c>
      <c r="J218" s="166" t="s">
        <v>855</v>
      </c>
      <c r="K218" s="166" t="s">
        <v>199</v>
      </c>
      <c r="L218" s="166" t="s">
        <v>199</v>
      </c>
      <c r="M218" s="166" t="s">
        <v>1038</v>
      </c>
      <c r="N218" s="166" t="s">
        <v>1039</v>
      </c>
      <c r="O218" s="166" t="s">
        <v>1040</v>
      </c>
      <c r="P218" s="166" t="s">
        <v>872</v>
      </c>
      <c r="Q218" s="166"/>
      <c r="R218" s="166" t="s">
        <v>220</v>
      </c>
      <c r="S218" s="170">
        <v>45566</v>
      </c>
      <c r="T218" s="170">
        <v>45641</v>
      </c>
      <c r="U218" s="170" t="s">
        <v>512</v>
      </c>
      <c r="V218" s="26"/>
      <c r="W218" s="166"/>
      <c r="X218" s="166">
        <v>100</v>
      </c>
      <c r="Y218" s="166" t="s">
        <v>354</v>
      </c>
      <c r="Z218" s="166" t="s">
        <v>199</v>
      </c>
      <c r="AA218" s="166" t="s">
        <v>199</v>
      </c>
      <c r="AB218" s="166" t="s">
        <v>199</v>
      </c>
      <c r="AC218" s="166" t="s">
        <v>199</v>
      </c>
      <c r="AD218" s="166" t="s">
        <v>356</v>
      </c>
      <c r="AE218" s="166" t="s">
        <v>199</v>
      </c>
      <c r="AF218" s="166" t="s">
        <v>199</v>
      </c>
      <c r="AG218" s="166" t="s">
        <v>199</v>
      </c>
      <c r="AH218" s="166" t="s">
        <v>199</v>
      </c>
      <c r="AI218" s="166" t="s">
        <v>199</v>
      </c>
      <c r="AJ218" s="166" t="s">
        <v>199</v>
      </c>
      <c r="AK218" s="166" t="s">
        <v>199</v>
      </c>
      <c r="AL218" s="166" t="s">
        <v>913</v>
      </c>
    </row>
    <row r="219" spans="2:38" s="173" customFormat="1" ht="199.5" hidden="1" x14ac:dyDescent="0.2">
      <c r="B219" s="166" t="s">
        <v>453</v>
      </c>
      <c r="C219" s="167" t="s">
        <v>850</v>
      </c>
      <c r="D219" s="166" t="s">
        <v>1035</v>
      </c>
      <c r="E219" s="166" t="s">
        <v>1036</v>
      </c>
      <c r="F219" s="166" t="s">
        <v>1037</v>
      </c>
      <c r="G219" s="166"/>
      <c r="H219" s="166" t="s">
        <v>753</v>
      </c>
      <c r="I219" s="166" t="s">
        <v>854</v>
      </c>
      <c r="J219" s="166" t="s">
        <v>855</v>
      </c>
      <c r="K219" s="166" t="s">
        <v>199</v>
      </c>
      <c r="L219" s="166" t="s">
        <v>199</v>
      </c>
      <c r="M219" s="166" t="s">
        <v>1041</v>
      </c>
      <c r="N219" s="166" t="s">
        <v>1042</v>
      </c>
      <c r="O219" s="169" t="s">
        <v>1043</v>
      </c>
      <c r="P219" s="166" t="s">
        <v>667</v>
      </c>
      <c r="Q219" s="166" t="s">
        <v>1044</v>
      </c>
      <c r="R219" s="166" t="s">
        <v>99</v>
      </c>
      <c r="S219" s="170">
        <v>45292</v>
      </c>
      <c r="T219" s="170">
        <v>45641</v>
      </c>
      <c r="U219" s="170" t="s">
        <v>99</v>
      </c>
      <c r="V219" s="26"/>
      <c r="W219" s="166"/>
      <c r="X219" s="166">
        <v>100</v>
      </c>
      <c r="Y219" s="166" t="s">
        <v>354</v>
      </c>
      <c r="Z219" s="166" t="s">
        <v>199</v>
      </c>
      <c r="AA219" s="166" t="s">
        <v>199</v>
      </c>
      <c r="AB219" s="166" t="s">
        <v>199</v>
      </c>
      <c r="AC219" s="166" t="s">
        <v>199</v>
      </c>
      <c r="AD219" s="166" t="s">
        <v>356</v>
      </c>
      <c r="AE219" s="166" t="s">
        <v>487</v>
      </c>
      <c r="AF219" s="166" t="s">
        <v>199</v>
      </c>
      <c r="AG219" s="166" t="s">
        <v>199</v>
      </c>
      <c r="AH219" s="166" t="s">
        <v>199</v>
      </c>
      <c r="AI219" s="166" t="s">
        <v>199</v>
      </c>
      <c r="AJ219" s="166" t="s">
        <v>199</v>
      </c>
      <c r="AK219" s="166" t="s">
        <v>199</v>
      </c>
      <c r="AL219" s="166" t="s">
        <v>654</v>
      </c>
    </row>
    <row r="220" spans="2:38" s="173" customFormat="1" ht="171" hidden="1" x14ac:dyDescent="0.2">
      <c r="B220" s="166" t="s">
        <v>453</v>
      </c>
      <c r="C220" s="167" t="s">
        <v>850</v>
      </c>
      <c r="D220" s="166" t="s">
        <v>1035</v>
      </c>
      <c r="E220" s="166" t="s">
        <v>1036</v>
      </c>
      <c r="F220" s="166" t="s">
        <v>1045</v>
      </c>
      <c r="G220" s="166"/>
      <c r="H220" s="166" t="s">
        <v>753</v>
      </c>
      <c r="I220" s="166" t="s">
        <v>854</v>
      </c>
      <c r="J220" s="166" t="s">
        <v>855</v>
      </c>
      <c r="K220" s="166" t="s">
        <v>199</v>
      </c>
      <c r="L220" s="166" t="s">
        <v>199</v>
      </c>
      <c r="M220" s="166" t="s">
        <v>1046</v>
      </c>
      <c r="N220" s="166" t="s">
        <v>1047</v>
      </c>
      <c r="O220" s="169" t="s">
        <v>1048</v>
      </c>
      <c r="P220" s="166" t="s">
        <v>872</v>
      </c>
      <c r="Q220" s="166"/>
      <c r="R220" s="166" t="s">
        <v>220</v>
      </c>
      <c r="S220" s="170">
        <v>45566</v>
      </c>
      <c r="T220" s="170">
        <v>45641</v>
      </c>
      <c r="U220" s="170" t="s">
        <v>512</v>
      </c>
      <c r="V220" s="166"/>
      <c r="W220" s="166"/>
      <c r="X220" s="166">
        <v>50</v>
      </c>
      <c r="Y220" s="166" t="s">
        <v>354</v>
      </c>
      <c r="Z220" s="166" t="s">
        <v>199</v>
      </c>
      <c r="AA220" s="166" t="s">
        <v>199</v>
      </c>
      <c r="AB220" s="166" t="s">
        <v>199</v>
      </c>
      <c r="AC220" s="166" t="s">
        <v>199</v>
      </c>
      <c r="AD220" s="166" t="s">
        <v>209</v>
      </c>
      <c r="AE220" s="166" t="s">
        <v>199</v>
      </c>
      <c r="AF220" s="166" t="s">
        <v>199</v>
      </c>
      <c r="AG220" s="166" t="s">
        <v>199</v>
      </c>
      <c r="AH220" s="166" t="s">
        <v>199</v>
      </c>
      <c r="AI220" s="166" t="s">
        <v>199</v>
      </c>
      <c r="AJ220" s="166" t="s">
        <v>199</v>
      </c>
      <c r="AK220" s="166" t="s">
        <v>199</v>
      </c>
      <c r="AL220" s="166" t="s">
        <v>913</v>
      </c>
    </row>
    <row r="221" spans="2:38" s="173" customFormat="1" ht="171" hidden="1" x14ac:dyDescent="0.2">
      <c r="B221" s="166" t="s">
        <v>453</v>
      </c>
      <c r="C221" s="167" t="s">
        <v>850</v>
      </c>
      <c r="D221" s="166" t="s">
        <v>1035</v>
      </c>
      <c r="E221" s="166" t="s">
        <v>1036</v>
      </c>
      <c r="F221" s="166" t="s">
        <v>1045</v>
      </c>
      <c r="G221" s="166"/>
      <c r="H221" s="166" t="s">
        <v>753</v>
      </c>
      <c r="I221" s="166" t="s">
        <v>854</v>
      </c>
      <c r="J221" s="166" t="s">
        <v>855</v>
      </c>
      <c r="K221" s="166" t="s">
        <v>199</v>
      </c>
      <c r="L221" s="166" t="s">
        <v>199</v>
      </c>
      <c r="M221" s="166" t="s">
        <v>1049</v>
      </c>
      <c r="N221" s="166" t="s">
        <v>1050</v>
      </c>
      <c r="O221" s="169" t="s">
        <v>1051</v>
      </c>
      <c r="P221" s="166" t="s">
        <v>872</v>
      </c>
      <c r="Q221" s="166"/>
      <c r="R221" s="166" t="s">
        <v>220</v>
      </c>
      <c r="S221" s="170">
        <v>45474</v>
      </c>
      <c r="T221" s="170">
        <v>45641</v>
      </c>
      <c r="U221" s="170" t="s">
        <v>50</v>
      </c>
      <c r="V221" s="26"/>
      <c r="W221" s="166"/>
      <c r="X221" s="166">
        <v>50</v>
      </c>
      <c r="Y221" s="166" t="s">
        <v>354</v>
      </c>
      <c r="Z221" s="166" t="s">
        <v>199</v>
      </c>
      <c r="AA221" s="166" t="s">
        <v>199</v>
      </c>
      <c r="AB221" s="166" t="s">
        <v>199</v>
      </c>
      <c r="AC221" s="166" t="s">
        <v>199</v>
      </c>
      <c r="AD221" s="166" t="s">
        <v>209</v>
      </c>
      <c r="AE221" s="166" t="s">
        <v>199</v>
      </c>
      <c r="AF221" s="166" t="s">
        <v>199</v>
      </c>
      <c r="AG221" s="166" t="s">
        <v>199</v>
      </c>
      <c r="AH221" s="166" t="s">
        <v>199</v>
      </c>
      <c r="AI221" s="166" t="s">
        <v>199</v>
      </c>
      <c r="AJ221" s="166" t="s">
        <v>199</v>
      </c>
      <c r="AK221" s="166" t="s">
        <v>199</v>
      </c>
      <c r="AL221" s="166" t="s">
        <v>913</v>
      </c>
    </row>
    <row r="222" spans="2:38" s="173" customFormat="1" ht="185.25" hidden="1" x14ac:dyDescent="0.2">
      <c r="B222" s="166" t="s">
        <v>453</v>
      </c>
      <c r="C222" s="167" t="s">
        <v>850</v>
      </c>
      <c r="D222" s="166" t="s">
        <v>1035</v>
      </c>
      <c r="E222" s="166" t="s">
        <v>1036</v>
      </c>
      <c r="F222" s="166" t="s">
        <v>1052</v>
      </c>
      <c r="G222" s="166"/>
      <c r="H222" s="166" t="s">
        <v>753</v>
      </c>
      <c r="I222" s="166" t="s">
        <v>854</v>
      </c>
      <c r="J222" s="166" t="s">
        <v>855</v>
      </c>
      <c r="K222" s="166" t="s">
        <v>199</v>
      </c>
      <c r="L222" s="166" t="s">
        <v>199</v>
      </c>
      <c r="M222" s="184" t="s">
        <v>1053</v>
      </c>
      <c r="N222" s="184" t="s">
        <v>1054</v>
      </c>
      <c r="O222" s="184" t="s">
        <v>1055</v>
      </c>
      <c r="P222" s="166" t="s">
        <v>872</v>
      </c>
      <c r="Q222" s="166"/>
      <c r="R222" s="166" t="s">
        <v>220</v>
      </c>
      <c r="S222" s="170">
        <v>45474</v>
      </c>
      <c r="T222" s="170">
        <v>45641</v>
      </c>
      <c r="U222" s="170" t="s">
        <v>512</v>
      </c>
      <c r="V222" s="26"/>
      <c r="W222" s="166"/>
      <c r="X222" s="166">
        <v>70</v>
      </c>
      <c r="Y222" s="166" t="s">
        <v>354</v>
      </c>
      <c r="Z222" s="166" t="s">
        <v>355</v>
      </c>
      <c r="AA222" s="166" t="s">
        <v>374</v>
      </c>
      <c r="AB222" s="166" t="s">
        <v>199</v>
      </c>
      <c r="AC222" s="166" t="s">
        <v>199</v>
      </c>
      <c r="AD222" s="166" t="s">
        <v>357</v>
      </c>
      <c r="AE222" s="166" t="s">
        <v>356</v>
      </c>
      <c r="AF222" s="166" t="s">
        <v>417</v>
      </c>
      <c r="AG222" s="166" t="s">
        <v>199</v>
      </c>
      <c r="AH222" s="166" t="s">
        <v>199</v>
      </c>
      <c r="AI222" s="166" t="s">
        <v>199</v>
      </c>
      <c r="AJ222" s="166" t="s">
        <v>199</v>
      </c>
      <c r="AK222" s="166" t="s">
        <v>199</v>
      </c>
      <c r="AL222" s="166" t="s">
        <v>913</v>
      </c>
    </row>
    <row r="223" spans="2:38" s="173" customFormat="1" ht="171" hidden="1" x14ac:dyDescent="0.2">
      <c r="B223" s="166" t="s">
        <v>453</v>
      </c>
      <c r="C223" s="167" t="s">
        <v>850</v>
      </c>
      <c r="D223" s="166" t="s">
        <v>1035</v>
      </c>
      <c r="E223" s="166" t="s">
        <v>1036</v>
      </c>
      <c r="F223" s="166" t="s">
        <v>1052</v>
      </c>
      <c r="G223" s="166"/>
      <c r="H223" s="166" t="s">
        <v>753</v>
      </c>
      <c r="I223" s="166" t="s">
        <v>854</v>
      </c>
      <c r="J223" s="166" t="s">
        <v>855</v>
      </c>
      <c r="K223" s="166" t="s">
        <v>199</v>
      </c>
      <c r="L223" s="166" t="s">
        <v>199</v>
      </c>
      <c r="M223" s="166" t="s">
        <v>1056</v>
      </c>
      <c r="N223" s="166" t="s">
        <v>1057</v>
      </c>
      <c r="O223" s="169" t="s">
        <v>1058</v>
      </c>
      <c r="P223" s="166" t="s">
        <v>667</v>
      </c>
      <c r="Q223" s="166" t="s">
        <v>672</v>
      </c>
      <c r="R223" s="166" t="s">
        <v>1059</v>
      </c>
      <c r="S223" s="170">
        <v>45323</v>
      </c>
      <c r="T223" s="170">
        <v>45658</v>
      </c>
      <c r="U223" s="170" t="s">
        <v>99</v>
      </c>
      <c r="V223" s="26"/>
      <c r="W223" s="166"/>
      <c r="X223" s="166">
        <v>100</v>
      </c>
      <c r="Y223" s="166" t="s">
        <v>354</v>
      </c>
      <c r="Z223" s="166" t="s">
        <v>355</v>
      </c>
      <c r="AA223" s="166" t="s">
        <v>374</v>
      </c>
      <c r="AB223" s="166" t="s">
        <v>199</v>
      </c>
      <c r="AC223" s="166" t="s">
        <v>199</v>
      </c>
      <c r="AD223" s="166" t="s">
        <v>357</v>
      </c>
      <c r="AE223" s="166" t="s">
        <v>356</v>
      </c>
      <c r="AF223" s="166" t="s">
        <v>417</v>
      </c>
      <c r="AG223" s="166" t="s">
        <v>199</v>
      </c>
      <c r="AH223" s="166" t="s">
        <v>199</v>
      </c>
      <c r="AI223" s="166" t="s">
        <v>199</v>
      </c>
      <c r="AJ223" s="166" t="s">
        <v>199</v>
      </c>
      <c r="AK223" s="166" t="s">
        <v>199</v>
      </c>
      <c r="AL223" s="166" t="s">
        <v>654</v>
      </c>
    </row>
    <row r="224" spans="2:38" s="173" customFormat="1" ht="171" hidden="1" x14ac:dyDescent="0.2">
      <c r="B224" s="166" t="s">
        <v>453</v>
      </c>
      <c r="C224" s="167" t="s">
        <v>850</v>
      </c>
      <c r="D224" s="166" t="s">
        <v>1060</v>
      </c>
      <c r="E224" s="166" t="s">
        <v>1061</v>
      </c>
      <c r="F224" s="166" t="s">
        <v>1062</v>
      </c>
      <c r="G224" s="166"/>
      <c r="H224" s="166" t="s">
        <v>753</v>
      </c>
      <c r="I224" s="166" t="s">
        <v>855</v>
      </c>
      <c r="J224" s="166" t="s">
        <v>199</v>
      </c>
      <c r="K224" s="166" t="s">
        <v>199</v>
      </c>
      <c r="L224" s="166" t="s">
        <v>199</v>
      </c>
      <c r="M224" s="166" t="s">
        <v>1063</v>
      </c>
      <c r="N224" s="169" t="s">
        <v>1064</v>
      </c>
      <c r="O224" s="166" t="s">
        <v>1065</v>
      </c>
      <c r="P224" s="166" t="s">
        <v>872</v>
      </c>
      <c r="Q224" s="166"/>
      <c r="R224" s="166" t="s">
        <v>220</v>
      </c>
      <c r="S224" s="170">
        <v>45474</v>
      </c>
      <c r="T224" s="170">
        <v>45641</v>
      </c>
      <c r="U224" s="170" t="s">
        <v>512</v>
      </c>
      <c r="V224" s="166"/>
      <c r="W224" s="166"/>
      <c r="X224" s="166">
        <v>100</v>
      </c>
      <c r="Y224" s="166" t="s">
        <v>354</v>
      </c>
      <c r="Z224" s="166" t="s">
        <v>355</v>
      </c>
      <c r="AA224" s="166" t="s">
        <v>199</v>
      </c>
      <c r="AB224" s="166" t="s">
        <v>199</v>
      </c>
      <c r="AC224" s="166" t="s">
        <v>199</v>
      </c>
      <c r="AD224" s="166" t="s">
        <v>357</v>
      </c>
      <c r="AE224" s="166" t="s">
        <v>417</v>
      </c>
      <c r="AF224" s="166" t="s">
        <v>199</v>
      </c>
      <c r="AG224" s="166" t="s">
        <v>199</v>
      </c>
      <c r="AH224" s="166" t="s">
        <v>199</v>
      </c>
      <c r="AI224" s="166" t="s">
        <v>199</v>
      </c>
      <c r="AJ224" s="166" t="s">
        <v>199</v>
      </c>
      <c r="AK224" s="166" t="s">
        <v>199</v>
      </c>
      <c r="AL224" s="166" t="s">
        <v>913</v>
      </c>
    </row>
    <row r="225" spans="2:38" s="173" customFormat="1" ht="171" hidden="1" x14ac:dyDescent="0.2">
      <c r="B225" s="166" t="s">
        <v>453</v>
      </c>
      <c r="C225" s="167" t="s">
        <v>850</v>
      </c>
      <c r="D225" s="166" t="s">
        <v>1060</v>
      </c>
      <c r="E225" s="166" t="s">
        <v>1061</v>
      </c>
      <c r="F225" s="166" t="s">
        <v>1062</v>
      </c>
      <c r="G225" s="166"/>
      <c r="H225" s="166" t="s">
        <v>753</v>
      </c>
      <c r="I225" s="166" t="s">
        <v>855</v>
      </c>
      <c r="J225" s="166" t="s">
        <v>199</v>
      </c>
      <c r="K225" s="166" t="s">
        <v>199</v>
      </c>
      <c r="L225" s="166" t="s">
        <v>199</v>
      </c>
      <c r="M225" s="166" t="s">
        <v>1066</v>
      </c>
      <c r="N225" s="166" t="s">
        <v>1067</v>
      </c>
      <c r="O225" s="166" t="s">
        <v>1068</v>
      </c>
      <c r="P225" s="166" t="s">
        <v>872</v>
      </c>
      <c r="Q225" s="166" t="s">
        <v>1069</v>
      </c>
      <c r="R225" s="166" t="s">
        <v>220</v>
      </c>
      <c r="S225" s="170">
        <v>45323</v>
      </c>
      <c r="T225" s="170">
        <v>45504</v>
      </c>
      <c r="U225" s="170" t="s">
        <v>512</v>
      </c>
      <c r="V225" s="75"/>
      <c r="W225" s="166"/>
      <c r="X225" s="169"/>
      <c r="Y225" s="166" t="s">
        <v>355</v>
      </c>
      <c r="Z225" s="166" t="s">
        <v>355</v>
      </c>
      <c r="AA225" s="166" t="s">
        <v>199</v>
      </c>
      <c r="AB225" s="166" t="s">
        <v>199</v>
      </c>
      <c r="AC225" s="166" t="s">
        <v>199</v>
      </c>
      <c r="AD225" s="166" t="s">
        <v>357</v>
      </c>
      <c r="AE225" s="166" t="s">
        <v>417</v>
      </c>
      <c r="AF225" s="166" t="s">
        <v>487</v>
      </c>
      <c r="AG225" s="166" t="s">
        <v>199</v>
      </c>
      <c r="AH225" s="166" t="s">
        <v>199</v>
      </c>
      <c r="AI225" s="166" t="s">
        <v>199</v>
      </c>
      <c r="AJ225" s="166" t="s">
        <v>199</v>
      </c>
      <c r="AK225" s="166" t="s">
        <v>199</v>
      </c>
      <c r="AL225" s="166" t="s">
        <v>913</v>
      </c>
    </row>
    <row r="226" spans="2:38" s="173" customFormat="1" ht="171" hidden="1" x14ac:dyDescent="0.2">
      <c r="B226" s="166" t="s">
        <v>453</v>
      </c>
      <c r="C226" s="167" t="s">
        <v>850</v>
      </c>
      <c r="D226" s="166" t="s">
        <v>1060</v>
      </c>
      <c r="E226" s="166" t="s">
        <v>1061</v>
      </c>
      <c r="F226" s="166" t="s">
        <v>1070</v>
      </c>
      <c r="G226" s="166"/>
      <c r="H226" s="166" t="s">
        <v>753</v>
      </c>
      <c r="I226" s="166" t="s">
        <v>855</v>
      </c>
      <c r="J226" s="166" t="s">
        <v>199</v>
      </c>
      <c r="K226" s="166" t="s">
        <v>199</v>
      </c>
      <c r="L226" s="166" t="s">
        <v>199</v>
      </c>
      <c r="M226" s="166" t="s">
        <v>1071</v>
      </c>
      <c r="N226" s="166" t="s">
        <v>1072</v>
      </c>
      <c r="O226" s="166" t="s">
        <v>1073</v>
      </c>
      <c r="P226" s="166" t="s">
        <v>872</v>
      </c>
      <c r="Q226" s="166"/>
      <c r="R226" s="170" t="s">
        <v>220</v>
      </c>
      <c r="S226" s="170">
        <v>45520</v>
      </c>
      <c r="T226" s="170">
        <v>45626</v>
      </c>
      <c r="U226" s="166" t="s">
        <v>50</v>
      </c>
      <c r="V226" s="166"/>
      <c r="W226" s="166"/>
      <c r="X226" s="166">
        <v>50</v>
      </c>
      <c r="Y226" s="166" t="s">
        <v>355</v>
      </c>
      <c r="Z226" s="166" t="s">
        <v>199</v>
      </c>
      <c r="AA226" s="166" t="s">
        <v>199</v>
      </c>
      <c r="AB226" s="166" t="s">
        <v>199</v>
      </c>
      <c r="AC226" s="166" t="s">
        <v>199</v>
      </c>
      <c r="AD226" s="166" t="s">
        <v>357</v>
      </c>
      <c r="AE226" s="166" t="s">
        <v>417</v>
      </c>
      <c r="AF226" s="166" t="s">
        <v>199</v>
      </c>
      <c r="AG226" s="166" t="s">
        <v>199</v>
      </c>
      <c r="AH226" s="166" t="s">
        <v>199</v>
      </c>
      <c r="AI226" s="166" t="s">
        <v>199</v>
      </c>
      <c r="AJ226" s="184" t="s">
        <v>199</v>
      </c>
      <c r="AK226" s="198" t="s">
        <v>199</v>
      </c>
      <c r="AL226" s="184" t="s">
        <v>913</v>
      </c>
    </row>
    <row r="227" spans="2:38" s="173" customFormat="1" ht="171" hidden="1" x14ac:dyDescent="0.2">
      <c r="B227" s="166" t="s">
        <v>453</v>
      </c>
      <c r="C227" s="167" t="s">
        <v>850</v>
      </c>
      <c r="D227" s="166" t="s">
        <v>1060</v>
      </c>
      <c r="E227" s="166" t="s">
        <v>1061</v>
      </c>
      <c r="F227" s="166" t="s">
        <v>1070</v>
      </c>
      <c r="G227" s="166"/>
      <c r="H227" s="166" t="s">
        <v>753</v>
      </c>
      <c r="I227" s="166" t="s">
        <v>855</v>
      </c>
      <c r="J227" s="166" t="s">
        <v>199</v>
      </c>
      <c r="K227" s="166" t="s">
        <v>199</v>
      </c>
      <c r="L227" s="166" t="s">
        <v>199</v>
      </c>
      <c r="M227" s="166" t="s">
        <v>1074</v>
      </c>
      <c r="N227" s="166" t="s">
        <v>1075</v>
      </c>
      <c r="O227" s="199" t="s">
        <v>1076</v>
      </c>
      <c r="P227" s="166" t="s">
        <v>872</v>
      </c>
      <c r="Q227" s="166"/>
      <c r="R227" s="170" t="s">
        <v>220</v>
      </c>
      <c r="S227" s="170">
        <v>45566</v>
      </c>
      <c r="T227" s="170">
        <v>45641</v>
      </c>
      <c r="U227" s="166" t="s">
        <v>50</v>
      </c>
      <c r="V227" s="166"/>
      <c r="W227" s="166"/>
      <c r="X227" s="166">
        <v>50</v>
      </c>
      <c r="Y227" s="166" t="s">
        <v>355</v>
      </c>
      <c r="Z227" s="166" t="s">
        <v>199</v>
      </c>
      <c r="AA227" s="166" t="s">
        <v>199</v>
      </c>
      <c r="AB227" s="166" t="s">
        <v>199</v>
      </c>
      <c r="AC227" s="166" t="s">
        <v>199</v>
      </c>
      <c r="AD227" s="166" t="s">
        <v>357</v>
      </c>
      <c r="AE227" s="166" t="s">
        <v>417</v>
      </c>
      <c r="AF227" s="166" t="s">
        <v>487</v>
      </c>
      <c r="AG227" s="166" t="s">
        <v>199</v>
      </c>
      <c r="AH227" s="166" t="s">
        <v>199</v>
      </c>
      <c r="AI227" s="166" t="s">
        <v>199</v>
      </c>
      <c r="AJ227" s="184" t="s">
        <v>199</v>
      </c>
      <c r="AK227" s="198" t="s">
        <v>199</v>
      </c>
      <c r="AL227" s="184" t="s">
        <v>913</v>
      </c>
    </row>
    <row r="228" spans="2:38" s="173" customFormat="1" ht="142.5" hidden="1" x14ac:dyDescent="0.2">
      <c r="B228" s="67" t="s">
        <v>453</v>
      </c>
      <c r="C228" s="167" t="s">
        <v>454</v>
      </c>
      <c r="D228" s="67" t="s">
        <v>1077</v>
      </c>
      <c r="E228" s="67" t="s">
        <v>1078</v>
      </c>
      <c r="F228" s="67" t="s">
        <v>1079</v>
      </c>
      <c r="G228" s="67"/>
      <c r="H228" s="58" t="s">
        <v>1080</v>
      </c>
      <c r="I228" s="67" t="s">
        <v>1081</v>
      </c>
      <c r="J228" s="58" t="s">
        <v>199</v>
      </c>
      <c r="K228" s="58" t="s">
        <v>199</v>
      </c>
      <c r="L228" s="58" t="s">
        <v>199</v>
      </c>
      <c r="M228" s="67" t="s">
        <v>1082</v>
      </c>
      <c r="N228" s="68" t="s">
        <v>1083</v>
      </c>
      <c r="O228" s="67" t="s">
        <v>1084</v>
      </c>
      <c r="P228" s="58" t="s">
        <v>1085</v>
      </c>
      <c r="Q228" s="58" t="s">
        <v>1086</v>
      </c>
      <c r="R228" s="58" t="s">
        <v>99</v>
      </c>
      <c r="S228" s="69">
        <v>45323</v>
      </c>
      <c r="T228" s="69">
        <v>45401</v>
      </c>
      <c r="U228" s="69" t="s">
        <v>512</v>
      </c>
      <c r="V228" s="25" t="s">
        <v>1518</v>
      </c>
      <c r="W228" s="25" t="s">
        <v>1518</v>
      </c>
      <c r="X228" s="77">
        <v>0.45</v>
      </c>
      <c r="Y228" s="58" t="s">
        <v>208</v>
      </c>
      <c r="Z228" s="58" t="s">
        <v>207</v>
      </c>
      <c r="AA228" s="58" t="s">
        <v>374</v>
      </c>
      <c r="AB228" s="58" t="s">
        <v>199</v>
      </c>
      <c r="AC228" s="58" t="s">
        <v>199</v>
      </c>
      <c r="AD228" s="166" t="s">
        <v>487</v>
      </c>
      <c r="AE228" s="166" t="s">
        <v>248</v>
      </c>
      <c r="AF228" s="166" t="s">
        <v>199</v>
      </c>
      <c r="AG228" s="166" t="s">
        <v>199</v>
      </c>
      <c r="AH228" s="166" t="s">
        <v>199</v>
      </c>
      <c r="AI228" s="166" t="s">
        <v>199</v>
      </c>
      <c r="AJ228" s="73" t="s">
        <v>199</v>
      </c>
      <c r="AK228" s="73" t="s">
        <v>199</v>
      </c>
      <c r="AL228" s="67" t="s">
        <v>654</v>
      </c>
    </row>
    <row r="229" spans="2:38" s="173" customFormat="1" ht="128.25" hidden="1" x14ac:dyDescent="0.2">
      <c r="B229" s="67" t="s">
        <v>453</v>
      </c>
      <c r="C229" s="167" t="s">
        <v>454</v>
      </c>
      <c r="D229" s="67" t="s">
        <v>1077</v>
      </c>
      <c r="E229" s="67" t="s">
        <v>1078</v>
      </c>
      <c r="F229" s="67" t="s">
        <v>1079</v>
      </c>
      <c r="G229" s="67"/>
      <c r="H229" s="58" t="s">
        <v>1080</v>
      </c>
      <c r="I229" s="67" t="s">
        <v>1081</v>
      </c>
      <c r="J229" s="58" t="s">
        <v>199</v>
      </c>
      <c r="K229" s="58" t="s">
        <v>199</v>
      </c>
      <c r="L229" s="58" t="s">
        <v>199</v>
      </c>
      <c r="M229" s="67" t="s">
        <v>1087</v>
      </c>
      <c r="N229" s="68" t="s">
        <v>1088</v>
      </c>
      <c r="O229" s="67" t="s">
        <v>1089</v>
      </c>
      <c r="P229" s="58" t="s">
        <v>1085</v>
      </c>
      <c r="Q229" s="58" t="s">
        <v>1086</v>
      </c>
      <c r="R229" s="58" t="s">
        <v>99</v>
      </c>
      <c r="S229" s="69">
        <v>45404</v>
      </c>
      <c r="T229" s="69">
        <v>45433</v>
      </c>
      <c r="U229" s="69" t="s">
        <v>99</v>
      </c>
      <c r="V229" s="25" t="s">
        <v>1518</v>
      </c>
      <c r="W229" s="25" t="s">
        <v>1518</v>
      </c>
      <c r="X229" s="77">
        <v>0.05</v>
      </c>
      <c r="Y229" s="58" t="s">
        <v>208</v>
      </c>
      <c r="Z229" s="58" t="s">
        <v>207</v>
      </c>
      <c r="AA229" s="58" t="s">
        <v>374</v>
      </c>
      <c r="AB229" s="58" t="s">
        <v>199</v>
      </c>
      <c r="AC229" s="58" t="s">
        <v>199</v>
      </c>
      <c r="AD229" s="166" t="s">
        <v>487</v>
      </c>
      <c r="AE229" s="166" t="s">
        <v>248</v>
      </c>
      <c r="AF229" s="166" t="s">
        <v>199</v>
      </c>
      <c r="AG229" s="166" t="s">
        <v>199</v>
      </c>
      <c r="AH229" s="166" t="s">
        <v>199</v>
      </c>
      <c r="AI229" s="166" t="s">
        <v>199</v>
      </c>
      <c r="AJ229" s="73" t="s">
        <v>199</v>
      </c>
      <c r="AK229" s="73" t="s">
        <v>199</v>
      </c>
      <c r="AL229" s="67" t="s">
        <v>654</v>
      </c>
    </row>
    <row r="230" spans="2:38" s="173" customFormat="1" ht="128.25" hidden="1" x14ac:dyDescent="0.2">
      <c r="B230" s="67" t="s">
        <v>453</v>
      </c>
      <c r="C230" s="167" t="s">
        <v>454</v>
      </c>
      <c r="D230" s="67" t="s">
        <v>1077</v>
      </c>
      <c r="E230" s="67" t="s">
        <v>1078</v>
      </c>
      <c r="F230" s="67" t="s">
        <v>1079</v>
      </c>
      <c r="G230" s="67"/>
      <c r="H230" s="58" t="s">
        <v>1080</v>
      </c>
      <c r="I230" s="67" t="s">
        <v>1081</v>
      </c>
      <c r="J230" s="58" t="s">
        <v>199</v>
      </c>
      <c r="K230" s="58" t="s">
        <v>199</v>
      </c>
      <c r="L230" s="58" t="s">
        <v>199</v>
      </c>
      <c r="M230" s="67" t="s">
        <v>1090</v>
      </c>
      <c r="N230" s="67" t="s">
        <v>1091</v>
      </c>
      <c r="O230" s="67" t="s">
        <v>1092</v>
      </c>
      <c r="P230" s="58" t="s">
        <v>1085</v>
      </c>
      <c r="Q230" s="58" t="s">
        <v>1086</v>
      </c>
      <c r="R230" s="58" t="s">
        <v>99</v>
      </c>
      <c r="S230" s="69">
        <v>45404</v>
      </c>
      <c r="T230" s="69">
        <v>45433</v>
      </c>
      <c r="U230" s="69" t="s">
        <v>1093</v>
      </c>
      <c r="V230" s="25" t="s">
        <v>1518</v>
      </c>
      <c r="W230" s="25" t="s">
        <v>1518</v>
      </c>
      <c r="X230" s="77">
        <v>0.2</v>
      </c>
      <c r="Y230" s="58" t="s">
        <v>208</v>
      </c>
      <c r="Z230" s="58" t="s">
        <v>207</v>
      </c>
      <c r="AA230" s="58" t="s">
        <v>199</v>
      </c>
      <c r="AB230" s="58" t="s">
        <v>199</v>
      </c>
      <c r="AC230" s="58" t="s">
        <v>199</v>
      </c>
      <c r="AD230" s="166" t="s">
        <v>487</v>
      </c>
      <c r="AE230" s="166" t="s">
        <v>248</v>
      </c>
      <c r="AF230" s="166" t="s">
        <v>199</v>
      </c>
      <c r="AG230" s="166" t="s">
        <v>199</v>
      </c>
      <c r="AH230" s="166" t="s">
        <v>199</v>
      </c>
      <c r="AI230" s="166" t="s">
        <v>199</v>
      </c>
      <c r="AJ230" s="73" t="s">
        <v>199</v>
      </c>
      <c r="AK230" s="73" t="s">
        <v>199</v>
      </c>
      <c r="AL230" s="67" t="s">
        <v>654</v>
      </c>
    </row>
    <row r="231" spans="2:38" s="173" customFormat="1" ht="128.25" hidden="1" x14ac:dyDescent="0.2">
      <c r="B231" s="67" t="s">
        <v>453</v>
      </c>
      <c r="C231" s="167" t="s">
        <v>454</v>
      </c>
      <c r="D231" s="67" t="s">
        <v>1077</v>
      </c>
      <c r="E231" s="67" t="s">
        <v>1078</v>
      </c>
      <c r="F231" s="67" t="s">
        <v>1079</v>
      </c>
      <c r="G231" s="67"/>
      <c r="H231" s="58" t="s">
        <v>1080</v>
      </c>
      <c r="I231" s="67" t="s">
        <v>1081</v>
      </c>
      <c r="J231" s="58" t="s">
        <v>199</v>
      </c>
      <c r="K231" s="58" t="s">
        <v>199</v>
      </c>
      <c r="L231" s="58" t="s">
        <v>199</v>
      </c>
      <c r="M231" s="67" t="s">
        <v>1094</v>
      </c>
      <c r="N231" s="67" t="s">
        <v>1095</v>
      </c>
      <c r="O231" s="67" t="s">
        <v>1096</v>
      </c>
      <c r="P231" s="58" t="s">
        <v>1085</v>
      </c>
      <c r="Q231" s="58" t="s">
        <v>1086</v>
      </c>
      <c r="R231" s="58" t="s">
        <v>99</v>
      </c>
      <c r="S231" s="69">
        <v>45404</v>
      </c>
      <c r="T231" s="69">
        <v>45426</v>
      </c>
      <c r="U231" s="69" t="s">
        <v>1093</v>
      </c>
      <c r="V231" s="25" t="s">
        <v>1518</v>
      </c>
      <c r="W231" s="25" t="s">
        <v>1518</v>
      </c>
      <c r="X231" s="77">
        <v>0.1</v>
      </c>
      <c r="Y231" s="58" t="s">
        <v>208</v>
      </c>
      <c r="Z231" s="58" t="s">
        <v>247</v>
      </c>
      <c r="AA231" s="58" t="s">
        <v>199</v>
      </c>
      <c r="AB231" s="58" t="s">
        <v>199</v>
      </c>
      <c r="AC231" s="58" t="s">
        <v>199</v>
      </c>
      <c r="AD231" s="166" t="s">
        <v>487</v>
      </c>
      <c r="AE231" s="166" t="s">
        <v>248</v>
      </c>
      <c r="AF231" s="166" t="s">
        <v>199</v>
      </c>
      <c r="AG231" s="166" t="s">
        <v>199</v>
      </c>
      <c r="AH231" s="166" t="s">
        <v>199</v>
      </c>
      <c r="AI231" s="166" t="s">
        <v>199</v>
      </c>
      <c r="AJ231" s="73" t="s">
        <v>199</v>
      </c>
      <c r="AK231" s="73" t="s">
        <v>199</v>
      </c>
      <c r="AL231" s="67" t="s">
        <v>774</v>
      </c>
    </row>
    <row r="232" spans="2:38" s="173" customFormat="1" ht="213.75" hidden="1" x14ac:dyDescent="0.2">
      <c r="B232" s="67" t="s">
        <v>453</v>
      </c>
      <c r="C232" s="167" t="s">
        <v>454</v>
      </c>
      <c r="D232" s="67" t="s">
        <v>1077</v>
      </c>
      <c r="E232" s="67" t="s">
        <v>1078</v>
      </c>
      <c r="F232" s="67" t="s">
        <v>1079</v>
      </c>
      <c r="G232" s="67"/>
      <c r="H232" s="58" t="s">
        <v>1080</v>
      </c>
      <c r="I232" s="67" t="s">
        <v>1081</v>
      </c>
      <c r="J232" s="58" t="s">
        <v>199</v>
      </c>
      <c r="K232" s="58" t="s">
        <v>199</v>
      </c>
      <c r="L232" s="58" t="s">
        <v>199</v>
      </c>
      <c r="M232" s="67" t="s">
        <v>1097</v>
      </c>
      <c r="N232" s="67" t="s">
        <v>1098</v>
      </c>
      <c r="O232" s="67" t="s">
        <v>1099</v>
      </c>
      <c r="P232" s="58" t="s">
        <v>1085</v>
      </c>
      <c r="Q232" s="58" t="s">
        <v>1086</v>
      </c>
      <c r="R232" s="58" t="s">
        <v>99</v>
      </c>
      <c r="S232" s="69">
        <v>45427</v>
      </c>
      <c r="T232" s="69">
        <v>45450</v>
      </c>
      <c r="U232" s="69" t="s">
        <v>1093</v>
      </c>
      <c r="V232" s="25" t="s">
        <v>1518</v>
      </c>
      <c r="W232" s="25" t="s">
        <v>1518</v>
      </c>
      <c r="X232" s="77">
        <v>0.1</v>
      </c>
      <c r="Y232" s="58" t="s">
        <v>208</v>
      </c>
      <c r="Z232" s="58" t="s">
        <v>247</v>
      </c>
      <c r="AA232" s="58" t="s">
        <v>199</v>
      </c>
      <c r="AB232" s="58" t="s">
        <v>199</v>
      </c>
      <c r="AC232" s="58" t="s">
        <v>199</v>
      </c>
      <c r="AD232" s="166" t="s">
        <v>487</v>
      </c>
      <c r="AE232" s="166" t="s">
        <v>248</v>
      </c>
      <c r="AF232" s="166" t="s">
        <v>199</v>
      </c>
      <c r="AG232" s="166" t="s">
        <v>199</v>
      </c>
      <c r="AH232" s="166" t="s">
        <v>199</v>
      </c>
      <c r="AI232" s="166" t="s">
        <v>199</v>
      </c>
      <c r="AJ232" s="73" t="s">
        <v>199</v>
      </c>
      <c r="AK232" s="73" t="s">
        <v>199</v>
      </c>
      <c r="AL232" s="67" t="s">
        <v>774</v>
      </c>
    </row>
    <row r="233" spans="2:38" s="173" customFormat="1" ht="128.25" hidden="1" x14ac:dyDescent="0.2">
      <c r="B233" s="67" t="s">
        <v>453</v>
      </c>
      <c r="C233" s="167" t="s">
        <v>454</v>
      </c>
      <c r="D233" s="67" t="s">
        <v>1077</v>
      </c>
      <c r="E233" s="67" t="s">
        <v>1078</v>
      </c>
      <c r="F233" s="67" t="s">
        <v>1079</v>
      </c>
      <c r="G233" s="67"/>
      <c r="H233" s="58" t="s">
        <v>1080</v>
      </c>
      <c r="I233" s="67" t="s">
        <v>1081</v>
      </c>
      <c r="J233" s="58" t="s">
        <v>199</v>
      </c>
      <c r="K233" s="58" t="s">
        <v>199</v>
      </c>
      <c r="L233" s="58" t="s">
        <v>199</v>
      </c>
      <c r="M233" s="67" t="s">
        <v>1100</v>
      </c>
      <c r="N233" s="67" t="s">
        <v>1101</v>
      </c>
      <c r="O233" s="67" t="s">
        <v>1102</v>
      </c>
      <c r="P233" s="58" t="s">
        <v>1085</v>
      </c>
      <c r="Q233" s="58" t="s">
        <v>1086</v>
      </c>
      <c r="R233" s="58" t="s">
        <v>99</v>
      </c>
      <c r="S233" s="69">
        <v>45454</v>
      </c>
      <c r="T233" s="69">
        <v>45460</v>
      </c>
      <c r="U233" s="69" t="s">
        <v>1093</v>
      </c>
      <c r="V233" s="25" t="s">
        <v>1518</v>
      </c>
      <c r="W233" s="25" t="s">
        <v>1518</v>
      </c>
      <c r="X233" s="77">
        <v>0.05</v>
      </c>
      <c r="Y233" s="58" t="s">
        <v>208</v>
      </c>
      <c r="Z233" s="58" t="s">
        <v>247</v>
      </c>
      <c r="AA233" s="58" t="s">
        <v>199</v>
      </c>
      <c r="AB233" s="58" t="s">
        <v>199</v>
      </c>
      <c r="AC233" s="58" t="s">
        <v>199</v>
      </c>
      <c r="AD233" s="166" t="s">
        <v>487</v>
      </c>
      <c r="AE233" s="166" t="s">
        <v>248</v>
      </c>
      <c r="AF233" s="166" t="s">
        <v>199</v>
      </c>
      <c r="AG233" s="166" t="s">
        <v>199</v>
      </c>
      <c r="AH233" s="166" t="s">
        <v>199</v>
      </c>
      <c r="AI233" s="166" t="s">
        <v>199</v>
      </c>
      <c r="AJ233" s="73" t="s">
        <v>199</v>
      </c>
      <c r="AK233" s="73" t="s">
        <v>199</v>
      </c>
      <c r="AL233" s="67" t="s">
        <v>774</v>
      </c>
    </row>
    <row r="234" spans="2:38" s="173" customFormat="1" ht="128.25" hidden="1" x14ac:dyDescent="0.2">
      <c r="B234" s="67" t="s">
        <v>453</v>
      </c>
      <c r="C234" s="167" t="s">
        <v>454</v>
      </c>
      <c r="D234" s="67" t="s">
        <v>1077</v>
      </c>
      <c r="E234" s="67" t="s">
        <v>1078</v>
      </c>
      <c r="F234" s="67" t="s">
        <v>1079</v>
      </c>
      <c r="G234" s="67"/>
      <c r="H234" s="58" t="s">
        <v>1080</v>
      </c>
      <c r="I234" s="67" t="s">
        <v>1081</v>
      </c>
      <c r="J234" s="58" t="s">
        <v>199</v>
      </c>
      <c r="K234" s="58" t="s">
        <v>199</v>
      </c>
      <c r="L234" s="58" t="s">
        <v>199</v>
      </c>
      <c r="M234" s="67" t="s">
        <v>1103</v>
      </c>
      <c r="N234" s="67" t="s">
        <v>1104</v>
      </c>
      <c r="O234" s="67" t="s">
        <v>1105</v>
      </c>
      <c r="P234" s="58" t="s">
        <v>1085</v>
      </c>
      <c r="Q234" s="58" t="s">
        <v>1086</v>
      </c>
      <c r="R234" s="58" t="s">
        <v>99</v>
      </c>
      <c r="S234" s="69">
        <v>45461</v>
      </c>
      <c r="T234" s="69">
        <v>45471</v>
      </c>
      <c r="U234" s="69" t="s">
        <v>0</v>
      </c>
      <c r="V234" s="25" t="s">
        <v>1518</v>
      </c>
      <c r="W234" s="25" t="s">
        <v>1518</v>
      </c>
      <c r="X234" s="77">
        <v>0.05</v>
      </c>
      <c r="Y234" s="58" t="s">
        <v>208</v>
      </c>
      <c r="Z234" s="58" t="s">
        <v>247</v>
      </c>
      <c r="AA234" s="58" t="s">
        <v>245</v>
      </c>
      <c r="AB234" s="58" t="s">
        <v>199</v>
      </c>
      <c r="AC234" s="58" t="s">
        <v>199</v>
      </c>
      <c r="AD234" s="166" t="s">
        <v>487</v>
      </c>
      <c r="AE234" s="166" t="s">
        <v>248</v>
      </c>
      <c r="AF234" s="166" t="s">
        <v>199</v>
      </c>
      <c r="AG234" s="166" t="s">
        <v>199</v>
      </c>
      <c r="AH234" s="166" t="s">
        <v>199</v>
      </c>
      <c r="AI234" s="166" t="s">
        <v>199</v>
      </c>
      <c r="AJ234" s="73" t="s">
        <v>199</v>
      </c>
      <c r="AK234" s="73" t="s">
        <v>199</v>
      </c>
      <c r="AL234" s="67" t="s">
        <v>1106</v>
      </c>
    </row>
    <row r="235" spans="2:38" s="173" customFormat="1" ht="128.25" hidden="1" x14ac:dyDescent="0.2">
      <c r="B235" s="67" t="s">
        <v>453</v>
      </c>
      <c r="C235" s="167" t="s">
        <v>454</v>
      </c>
      <c r="D235" s="67" t="s">
        <v>1077</v>
      </c>
      <c r="E235" s="67" t="s">
        <v>1078</v>
      </c>
      <c r="F235" s="67" t="s">
        <v>1107</v>
      </c>
      <c r="G235" s="67"/>
      <c r="H235" s="58" t="s">
        <v>1080</v>
      </c>
      <c r="I235" s="58" t="s">
        <v>199</v>
      </c>
      <c r="J235" s="67" t="s">
        <v>1081</v>
      </c>
      <c r="K235" s="58" t="s">
        <v>199</v>
      </c>
      <c r="L235" s="58" t="s">
        <v>199</v>
      </c>
      <c r="M235" s="67" t="s">
        <v>1108</v>
      </c>
      <c r="N235" s="67" t="s">
        <v>1109</v>
      </c>
      <c r="O235" s="67" t="s">
        <v>1110</v>
      </c>
      <c r="P235" s="58" t="s">
        <v>1085</v>
      </c>
      <c r="Q235" s="58" t="s">
        <v>1086</v>
      </c>
      <c r="R235" s="58" t="s">
        <v>99</v>
      </c>
      <c r="S235" s="69">
        <v>45475</v>
      </c>
      <c r="T235" s="69">
        <v>45541</v>
      </c>
      <c r="U235" s="69" t="s">
        <v>512</v>
      </c>
      <c r="V235" s="25" t="s">
        <v>1518</v>
      </c>
      <c r="W235" s="25" t="s">
        <v>1518</v>
      </c>
      <c r="X235" s="77">
        <v>0.3</v>
      </c>
      <c r="Y235" s="58" t="s">
        <v>208</v>
      </c>
      <c r="Z235" s="58" t="s">
        <v>207</v>
      </c>
      <c r="AA235" s="58" t="s">
        <v>199</v>
      </c>
      <c r="AB235" s="58" t="s">
        <v>199</v>
      </c>
      <c r="AC235" s="58" t="s">
        <v>199</v>
      </c>
      <c r="AD235" s="166" t="s">
        <v>487</v>
      </c>
      <c r="AE235" s="166" t="s">
        <v>248</v>
      </c>
      <c r="AF235" s="166" t="s">
        <v>199</v>
      </c>
      <c r="AG235" s="166" t="s">
        <v>199</v>
      </c>
      <c r="AH235" s="166" t="s">
        <v>199</v>
      </c>
      <c r="AI235" s="166" t="s">
        <v>199</v>
      </c>
      <c r="AJ235" s="73" t="s">
        <v>199</v>
      </c>
      <c r="AK235" s="73" t="s">
        <v>199</v>
      </c>
      <c r="AL235" s="67" t="s">
        <v>654</v>
      </c>
    </row>
    <row r="236" spans="2:38" s="173" customFormat="1" ht="128.25" hidden="1" x14ac:dyDescent="0.2">
      <c r="B236" s="67" t="s">
        <v>453</v>
      </c>
      <c r="C236" s="167" t="s">
        <v>454</v>
      </c>
      <c r="D236" s="67" t="s">
        <v>1077</v>
      </c>
      <c r="E236" s="67" t="s">
        <v>1078</v>
      </c>
      <c r="F236" s="67" t="s">
        <v>1107</v>
      </c>
      <c r="G236" s="67"/>
      <c r="H236" s="58" t="s">
        <v>1080</v>
      </c>
      <c r="I236" s="58" t="s">
        <v>199</v>
      </c>
      <c r="J236" s="67" t="s">
        <v>1081</v>
      </c>
      <c r="K236" s="58" t="s">
        <v>199</v>
      </c>
      <c r="L236" s="58" t="s">
        <v>199</v>
      </c>
      <c r="M236" s="67" t="s">
        <v>1111</v>
      </c>
      <c r="N236" s="67" t="s">
        <v>1112</v>
      </c>
      <c r="O236" s="67" t="s">
        <v>1113</v>
      </c>
      <c r="P236" s="58" t="s">
        <v>1085</v>
      </c>
      <c r="Q236" s="58" t="s">
        <v>1086</v>
      </c>
      <c r="R236" s="58" t="s">
        <v>99</v>
      </c>
      <c r="S236" s="69">
        <v>45544</v>
      </c>
      <c r="T236" s="69">
        <v>45576</v>
      </c>
      <c r="U236" s="69" t="s">
        <v>512</v>
      </c>
      <c r="V236" s="25" t="s">
        <v>1518</v>
      </c>
      <c r="W236" s="25" t="s">
        <v>1518</v>
      </c>
      <c r="X236" s="77">
        <v>0.05</v>
      </c>
      <c r="Y236" s="58" t="s">
        <v>208</v>
      </c>
      <c r="Z236" s="58" t="s">
        <v>207</v>
      </c>
      <c r="AA236" s="58" t="s">
        <v>199</v>
      </c>
      <c r="AB236" s="58" t="s">
        <v>199</v>
      </c>
      <c r="AC236" s="58" t="s">
        <v>199</v>
      </c>
      <c r="AD236" s="166" t="s">
        <v>487</v>
      </c>
      <c r="AE236" s="166" t="s">
        <v>248</v>
      </c>
      <c r="AF236" s="166" t="s">
        <v>199</v>
      </c>
      <c r="AG236" s="166" t="s">
        <v>199</v>
      </c>
      <c r="AH236" s="166" t="s">
        <v>199</v>
      </c>
      <c r="AI236" s="166" t="s">
        <v>199</v>
      </c>
      <c r="AJ236" s="73" t="s">
        <v>199</v>
      </c>
      <c r="AK236" s="73" t="s">
        <v>199</v>
      </c>
      <c r="AL236" s="67" t="s">
        <v>654</v>
      </c>
    </row>
    <row r="237" spans="2:38" s="173" customFormat="1" ht="128.25" hidden="1" x14ac:dyDescent="0.2">
      <c r="B237" s="67" t="s">
        <v>453</v>
      </c>
      <c r="C237" s="167" t="s">
        <v>454</v>
      </c>
      <c r="D237" s="67" t="s">
        <v>1077</v>
      </c>
      <c r="E237" s="67" t="s">
        <v>1078</v>
      </c>
      <c r="F237" s="67" t="s">
        <v>1107</v>
      </c>
      <c r="G237" s="67"/>
      <c r="H237" s="58" t="s">
        <v>1080</v>
      </c>
      <c r="I237" s="58" t="s">
        <v>199</v>
      </c>
      <c r="J237" s="67" t="s">
        <v>1081</v>
      </c>
      <c r="K237" s="58" t="s">
        <v>199</v>
      </c>
      <c r="L237" s="58" t="s">
        <v>199</v>
      </c>
      <c r="M237" s="67" t="s">
        <v>1114</v>
      </c>
      <c r="N237" s="67" t="s">
        <v>1109</v>
      </c>
      <c r="O237" s="67" t="s">
        <v>1115</v>
      </c>
      <c r="P237" s="58" t="s">
        <v>1085</v>
      </c>
      <c r="Q237" s="58" t="s">
        <v>1086</v>
      </c>
      <c r="R237" s="58" t="s">
        <v>99</v>
      </c>
      <c r="S237" s="69">
        <v>45544</v>
      </c>
      <c r="T237" s="69">
        <v>45596</v>
      </c>
      <c r="U237" s="69" t="s">
        <v>512</v>
      </c>
      <c r="V237" s="25" t="s">
        <v>1518</v>
      </c>
      <c r="W237" s="25" t="s">
        <v>1518</v>
      </c>
      <c r="X237" s="77">
        <v>0.3</v>
      </c>
      <c r="Y237" s="58" t="s">
        <v>208</v>
      </c>
      <c r="Z237" s="58" t="s">
        <v>199</v>
      </c>
      <c r="AA237" s="58" t="s">
        <v>199</v>
      </c>
      <c r="AB237" s="58" t="s">
        <v>199</v>
      </c>
      <c r="AC237" s="58" t="s">
        <v>199</v>
      </c>
      <c r="AD237" s="166" t="s">
        <v>487</v>
      </c>
      <c r="AE237" s="166" t="s">
        <v>248</v>
      </c>
      <c r="AF237" s="166" t="s">
        <v>199</v>
      </c>
      <c r="AG237" s="166" t="s">
        <v>199</v>
      </c>
      <c r="AH237" s="166" t="s">
        <v>199</v>
      </c>
      <c r="AI237" s="166" t="s">
        <v>199</v>
      </c>
      <c r="AJ237" s="73" t="s">
        <v>199</v>
      </c>
      <c r="AK237" s="73" t="s">
        <v>199</v>
      </c>
      <c r="AL237" s="67" t="s">
        <v>654</v>
      </c>
    </row>
    <row r="238" spans="2:38" s="173" customFormat="1" ht="128.25" hidden="1" x14ac:dyDescent="0.2">
      <c r="B238" s="67" t="s">
        <v>453</v>
      </c>
      <c r="C238" s="167" t="s">
        <v>454</v>
      </c>
      <c r="D238" s="67" t="s">
        <v>1077</v>
      </c>
      <c r="E238" s="67" t="s">
        <v>1078</v>
      </c>
      <c r="F238" s="67" t="s">
        <v>1107</v>
      </c>
      <c r="G238" s="67"/>
      <c r="H238" s="58" t="s">
        <v>1080</v>
      </c>
      <c r="I238" s="58" t="s">
        <v>199</v>
      </c>
      <c r="J238" s="67" t="s">
        <v>1081</v>
      </c>
      <c r="K238" s="58" t="s">
        <v>199</v>
      </c>
      <c r="L238" s="58" t="s">
        <v>199</v>
      </c>
      <c r="M238" s="67" t="s">
        <v>1116</v>
      </c>
      <c r="N238" s="67" t="s">
        <v>1117</v>
      </c>
      <c r="O238" s="67" t="s">
        <v>1118</v>
      </c>
      <c r="P238" s="58" t="s">
        <v>1085</v>
      </c>
      <c r="Q238" s="58" t="s">
        <v>1086</v>
      </c>
      <c r="R238" s="58" t="s">
        <v>99</v>
      </c>
      <c r="S238" s="69">
        <v>45597</v>
      </c>
      <c r="T238" s="69">
        <v>45625</v>
      </c>
      <c r="U238" s="69" t="s">
        <v>512</v>
      </c>
      <c r="V238" s="25" t="s">
        <v>1518</v>
      </c>
      <c r="W238" s="25" t="s">
        <v>1518</v>
      </c>
      <c r="X238" s="77">
        <v>0.3</v>
      </c>
      <c r="Y238" s="58" t="s">
        <v>208</v>
      </c>
      <c r="Z238" s="58" t="s">
        <v>207</v>
      </c>
      <c r="AA238" s="58" t="s">
        <v>374</v>
      </c>
      <c r="AB238" s="58" t="s">
        <v>199</v>
      </c>
      <c r="AC238" s="58" t="s">
        <v>199</v>
      </c>
      <c r="AD238" s="166" t="s">
        <v>487</v>
      </c>
      <c r="AE238" s="166" t="s">
        <v>248</v>
      </c>
      <c r="AF238" s="166" t="s">
        <v>199</v>
      </c>
      <c r="AG238" s="166" t="s">
        <v>199</v>
      </c>
      <c r="AH238" s="166" t="s">
        <v>199</v>
      </c>
      <c r="AI238" s="166" t="s">
        <v>199</v>
      </c>
      <c r="AJ238" s="73" t="s">
        <v>199</v>
      </c>
      <c r="AK238" s="73" t="s">
        <v>199</v>
      </c>
      <c r="AL238" s="67" t="s">
        <v>654</v>
      </c>
    </row>
    <row r="239" spans="2:38" s="173" customFormat="1" ht="128.25" hidden="1" x14ac:dyDescent="0.2">
      <c r="B239" s="67" t="s">
        <v>453</v>
      </c>
      <c r="C239" s="167" t="s">
        <v>454</v>
      </c>
      <c r="D239" s="67" t="s">
        <v>1077</v>
      </c>
      <c r="E239" s="67" t="s">
        <v>1078</v>
      </c>
      <c r="F239" s="67" t="s">
        <v>1107</v>
      </c>
      <c r="G239" s="67"/>
      <c r="H239" s="58" t="s">
        <v>1080</v>
      </c>
      <c r="I239" s="58" t="s">
        <v>199</v>
      </c>
      <c r="J239" s="67" t="s">
        <v>1081</v>
      </c>
      <c r="K239" s="58" t="s">
        <v>199</v>
      </c>
      <c r="L239" s="58" t="s">
        <v>199</v>
      </c>
      <c r="M239" s="67" t="s">
        <v>1119</v>
      </c>
      <c r="N239" s="67" t="s">
        <v>1112</v>
      </c>
      <c r="O239" s="67" t="s">
        <v>1120</v>
      </c>
      <c r="P239" s="58" t="s">
        <v>1085</v>
      </c>
      <c r="Q239" s="58" t="s">
        <v>1086</v>
      </c>
      <c r="R239" s="58" t="s">
        <v>99</v>
      </c>
      <c r="S239" s="69">
        <v>45614</v>
      </c>
      <c r="T239" s="69">
        <v>45646</v>
      </c>
      <c r="U239" s="69" t="s">
        <v>512</v>
      </c>
      <c r="V239" s="25" t="s">
        <v>1518</v>
      </c>
      <c r="W239" s="25" t="s">
        <v>1518</v>
      </c>
      <c r="X239" s="77">
        <v>0.05</v>
      </c>
      <c r="Y239" s="58" t="s">
        <v>208</v>
      </c>
      <c r="Z239" s="58" t="s">
        <v>207</v>
      </c>
      <c r="AA239" s="58" t="s">
        <v>374</v>
      </c>
      <c r="AB239" s="58" t="s">
        <v>199</v>
      </c>
      <c r="AC239" s="58" t="s">
        <v>199</v>
      </c>
      <c r="AD239" s="166" t="s">
        <v>487</v>
      </c>
      <c r="AE239" s="166" t="s">
        <v>248</v>
      </c>
      <c r="AF239" s="166" t="s">
        <v>199</v>
      </c>
      <c r="AG239" s="166" t="s">
        <v>199</v>
      </c>
      <c r="AH239" s="166" t="s">
        <v>199</v>
      </c>
      <c r="AI239" s="166" t="s">
        <v>199</v>
      </c>
      <c r="AJ239" s="73" t="s">
        <v>199</v>
      </c>
      <c r="AK239" s="73" t="s">
        <v>199</v>
      </c>
      <c r="AL239" s="67" t="s">
        <v>654</v>
      </c>
    </row>
    <row r="240" spans="2:38" s="173" customFormat="1" ht="128.25" hidden="1" x14ac:dyDescent="0.2">
      <c r="B240" s="166" t="s">
        <v>453</v>
      </c>
      <c r="C240" s="167" t="s">
        <v>454</v>
      </c>
      <c r="D240" s="166" t="s">
        <v>1077</v>
      </c>
      <c r="E240" s="67" t="s">
        <v>1078</v>
      </c>
      <c r="F240" s="166" t="s">
        <v>1121</v>
      </c>
      <c r="G240" s="166"/>
      <c r="H240" s="166" t="s">
        <v>1122</v>
      </c>
      <c r="I240" s="166" t="s">
        <v>854</v>
      </c>
      <c r="J240" s="166" t="s">
        <v>199</v>
      </c>
      <c r="K240" s="166" t="s">
        <v>199</v>
      </c>
      <c r="L240" s="166" t="s">
        <v>199</v>
      </c>
      <c r="M240" s="166" t="s">
        <v>1123</v>
      </c>
      <c r="N240" s="166" t="s">
        <v>1123</v>
      </c>
      <c r="O240" s="169" t="s">
        <v>1124</v>
      </c>
      <c r="P240" s="166" t="s">
        <v>486</v>
      </c>
      <c r="Q240" s="166" t="s">
        <v>1125</v>
      </c>
      <c r="R240" s="166" t="s">
        <v>99</v>
      </c>
      <c r="S240" s="170">
        <v>45474</v>
      </c>
      <c r="T240" s="170">
        <v>45519</v>
      </c>
      <c r="U240" s="170" t="s">
        <v>512</v>
      </c>
      <c r="V240" s="26"/>
      <c r="W240" s="166"/>
      <c r="X240" s="166"/>
      <c r="Y240" s="166" t="s">
        <v>207</v>
      </c>
      <c r="Z240" s="166" t="s">
        <v>208</v>
      </c>
      <c r="AA240" s="166" t="s">
        <v>374</v>
      </c>
      <c r="AB240" s="166" t="s">
        <v>199</v>
      </c>
      <c r="AC240" s="166" t="s">
        <v>199</v>
      </c>
      <c r="AD240" s="166" t="s">
        <v>487</v>
      </c>
      <c r="AE240" s="166" t="s">
        <v>199</v>
      </c>
      <c r="AF240" s="166" t="s">
        <v>199</v>
      </c>
      <c r="AG240" s="166" t="s">
        <v>199</v>
      </c>
      <c r="AH240" s="166" t="s">
        <v>199</v>
      </c>
      <c r="AI240" s="166" t="s">
        <v>199</v>
      </c>
      <c r="AJ240" s="166" t="s">
        <v>199</v>
      </c>
      <c r="AK240" s="166" t="s">
        <v>199</v>
      </c>
      <c r="AL240" s="166" t="s">
        <v>610</v>
      </c>
    </row>
    <row r="241" spans="2:38" s="173" customFormat="1" ht="128.25" hidden="1" x14ac:dyDescent="0.2">
      <c r="B241" s="166" t="s">
        <v>453</v>
      </c>
      <c r="C241" s="167" t="s">
        <v>454</v>
      </c>
      <c r="D241" s="166" t="s">
        <v>1077</v>
      </c>
      <c r="E241" s="67" t="s">
        <v>1078</v>
      </c>
      <c r="F241" s="166" t="s">
        <v>1121</v>
      </c>
      <c r="G241" s="166"/>
      <c r="H241" s="166" t="s">
        <v>1122</v>
      </c>
      <c r="I241" s="166" t="s">
        <v>854</v>
      </c>
      <c r="J241" s="166" t="s">
        <v>199</v>
      </c>
      <c r="K241" s="166" t="s">
        <v>199</v>
      </c>
      <c r="L241" s="166" t="s">
        <v>199</v>
      </c>
      <c r="M241" s="166" t="s">
        <v>489</v>
      </c>
      <c r="N241" s="166" t="s">
        <v>489</v>
      </c>
      <c r="O241" s="169" t="s">
        <v>1126</v>
      </c>
      <c r="P241" s="166" t="s">
        <v>486</v>
      </c>
      <c r="Q241" s="166" t="s">
        <v>1127</v>
      </c>
      <c r="R241" s="166" t="s">
        <v>99</v>
      </c>
      <c r="S241" s="170">
        <v>45519</v>
      </c>
      <c r="T241" s="170">
        <v>45565</v>
      </c>
      <c r="U241" s="170" t="s">
        <v>512</v>
      </c>
      <c r="V241" s="26"/>
      <c r="W241" s="166"/>
      <c r="X241" s="166"/>
      <c r="Y241" s="166" t="s">
        <v>207</v>
      </c>
      <c r="Z241" s="166" t="s">
        <v>208</v>
      </c>
      <c r="AA241" s="166" t="s">
        <v>374</v>
      </c>
      <c r="AB241" s="166" t="s">
        <v>199</v>
      </c>
      <c r="AC241" s="166" t="s">
        <v>199</v>
      </c>
      <c r="AD241" s="166" t="s">
        <v>487</v>
      </c>
      <c r="AE241" s="166" t="s">
        <v>199</v>
      </c>
      <c r="AF241" s="166" t="s">
        <v>199</v>
      </c>
      <c r="AG241" s="166" t="s">
        <v>199</v>
      </c>
      <c r="AH241" s="166" t="s">
        <v>199</v>
      </c>
      <c r="AI241" s="166" t="s">
        <v>199</v>
      </c>
      <c r="AJ241" s="166" t="s">
        <v>199</v>
      </c>
      <c r="AK241" s="166" t="s">
        <v>199</v>
      </c>
      <c r="AL241" s="166" t="s">
        <v>610</v>
      </c>
    </row>
    <row r="242" spans="2:38" s="173" customFormat="1" ht="171" hidden="1" x14ac:dyDescent="0.2">
      <c r="B242" s="67" t="s">
        <v>453</v>
      </c>
      <c r="C242" s="78" t="s">
        <v>850</v>
      </c>
      <c r="D242" s="67" t="s">
        <v>1128</v>
      </c>
      <c r="E242" s="67" t="s">
        <v>1129</v>
      </c>
      <c r="F242" s="67" t="s">
        <v>1130</v>
      </c>
      <c r="G242" s="67"/>
      <c r="H242" s="58" t="s">
        <v>1080</v>
      </c>
      <c r="I242" s="67" t="s">
        <v>1131</v>
      </c>
      <c r="J242" s="58" t="s">
        <v>199</v>
      </c>
      <c r="K242" s="58" t="s">
        <v>199</v>
      </c>
      <c r="L242" s="58" t="s">
        <v>199</v>
      </c>
      <c r="M242" s="67" t="s">
        <v>1132</v>
      </c>
      <c r="N242" s="67" t="s">
        <v>1133</v>
      </c>
      <c r="O242" s="67" t="s">
        <v>1134</v>
      </c>
      <c r="P242" s="58" t="s">
        <v>1085</v>
      </c>
      <c r="Q242" s="58"/>
      <c r="R242" s="58" t="s">
        <v>99</v>
      </c>
      <c r="S242" s="69">
        <v>45323</v>
      </c>
      <c r="T242" s="69">
        <v>45418</v>
      </c>
      <c r="U242" s="69" t="s">
        <v>99</v>
      </c>
      <c r="V242" s="25" t="s">
        <v>1518</v>
      </c>
      <c r="W242" s="25" t="s">
        <v>1518</v>
      </c>
      <c r="X242" s="77">
        <v>0.45</v>
      </c>
      <c r="Y242" s="58" t="s">
        <v>208</v>
      </c>
      <c r="Z242" s="58" t="s">
        <v>207</v>
      </c>
      <c r="AA242" s="58" t="s">
        <v>374</v>
      </c>
      <c r="AB242" s="58" t="s">
        <v>354</v>
      </c>
      <c r="AC242" s="58" t="s">
        <v>199</v>
      </c>
      <c r="AD242" s="166" t="s">
        <v>487</v>
      </c>
      <c r="AE242" s="166" t="s">
        <v>248</v>
      </c>
      <c r="AF242" s="166" t="s">
        <v>199</v>
      </c>
      <c r="AG242" s="166" t="s">
        <v>199</v>
      </c>
      <c r="AH242" s="166" t="s">
        <v>199</v>
      </c>
      <c r="AI242" s="166" t="s">
        <v>199</v>
      </c>
      <c r="AJ242" s="73" t="s">
        <v>199</v>
      </c>
      <c r="AK242" s="73" t="s">
        <v>199</v>
      </c>
      <c r="AL242" s="67" t="s">
        <v>654</v>
      </c>
    </row>
    <row r="243" spans="2:38" s="173" customFormat="1" ht="171" hidden="1" x14ac:dyDescent="0.2">
      <c r="B243" s="67" t="s">
        <v>453</v>
      </c>
      <c r="C243" s="78" t="s">
        <v>850</v>
      </c>
      <c r="D243" s="67" t="s">
        <v>1128</v>
      </c>
      <c r="E243" s="67" t="s">
        <v>1129</v>
      </c>
      <c r="F243" s="67" t="s">
        <v>1130</v>
      </c>
      <c r="G243" s="67"/>
      <c r="H243" s="58" t="s">
        <v>1080</v>
      </c>
      <c r="I243" s="67" t="s">
        <v>1131</v>
      </c>
      <c r="J243" s="58" t="s">
        <v>199</v>
      </c>
      <c r="K243" s="58" t="s">
        <v>199</v>
      </c>
      <c r="L243" s="58" t="s">
        <v>199</v>
      </c>
      <c r="M243" s="67" t="s">
        <v>1135</v>
      </c>
      <c r="N243" s="67" t="s">
        <v>1136</v>
      </c>
      <c r="O243" s="67" t="s">
        <v>1137</v>
      </c>
      <c r="P243" s="58" t="s">
        <v>1085</v>
      </c>
      <c r="Q243" s="58" t="s">
        <v>1138</v>
      </c>
      <c r="R243" s="58" t="s">
        <v>99</v>
      </c>
      <c r="S243" s="69">
        <v>45418</v>
      </c>
      <c r="T243" s="69">
        <v>45450</v>
      </c>
      <c r="U243" s="69" t="s">
        <v>99</v>
      </c>
      <c r="V243" s="25" t="s">
        <v>1518</v>
      </c>
      <c r="W243" s="25" t="s">
        <v>1518</v>
      </c>
      <c r="X243" s="77">
        <v>0.05</v>
      </c>
      <c r="Y243" s="58" t="s">
        <v>208</v>
      </c>
      <c r="Z243" s="58" t="s">
        <v>207</v>
      </c>
      <c r="AA243" s="58" t="s">
        <v>374</v>
      </c>
      <c r="AB243" s="58" t="s">
        <v>354</v>
      </c>
      <c r="AC243" s="58" t="s">
        <v>199</v>
      </c>
      <c r="AD243" s="166" t="s">
        <v>487</v>
      </c>
      <c r="AE243" s="166" t="s">
        <v>248</v>
      </c>
      <c r="AF243" s="166" t="s">
        <v>199</v>
      </c>
      <c r="AG243" s="166" t="s">
        <v>199</v>
      </c>
      <c r="AH243" s="166" t="s">
        <v>199</v>
      </c>
      <c r="AI243" s="166" t="s">
        <v>199</v>
      </c>
      <c r="AJ243" s="73" t="s">
        <v>199</v>
      </c>
      <c r="AK243" s="73" t="s">
        <v>199</v>
      </c>
      <c r="AL243" s="67" t="s">
        <v>654</v>
      </c>
    </row>
    <row r="244" spans="2:38" s="173" customFormat="1" ht="171" hidden="1" x14ac:dyDescent="0.2">
      <c r="B244" s="67" t="s">
        <v>453</v>
      </c>
      <c r="C244" s="78" t="s">
        <v>850</v>
      </c>
      <c r="D244" s="67" t="s">
        <v>1128</v>
      </c>
      <c r="E244" s="67" t="s">
        <v>1129</v>
      </c>
      <c r="F244" s="67" t="s">
        <v>1139</v>
      </c>
      <c r="G244" s="67"/>
      <c r="H244" s="58" t="s">
        <v>1080</v>
      </c>
      <c r="I244" s="67" t="s">
        <v>1131</v>
      </c>
      <c r="J244" s="58" t="s">
        <v>199</v>
      </c>
      <c r="K244" s="58" t="s">
        <v>199</v>
      </c>
      <c r="L244" s="58" t="s">
        <v>199</v>
      </c>
      <c r="M244" s="67" t="s">
        <v>1140</v>
      </c>
      <c r="N244" s="67" t="s">
        <v>1141</v>
      </c>
      <c r="O244" s="67" t="s">
        <v>1142</v>
      </c>
      <c r="P244" s="58" t="s">
        <v>1085</v>
      </c>
      <c r="Q244" s="58" t="s">
        <v>1138</v>
      </c>
      <c r="R244" s="58" t="s">
        <v>99</v>
      </c>
      <c r="S244" s="69">
        <v>45323</v>
      </c>
      <c r="T244" s="69">
        <v>45418</v>
      </c>
      <c r="U244" s="69" t="s">
        <v>99</v>
      </c>
      <c r="V244" s="25" t="s">
        <v>1518</v>
      </c>
      <c r="W244" s="25" t="s">
        <v>1518</v>
      </c>
      <c r="X244" s="77">
        <v>0.45</v>
      </c>
      <c r="Y244" s="58" t="s">
        <v>207</v>
      </c>
      <c r="Z244" s="58" t="s">
        <v>374</v>
      </c>
      <c r="AA244" s="58" t="s">
        <v>354</v>
      </c>
      <c r="AB244" s="58" t="s">
        <v>199</v>
      </c>
      <c r="AC244" s="58" t="s">
        <v>199</v>
      </c>
      <c r="AD244" s="166" t="s">
        <v>209</v>
      </c>
      <c r="AE244" s="166" t="s">
        <v>248</v>
      </c>
      <c r="AF244" s="166" t="s">
        <v>199</v>
      </c>
      <c r="AG244" s="166" t="s">
        <v>199</v>
      </c>
      <c r="AH244" s="166" t="s">
        <v>199</v>
      </c>
      <c r="AI244" s="166" t="s">
        <v>199</v>
      </c>
      <c r="AJ244" s="73" t="s">
        <v>199</v>
      </c>
      <c r="AK244" s="73" t="s">
        <v>199</v>
      </c>
      <c r="AL244" s="67" t="s">
        <v>654</v>
      </c>
    </row>
    <row r="245" spans="2:38" s="173" customFormat="1" ht="171" hidden="1" x14ac:dyDescent="0.2">
      <c r="B245" s="67" t="s">
        <v>453</v>
      </c>
      <c r="C245" s="78" t="s">
        <v>850</v>
      </c>
      <c r="D245" s="67" t="s">
        <v>1128</v>
      </c>
      <c r="E245" s="67" t="s">
        <v>1129</v>
      </c>
      <c r="F245" s="67" t="s">
        <v>1139</v>
      </c>
      <c r="G245" s="67"/>
      <c r="H245" s="58" t="s">
        <v>1080</v>
      </c>
      <c r="I245" s="67" t="s">
        <v>1131</v>
      </c>
      <c r="J245" s="58" t="s">
        <v>199</v>
      </c>
      <c r="K245" s="58" t="s">
        <v>199</v>
      </c>
      <c r="L245" s="58" t="s">
        <v>199</v>
      </c>
      <c r="M245" s="67" t="s">
        <v>1143</v>
      </c>
      <c r="N245" s="67" t="s">
        <v>1144</v>
      </c>
      <c r="O245" s="67" t="s">
        <v>1145</v>
      </c>
      <c r="P245" s="58" t="s">
        <v>491</v>
      </c>
      <c r="Q245" s="58" t="s">
        <v>1146</v>
      </c>
      <c r="R245" s="58" t="s">
        <v>99</v>
      </c>
      <c r="S245" s="69">
        <v>45418</v>
      </c>
      <c r="T245" s="69">
        <v>45450</v>
      </c>
      <c r="U245" s="69" t="s">
        <v>99</v>
      </c>
      <c r="V245" s="25" t="s">
        <v>1518</v>
      </c>
      <c r="W245" s="25" t="s">
        <v>1518</v>
      </c>
      <c r="X245" s="77">
        <v>0.05</v>
      </c>
      <c r="Y245" s="58" t="s">
        <v>207</v>
      </c>
      <c r="Z245" s="58" t="s">
        <v>374</v>
      </c>
      <c r="AA245" s="58" t="s">
        <v>354</v>
      </c>
      <c r="AB245" s="58" t="s">
        <v>199</v>
      </c>
      <c r="AC245" s="58" t="s">
        <v>199</v>
      </c>
      <c r="AD245" s="166" t="s">
        <v>209</v>
      </c>
      <c r="AE245" s="166" t="s">
        <v>248</v>
      </c>
      <c r="AF245" s="166" t="s">
        <v>199</v>
      </c>
      <c r="AG245" s="166" t="s">
        <v>199</v>
      </c>
      <c r="AH245" s="166" t="s">
        <v>199</v>
      </c>
      <c r="AI245" s="58" t="s">
        <v>199</v>
      </c>
      <c r="AJ245" s="73" t="s">
        <v>199</v>
      </c>
      <c r="AK245" s="73" t="s">
        <v>199</v>
      </c>
      <c r="AL245" s="67" t="s">
        <v>654</v>
      </c>
    </row>
    <row r="246" spans="2:38" s="173" customFormat="1" ht="171" hidden="1" x14ac:dyDescent="0.2">
      <c r="B246" s="67" t="s">
        <v>453</v>
      </c>
      <c r="C246" s="78" t="s">
        <v>850</v>
      </c>
      <c r="D246" s="67" t="s">
        <v>1128</v>
      </c>
      <c r="E246" s="67" t="s">
        <v>1129</v>
      </c>
      <c r="F246" s="67" t="s">
        <v>1139</v>
      </c>
      <c r="G246" s="67"/>
      <c r="H246" s="58" t="s">
        <v>1080</v>
      </c>
      <c r="I246" s="67" t="s">
        <v>1131</v>
      </c>
      <c r="J246" s="58" t="s">
        <v>199</v>
      </c>
      <c r="K246" s="58" t="s">
        <v>199</v>
      </c>
      <c r="L246" s="58" t="s">
        <v>199</v>
      </c>
      <c r="M246" s="67" t="s">
        <v>1147</v>
      </c>
      <c r="N246" s="67" t="s">
        <v>1148</v>
      </c>
      <c r="O246" s="67" t="s">
        <v>1149</v>
      </c>
      <c r="P246" s="58" t="s">
        <v>491</v>
      </c>
      <c r="Q246" s="58" t="s">
        <v>1146</v>
      </c>
      <c r="R246" s="58" t="s">
        <v>99</v>
      </c>
      <c r="S246" s="69">
        <v>45418</v>
      </c>
      <c r="T246" s="69">
        <v>45544</v>
      </c>
      <c r="U246" s="69" t="s">
        <v>99</v>
      </c>
      <c r="V246" s="25" t="s">
        <v>1518</v>
      </c>
      <c r="W246" s="25" t="s">
        <v>1518</v>
      </c>
      <c r="X246" s="77">
        <v>0.15</v>
      </c>
      <c r="Y246" s="58" t="s">
        <v>207</v>
      </c>
      <c r="Z246" s="58" t="s">
        <v>374</v>
      </c>
      <c r="AA246" s="58" t="s">
        <v>354</v>
      </c>
      <c r="AB246" s="58" t="s">
        <v>199</v>
      </c>
      <c r="AC246" s="58" t="s">
        <v>199</v>
      </c>
      <c r="AD246" s="166" t="s">
        <v>209</v>
      </c>
      <c r="AE246" s="166" t="s">
        <v>248</v>
      </c>
      <c r="AF246" s="166" t="s">
        <v>199</v>
      </c>
      <c r="AG246" s="166" t="s">
        <v>199</v>
      </c>
      <c r="AH246" s="166" t="s">
        <v>199</v>
      </c>
      <c r="AI246" s="58" t="s">
        <v>199</v>
      </c>
      <c r="AJ246" s="73" t="s">
        <v>199</v>
      </c>
      <c r="AK246" s="73" t="s">
        <v>199</v>
      </c>
      <c r="AL246" s="67" t="s">
        <v>654</v>
      </c>
    </row>
    <row r="247" spans="2:38" s="173" customFormat="1" ht="171" hidden="1" x14ac:dyDescent="0.2">
      <c r="B247" s="67" t="s">
        <v>453</v>
      </c>
      <c r="C247" s="78" t="s">
        <v>850</v>
      </c>
      <c r="D247" s="67" t="s">
        <v>1128</v>
      </c>
      <c r="E247" s="67" t="s">
        <v>1129</v>
      </c>
      <c r="F247" s="67" t="s">
        <v>1139</v>
      </c>
      <c r="G247" s="67"/>
      <c r="H247" s="58" t="s">
        <v>1080</v>
      </c>
      <c r="I247" s="67" t="s">
        <v>1131</v>
      </c>
      <c r="J247" s="58" t="s">
        <v>199</v>
      </c>
      <c r="K247" s="58" t="s">
        <v>199</v>
      </c>
      <c r="L247" s="58" t="s">
        <v>199</v>
      </c>
      <c r="M247" s="67" t="s">
        <v>1150</v>
      </c>
      <c r="N247" s="67" t="s">
        <v>1151</v>
      </c>
      <c r="O247" s="67" t="s">
        <v>1152</v>
      </c>
      <c r="P247" s="58" t="s">
        <v>491</v>
      </c>
      <c r="Q247" s="58" t="s">
        <v>1146</v>
      </c>
      <c r="R247" s="58" t="s">
        <v>99</v>
      </c>
      <c r="S247" s="69">
        <v>45545</v>
      </c>
      <c r="T247" s="69">
        <v>45576</v>
      </c>
      <c r="U247" s="69" t="s">
        <v>512</v>
      </c>
      <c r="V247" s="25" t="s">
        <v>1518</v>
      </c>
      <c r="W247" s="25" t="s">
        <v>1518</v>
      </c>
      <c r="X247" s="77">
        <v>0.05</v>
      </c>
      <c r="Y247" s="58" t="s">
        <v>207</v>
      </c>
      <c r="Z247" s="58" t="s">
        <v>374</v>
      </c>
      <c r="AA247" s="58" t="s">
        <v>354</v>
      </c>
      <c r="AB247" s="58" t="s">
        <v>199</v>
      </c>
      <c r="AC247" s="58" t="s">
        <v>199</v>
      </c>
      <c r="AD247" s="166" t="s">
        <v>209</v>
      </c>
      <c r="AE247" s="166" t="s">
        <v>248</v>
      </c>
      <c r="AF247" s="166" t="s">
        <v>199</v>
      </c>
      <c r="AG247" s="166" t="s">
        <v>199</v>
      </c>
      <c r="AH247" s="166" t="s">
        <v>199</v>
      </c>
      <c r="AI247" s="166" t="s">
        <v>199</v>
      </c>
      <c r="AJ247" s="73" t="s">
        <v>199</v>
      </c>
      <c r="AK247" s="73" t="s">
        <v>199</v>
      </c>
      <c r="AL247" s="67" t="s">
        <v>654</v>
      </c>
    </row>
    <row r="248" spans="2:38" s="173" customFormat="1" ht="171" hidden="1" x14ac:dyDescent="0.2">
      <c r="B248" s="67" t="s">
        <v>453</v>
      </c>
      <c r="C248" s="78" t="s">
        <v>850</v>
      </c>
      <c r="D248" s="67" t="s">
        <v>1128</v>
      </c>
      <c r="E248" s="67" t="s">
        <v>1129</v>
      </c>
      <c r="F248" s="67" t="s">
        <v>1139</v>
      </c>
      <c r="G248" s="67"/>
      <c r="H248" s="58" t="s">
        <v>1080</v>
      </c>
      <c r="I248" s="67" t="s">
        <v>1131</v>
      </c>
      <c r="J248" s="58" t="s">
        <v>199</v>
      </c>
      <c r="K248" s="58" t="s">
        <v>199</v>
      </c>
      <c r="L248" s="58" t="s">
        <v>199</v>
      </c>
      <c r="M248" s="67" t="s">
        <v>1153</v>
      </c>
      <c r="N248" s="67" t="s">
        <v>1154</v>
      </c>
      <c r="O248" s="67" t="s">
        <v>1155</v>
      </c>
      <c r="P248" s="58" t="s">
        <v>491</v>
      </c>
      <c r="Q248" s="58" t="s">
        <v>1146</v>
      </c>
      <c r="R248" s="58" t="s">
        <v>99</v>
      </c>
      <c r="S248" s="69">
        <v>45580</v>
      </c>
      <c r="T248" s="69">
        <v>45614</v>
      </c>
      <c r="U248" s="69" t="s">
        <v>99</v>
      </c>
      <c r="V248" s="25" t="s">
        <v>1518</v>
      </c>
      <c r="W248" s="25" t="s">
        <v>1518</v>
      </c>
      <c r="X248" s="77">
        <v>0.25</v>
      </c>
      <c r="Y248" s="58" t="s">
        <v>207</v>
      </c>
      <c r="Z248" s="58" t="s">
        <v>374</v>
      </c>
      <c r="AA248" s="58" t="s">
        <v>354</v>
      </c>
      <c r="AB248" s="58" t="s">
        <v>199</v>
      </c>
      <c r="AC248" s="58" t="s">
        <v>199</v>
      </c>
      <c r="AD248" s="166" t="s">
        <v>209</v>
      </c>
      <c r="AE248" s="166" t="s">
        <v>248</v>
      </c>
      <c r="AF248" s="166" t="s">
        <v>199</v>
      </c>
      <c r="AG248" s="166" t="s">
        <v>199</v>
      </c>
      <c r="AH248" s="166" t="s">
        <v>199</v>
      </c>
      <c r="AI248" s="166" t="s">
        <v>199</v>
      </c>
      <c r="AJ248" s="73" t="s">
        <v>199</v>
      </c>
      <c r="AK248" s="73" t="s">
        <v>199</v>
      </c>
      <c r="AL248" s="67" t="s">
        <v>654</v>
      </c>
    </row>
    <row r="249" spans="2:38" s="173" customFormat="1" ht="171" hidden="1" x14ac:dyDescent="0.2">
      <c r="B249" s="67" t="s">
        <v>453</v>
      </c>
      <c r="C249" s="78" t="s">
        <v>850</v>
      </c>
      <c r="D249" s="67" t="s">
        <v>1128</v>
      </c>
      <c r="E249" s="67" t="s">
        <v>1129</v>
      </c>
      <c r="F249" s="67" t="s">
        <v>1139</v>
      </c>
      <c r="G249" s="67"/>
      <c r="H249" s="58" t="s">
        <v>1080</v>
      </c>
      <c r="I249" s="67" t="s">
        <v>1131</v>
      </c>
      <c r="J249" s="58" t="s">
        <v>199</v>
      </c>
      <c r="K249" s="58" t="s">
        <v>199</v>
      </c>
      <c r="L249" s="58" t="s">
        <v>199</v>
      </c>
      <c r="M249" s="67" t="s">
        <v>1156</v>
      </c>
      <c r="N249" s="67" t="s">
        <v>1157</v>
      </c>
      <c r="O249" s="67" t="s">
        <v>1158</v>
      </c>
      <c r="P249" s="58" t="s">
        <v>491</v>
      </c>
      <c r="Q249" s="58" t="s">
        <v>1146</v>
      </c>
      <c r="R249" s="58" t="s">
        <v>99</v>
      </c>
      <c r="S249" s="69">
        <v>45615</v>
      </c>
      <c r="T249" s="69">
        <v>45646</v>
      </c>
      <c r="U249" s="69" t="s">
        <v>512</v>
      </c>
      <c r="V249" s="25" t="s">
        <v>1518</v>
      </c>
      <c r="W249" s="25" t="s">
        <v>1518</v>
      </c>
      <c r="X249" s="77">
        <v>0.05</v>
      </c>
      <c r="Y249" s="58" t="s">
        <v>207</v>
      </c>
      <c r="Z249" s="58" t="s">
        <v>374</v>
      </c>
      <c r="AA249" s="58" t="s">
        <v>354</v>
      </c>
      <c r="AB249" s="58" t="s">
        <v>199</v>
      </c>
      <c r="AC249" s="58" t="s">
        <v>199</v>
      </c>
      <c r="AD249" s="166" t="s">
        <v>209</v>
      </c>
      <c r="AE249" s="166" t="s">
        <v>248</v>
      </c>
      <c r="AF249" s="166" t="s">
        <v>199</v>
      </c>
      <c r="AG249" s="166" t="s">
        <v>199</v>
      </c>
      <c r="AH249" s="166" t="s">
        <v>199</v>
      </c>
      <c r="AI249" s="166" t="s">
        <v>199</v>
      </c>
      <c r="AJ249" s="73" t="s">
        <v>199</v>
      </c>
      <c r="AK249" s="73" t="s">
        <v>199</v>
      </c>
      <c r="AL249" s="67" t="s">
        <v>654</v>
      </c>
    </row>
    <row r="250" spans="2:38" s="173" customFormat="1" ht="171" hidden="1" x14ac:dyDescent="0.2">
      <c r="B250" s="67" t="s">
        <v>453</v>
      </c>
      <c r="C250" s="78" t="s">
        <v>850</v>
      </c>
      <c r="D250" s="67" t="s">
        <v>1128</v>
      </c>
      <c r="E250" s="67" t="s">
        <v>1129</v>
      </c>
      <c r="F250" s="67" t="s">
        <v>1159</v>
      </c>
      <c r="G250" s="67"/>
      <c r="H250" s="58" t="s">
        <v>1080</v>
      </c>
      <c r="I250" s="67" t="s">
        <v>1131</v>
      </c>
      <c r="J250" s="58" t="s">
        <v>199</v>
      </c>
      <c r="K250" s="58" t="s">
        <v>199</v>
      </c>
      <c r="L250" s="58" t="s">
        <v>199</v>
      </c>
      <c r="M250" s="67" t="s">
        <v>1160</v>
      </c>
      <c r="N250" s="67" t="s">
        <v>1161</v>
      </c>
      <c r="O250" s="67" t="s">
        <v>1162</v>
      </c>
      <c r="P250" s="58" t="s">
        <v>491</v>
      </c>
      <c r="Q250" s="58" t="s">
        <v>1146</v>
      </c>
      <c r="R250" s="58" t="s">
        <v>99</v>
      </c>
      <c r="S250" s="69">
        <v>45323</v>
      </c>
      <c r="T250" s="69">
        <v>45418</v>
      </c>
      <c r="U250" s="69" t="s">
        <v>99</v>
      </c>
      <c r="V250" s="25" t="s">
        <v>1518</v>
      </c>
      <c r="W250" s="25" t="s">
        <v>1518</v>
      </c>
      <c r="X250" s="77">
        <v>0.45</v>
      </c>
      <c r="Y250" s="58" t="s">
        <v>207</v>
      </c>
      <c r="Z250" s="58" t="s">
        <v>374</v>
      </c>
      <c r="AA250" s="58" t="s">
        <v>354</v>
      </c>
      <c r="AB250" s="58" t="s">
        <v>199</v>
      </c>
      <c r="AC250" s="58" t="s">
        <v>199</v>
      </c>
      <c r="AD250" s="166" t="s">
        <v>487</v>
      </c>
      <c r="AE250" s="166" t="s">
        <v>248</v>
      </c>
      <c r="AF250" s="166" t="s">
        <v>199</v>
      </c>
      <c r="AG250" s="166" t="s">
        <v>199</v>
      </c>
      <c r="AH250" s="166" t="s">
        <v>199</v>
      </c>
      <c r="AI250" s="166" t="s">
        <v>199</v>
      </c>
      <c r="AJ250" s="73" t="s">
        <v>199</v>
      </c>
      <c r="AK250" s="73" t="s">
        <v>199</v>
      </c>
      <c r="AL250" s="67" t="s">
        <v>654</v>
      </c>
    </row>
    <row r="251" spans="2:38" s="173" customFormat="1" ht="171" hidden="1" x14ac:dyDescent="0.2">
      <c r="B251" s="67" t="s">
        <v>453</v>
      </c>
      <c r="C251" s="78" t="s">
        <v>850</v>
      </c>
      <c r="D251" s="67" t="s">
        <v>1128</v>
      </c>
      <c r="E251" s="67" t="s">
        <v>1129</v>
      </c>
      <c r="F251" s="67" t="s">
        <v>1159</v>
      </c>
      <c r="G251" s="67"/>
      <c r="H251" s="58" t="s">
        <v>1080</v>
      </c>
      <c r="I251" s="67" t="s">
        <v>1131</v>
      </c>
      <c r="J251" s="58" t="s">
        <v>199</v>
      </c>
      <c r="K251" s="58" t="s">
        <v>199</v>
      </c>
      <c r="L251" s="58" t="s">
        <v>199</v>
      </c>
      <c r="M251" s="67" t="s">
        <v>1163</v>
      </c>
      <c r="N251" s="67" t="s">
        <v>1164</v>
      </c>
      <c r="O251" s="67" t="s">
        <v>1165</v>
      </c>
      <c r="P251" s="58" t="s">
        <v>491</v>
      </c>
      <c r="Q251" s="58" t="s">
        <v>1146</v>
      </c>
      <c r="R251" s="58" t="s">
        <v>99</v>
      </c>
      <c r="S251" s="69">
        <v>45418</v>
      </c>
      <c r="T251" s="69">
        <v>45450</v>
      </c>
      <c r="U251" s="69" t="s">
        <v>99</v>
      </c>
      <c r="V251" s="25" t="s">
        <v>1518</v>
      </c>
      <c r="W251" s="25" t="s">
        <v>1518</v>
      </c>
      <c r="X251" s="77">
        <v>0.05</v>
      </c>
      <c r="Y251" s="58" t="s">
        <v>207</v>
      </c>
      <c r="Z251" s="58" t="s">
        <v>374</v>
      </c>
      <c r="AA251" s="58" t="s">
        <v>354</v>
      </c>
      <c r="AB251" s="58" t="s">
        <v>199</v>
      </c>
      <c r="AC251" s="58" t="s">
        <v>199</v>
      </c>
      <c r="AD251" s="166" t="s">
        <v>487</v>
      </c>
      <c r="AE251" s="166" t="s">
        <v>248</v>
      </c>
      <c r="AF251" s="166" t="s">
        <v>199</v>
      </c>
      <c r="AG251" s="166" t="s">
        <v>199</v>
      </c>
      <c r="AH251" s="166" t="s">
        <v>199</v>
      </c>
      <c r="AI251" s="166" t="s">
        <v>199</v>
      </c>
      <c r="AJ251" s="73" t="s">
        <v>199</v>
      </c>
      <c r="AK251" s="73" t="s">
        <v>199</v>
      </c>
      <c r="AL251" s="67" t="s">
        <v>654</v>
      </c>
    </row>
    <row r="252" spans="2:38" s="173" customFormat="1" ht="171" hidden="1" x14ac:dyDescent="0.2">
      <c r="B252" s="67" t="s">
        <v>453</v>
      </c>
      <c r="C252" s="78" t="s">
        <v>850</v>
      </c>
      <c r="D252" s="67" t="s">
        <v>1128</v>
      </c>
      <c r="E252" s="67" t="s">
        <v>1129</v>
      </c>
      <c r="F252" s="67" t="s">
        <v>1159</v>
      </c>
      <c r="G252" s="67"/>
      <c r="H252" s="58" t="s">
        <v>1080</v>
      </c>
      <c r="I252" s="67" t="s">
        <v>1131</v>
      </c>
      <c r="J252" s="58" t="s">
        <v>199</v>
      </c>
      <c r="K252" s="58" t="s">
        <v>199</v>
      </c>
      <c r="L252" s="58" t="s">
        <v>199</v>
      </c>
      <c r="M252" s="67" t="s">
        <v>1166</v>
      </c>
      <c r="N252" s="67" t="s">
        <v>1167</v>
      </c>
      <c r="O252" s="67" t="s">
        <v>1168</v>
      </c>
      <c r="P252" s="58" t="s">
        <v>491</v>
      </c>
      <c r="Q252" s="58" t="s">
        <v>1146</v>
      </c>
      <c r="R252" s="58" t="s">
        <v>99</v>
      </c>
      <c r="S252" s="69">
        <v>45418</v>
      </c>
      <c r="T252" s="69">
        <v>45544</v>
      </c>
      <c r="U252" s="69" t="s">
        <v>99</v>
      </c>
      <c r="V252" s="25" t="s">
        <v>1518</v>
      </c>
      <c r="W252" s="25" t="s">
        <v>1518</v>
      </c>
      <c r="X252" s="77">
        <v>0.15</v>
      </c>
      <c r="Y252" s="58" t="s">
        <v>207</v>
      </c>
      <c r="Z252" s="58" t="s">
        <v>374</v>
      </c>
      <c r="AA252" s="58" t="s">
        <v>354</v>
      </c>
      <c r="AB252" s="58" t="s">
        <v>881</v>
      </c>
      <c r="AC252" s="58" t="s">
        <v>199</v>
      </c>
      <c r="AD252" s="166" t="s">
        <v>487</v>
      </c>
      <c r="AE252" s="166" t="s">
        <v>248</v>
      </c>
      <c r="AF252" s="166" t="s">
        <v>199</v>
      </c>
      <c r="AG252" s="166" t="s">
        <v>199</v>
      </c>
      <c r="AH252" s="166" t="s">
        <v>199</v>
      </c>
      <c r="AI252" s="166" t="s">
        <v>199</v>
      </c>
      <c r="AJ252" s="73" t="s">
        <v>199</v>
      </c>
      <c r="AK252" s="73" t="s">
        <v>199</v>
      </c>
      <c r="AL252" s="67" t="s">
        <v>654</v>
      </c>
    </row>
    <row r="253" spans="2:38" s="173" customFormat="1" ht="171" hidden="1" x14ac:dyDescent="0.2">
      <c r="B253" s="67" t="s">
        <v>453</v>
      </c>
      <c r="C253" s="78" t="s">
        <v>850</v>
      </c>
      <c r="D253" s="67" t="s">
        <v>1128</v>
      </c>
      <c r="E253" s="67" t="s">
        <v>1129</v>
      </c>
      <c r="F253" s="67" t="s">
        <v>1159</v>
      </c>
      <c r="G253" s="67"/>
      <c r="H253" s="58" t="s">
        <v>1080</v>
      </c>
      <c r="I253" s="67" t="s">
        <v>1131</v>
      </c>
      <c r="J253" s="58" t="s">
        <v>199</v>
      </c>
      <c r="K253" s="58" t="s">
        <v>199</v>
      </c>
      <c r="L253" s="58" t="s">
        <v>199</v>
      </c>
      <c r="M253" s="67" t="s">
        <v>1169</v>
      </c>
      <c r="N253" s="67" t="s">
        <v>1170</v>
      </c>
      <c r="O253" s="67" t="s">
        <v>1171</v>
      </c>
      <c r="P253" s="58" t="s">
        <v>491</v>
      </c>
      <c r="Q253" s="58" t="s">
        <v>1146</v>
      </c>
      <c r="R253" s="58" t="s">
        <v>99</v>
      </c>
      <c r="S253" s="69">
        <v>45545</v>
      </c>
      <c r="T253" s="69">
        <v>45576</v>
      </c>
      <c r="U253" s="69" t="s">
        <v>512</v>
      </c>
      <c r="V253" s="25" t="s">
        <v>1518</v>
      </c>
      <c r="W253" s="25" t="s">
        <v>1518</v>
      </c>
      <c r="X253" s="77">
        <v>0.05</v>
      </c>
      <c r="Y253" s="58" t="s">
        <v>207</v>
      </c>
      <c r="Z253" s="58" t="s">
        <v>374</v>
      </c>
      <c r="AA253" s="58" t="s">
        <v>354</v>
      </c>
      <c r="AB253" s="58" t="s">
        <v>881</v>
      </c>
      <c r="AC253" s="58" t="s">
        <v>199</v>
      </c>
      <c r="AD253" s="166" t="s">
        <v>487</v>
      </c>
      <c r="AE253" s="166" t="s">
        <v>248</v>
      </c>
      <c r="AF253" s="166" t="s">
        <v>199</v>
      </c>
      <c r="AG253" s="166" t="s">
        <v>199</v>
      </c>
      <c r="AH253" s="166" t="s">
        <v>199</v>
      </c>
      <c r="AI253" s="166" t="s">
        <v>199</v>
      </c>
      <c r="AJ253" s="73" t="s">
        <v>199</v>
      </c>
      <c r="AK253" s="73" t="s">
        <v>199</v>
      </c>
      <c r="AL253" s="67" t="s">
        <v>654</v>
      </c>
    </row>
    <row r="254" spans="2:38" s="173" customFormat="1" ht="171" hidden="1" x14ac:dyDescent="0.2">
      <c r="B254" s="67" t="s">
        <v>453</v>
      </c>
      <c r="C254" s="78" t="s">
        <v>850</v>
      </c>
      <c r="D254" s="67" t="s">
        <v>1128</v>
      </c>
      <c r="E254" s="67" t="s">
        <v>1129</v>
      </c>
      <c r="F254" s="67" t="s">
        <v>1159</v>
      </c>
      <c r="G254" s="67"/>
      <c r="H254" s="58" t="s">
        <v>1080</v>
      </c>
      <c r="I254" s="67" t="s">
        <v>1131</v>
      </c>
      <c r="J254" s="58" t="s">
        <v>199</v>
      </c>
      <c r="K254" s="58" t="s">
        <v>199</v>
      </c>
      <c r="L254" s="58" t="s">
        <v>199</v>
      </c>
      <c r="M254" s="67" t="s">
        <v>1172</v>
      </c>
      <c r="N254" s="67" t="s">
        <v>1173</v>
      </c>
      <c r="O254" s="67" t="s">
        <v>1174</v>
      </c>
      <c r="P254" s="58" t="s">
        <v>491</v>
      </c>
      <c r="Q254" s="58" t="s">
        <v>1146</v>
      </c>
      <c r="R254" s="58" t="s">
        <v>99</v>
      </c>
      <c r="S254" s="69">
        <v>45580</v>
      </c>
      <c r="T254" s="69">
        <v>45614</v>
      </c>
      <c r="U254" s="69" t="s">
        <v>99</v>
      </c>
      <c r="V254" s="25" t="s">
        <v>1518</v>
      </c>
      <c r="W254" s="25" t="s">
        <v>1518</v>
      </c>
      <c r="X254" s="77">
        <v>0.25</v>
      </c>
      <c r="Y254" s="58" t="s">
        <v>207</v>
      </c>
      <c r="Z254" s="58" t="s">
        <v>374</v>
      </c>
      <c r="AA254" s="58" t="s">
        <v>354</v>
      </c>
      <c r="AB254" s="58" t="s">
        <v>881</v>
      </c>
      <c r="AC254" s="58" t="s">
        <v>199</v>
      </c>
      <c r="AD254" s="166" t="s">
        <v>487</v>
      </c>
      <c r="AE254" s="166" t="s">
        <v>248</v>
      </c>
      <c r="AF254" s="166" t="s">
        <v>199</v>
      </c>
      <c r="AG254" s="166" t="s">
        <v>199</v>
      </c>
      <c r="AH254" s="166" t="s">
        <v>199</v>
      </c>
      <c r="AI254" s="166" t="s">
        <v>199</v>
      </c>
      <c r="AJ254" s="73" t="s">
        <v>199</v>
      </c>
      <c r="AK254" s="73" t="s">
        <v>199</v>
      </c>
      <c r="AL254" s="67" t="s">
        <v>654</v>
      </c>
    </row>
    <row r="255" spans="2:38" s="173" customFormat="1" ht="171" hidden="1" x14ac:dyDescent="0.2">
      <c r="B255" s="67" t="s">
        <v>453</v>
      </c>
      <c r="C255" s="78" t="s">
        <v>850</v>
      </c>
      <c r="D255" s="67" t="s">
        <v>1128</v>
      </c>
      <c r="E255" s="67" t="s">
        <v>1129</v>
      </c>
      <c r="F255" s="67" t="s">
        <v>1159</v>
      </c>
      <c r="G255" s="67"/>
      <c r="H255" s="58" t="s">
        <v>1080</v>
      </c>
      <c r="I255" s="67" t="s">
        <v>1131</v>
      </c>
      <c r="J255" s="58" t="s">
        <v>199</v>
      </c>
      <c r="K255" s="58" t="s">
        <v>199</v>
      </c>
      <c r="L255" s="58" t="s">
        <v>199</v>
      </c>
      <c r="M255" s="67" t="s">
        <v>1175</v>
      </c>
      <c r="N255" s="67" t="s">
        <v>1176</v>
      </c>
      <c r="O255" s="67" t="s">
        <v>1177</v>
      </c>
      <c r="P255" s="58" t="s">
        <v>491</v>
      </c>
      <c r="Q255" s="58" t="s">
        <v>1146</v>
      </c>
      <c r="R255" s="58" t="s">
        <v>99</v>
      </c>
      <c r="S255" s="69">
        <v>45615</v>
      </c>
      <c r="T255" s="69">
        <v>45646</v>
      </c>
      <c r="U255" s="69" t="s">
        <v>512</v>
      </c>
      <c r="V255" s="25" t="s">
        <v>1518</v>
      </c>
      <c r="W255" s="25" t="s">
        <v>1518</v>
      </c>
      <c r="X255" s="77">
        <v>0.05</v>
      </c>
      <c r="Y255" s="58" t="s">
        <v>207</v>
      </c>
      <c r="Z255" s="58" t="s">
        <v>374</v>
      </c>
      <c r="AA255" s="58" t="s">
        <v>354</v>
      </c>
      <c r="AB255" s="58" t="s">
        <v>881</v>
      </c>
      <c r="AC255" s="58" t="s">
        <v>199</v>
      </c>
      <c r="AD255" s="166" t="s">
        <v>487</v>
      </c>
      <c r="AE255" s="166" t="s">
        <v>248</v>
      </c>
      <c r="AF255" s="166" t="s">
        <v>199</v>
      </c>
      <c r="AG255" s="166" t="s">
        <v>199</v>
      </c>
      <c r="AH255" s="166" t="s">
        <v>199</v>
      </c>
      <c r="AI255" s="166" t="s">
        <v>199</v>
      </c>
      <c r="AJ255" s="73" t="s">
        <v>199</v>
      </c>
      <c r="AK255" s="73" t="s">
        <v>199</v>
      </c>
      <c r="AL255" s="67" t="s">
        <v>654</v>
      </c>
    </row>
    <row r="256" spans="2:38" s="173" customFormat="1" ht="171" hidden="1" x14ac:dyDescent="0.2">
      <c r="B256" s="166" t="s">
        <v>453</v>
      </c>
      <c r="C256" s="167" t="s">
        <v>850</v>
      </c>
      <c r="D256" s="166" t="s">
        <v>1178</v>
      </c>
      <c r="E256" s="67" t="s">
        <v>1129</v>
      </c>
      <c r="F256" s="166" t="s">
        <v>1179</v>
      </c>
      <c r="G256" s="166"/>
      <c r="H256" s="166" t="s">
        <v>1122</v>
      </c>
      <c r="I256" s="166" t="s">
        <v>854</v>
      </c>
      <c r="J256" s="166" t="s">
        <v>199</v>
      </c>
      <c r="K256" s="166" t="s">
        <v>199</v>
      </c>
      <c r="L256" s="166" t="s">
        <v>199</v>
      </c>
      <c r="M256" s="166" t="s">
        <v>1180</v>
      </c>
      <c r="N256" s="166" t="s">
        <v>1181</v>
      </c>
      <c r="O256" s="169" t="s">
        <v>1182</v>
      </c>
      <c r="P256" s="166" t="s">
        <v>672</v>
      </c>
      <c r="Q256" s="166" t="s">
        <v>1183</v>
      </c>
      <c r="R256" s="58" t="s">
        <v>99</v>
      </c>
      <c r="S256" s="170">
        <v>45505</v>
      </c>
      <c r="T256" s="170">
        <v>45596</v>
      </c>
      <c r="U256" s="170" t="s">
        <v>512</v>
      </c>
      <c r="V256" s="26">
        <v>4000000</v>
      </c>
      <c r="W256" s="166"/>
      <c r="X256" s="166">
        <v>30</v>
      </c>
      <c r="Y256" s="166" t="s">
        <v>245</v>
      </c>
      <c r="Z256" s="58" t="s">
        <v>199</v>
      </c>
      <c r="AA256" s="58" t="s">
        <v>199</v>
      </c>
      <c r="AB256" s="58" t="s">
        <v>199</v>
      </c>
      <c r="AC256" s="58" t="s">
        <v>199</v>
      </c>
      <c r="AD256" s="166" t="s">
        <v>209</v>
      </c>
      <c r="AE256" s="166" t="s">
        <v>248</v>
      </c>
      <c r="AF256" s="166" t="s">
        <v>199</v>
      </c>
      <c r="AG256" s="166" t="s">
        <v>199</v>
      </c>
      <c r="AH256" s="166" t="s">
        <v>199</v>
      </c>
      <c r="AI256" s="58" t="s">
        <v>199</v>
      </c>
      <c r="AJ256" s="166" t="s">
        <v>199</v>
      </c>
      <c r="AK256" s="166" t="s">
        <v>199</v>
      </c>
      <c r="AL256" s="166" t="s">
        <v>1184</v>
      </c>
    </row>
    <row r="257" spans="2:38" s="173" customFormat="1" ht="171" hidden="1" x14ac:dyDescent="0.2">
      <c r="B257" s="166" t="s">
        <v>453</v>
      </c>
      <c r="C257" s="167" t="s">
        <v>850</v>
      </c>
      <c r="D257" s="166" t="s">
        <v>1178</v>
      </c>
      <c r="E257" s="67" t="s">
        <v>1129</v>
      </c>
      <c r="F257" s="166" t="s">
        <v>1179</v>
      </c>
      <c r="G257" s="166"/>
      <c r="H257" s="166" t="s">
        <v>1122</v>
      </c>
      <c r="I257" s="166" t="s">
        <v>854</v>
      </c>
      <c r="J257" s="166" t="s">
        <v>199</v>
      </c>
      <c r="K257" s="166" t="s">
        <v>199</v>
      </c>
      <c r="L257" s="166" t="s">
        <v>199</v>
      </c>
      <c r="M257" s="166" t="s">
        <v>1185</v>
      </c>
      <c r="N257" s="166" t="s">
        <v>1186</v>
      </c>
      <c r="O257" s="169" t="s">
        <v>1187</v>
      </c>
      <c r="P257" s="166" t="s">
        <v>672</v>
      </c>
      <c r="Q257" s="166" t="s">
        <v>1188</v>
      </c>
      <c r="R257" s="58" t="s">
        <v>99</v>
      </c>
      <c r="S257" s="170">
        <v>45505</v>
      </c>
      <c r="T257" s="170">
        <v>45580</v>
      </c>
      <c r="U257" s="170" t="s">
        <v>512</v>
      </c>
      <c r="V257" s="26">
        <v>3000000</v>
      </c>
      <c r="W257" s="166"/>
      <c r="X257" s="166">
        <v>25</v>
      </c>
      <c r="Y257" s="166" t="s">
        <v>245</v>
      </c>
      <c r="Z257" s="58" t="s">
        <v>199</v>
      </c>
      <c r="AA257" s="58" t="s">
        <v>199</v>
      </c>
      <c r="AB257" s="58" t="s">
        <v>199</v>
      </c>
      <c r="AC257" s="58" t="s">
        <v>199</v>
      </c>
      <c r="AD257" s="166" t="s">
        <v>209</v>
      </c>
      <c r="AE257" s="166" t="s">
        <v>248</v>
      </c>
      <c r="AF257" s="166" t="s">
        <v>199</v>
      </c>
      <c r="AG257" s="166" t="s">
        <v>199</v>
      </c>
      <c r="AH257" s="166" t="s">
        <v>199</v>
      </c>
      <c r="AI257" s="58" t="s">
        <v>199</v>
      </c>
      <c r="AJ257" s="166" t="s">
        <v>199</v>
      </c>
      <c r="AK257" s="166" t="s">
        <v>199</v>
      </c>
      <c r="AL257" s="166" t="s">
        <v>649</v>
      </c>
    </row>
    <row r="258" spans="2:38" s="173" customFormat="1" ht="171" hidden="1" x14ac:dyDescent="0.2">
      <c r="B258" s="166" t="s">
        <v>453</v>
      </c>
      <c r="C258" s="167" t="s">
        <v>850</v>
      </c>
      <c r="D258" s="166" t="s">
        <v>1178</v>
      </c>
      <c r="E258" s="67" t="s">
        <v>1129</v>
      </c>
      <c r="F258" s="166" t="s">
        <v>1179</v>
      </c>
      <c r="G258" s="166"/>
      <c r="H258" s="166" t="s">
        <v>1122</v>
      </c>
      <c r="I258" s="166" t="s">
        <v>854</v>
      </c>
      <c r="J258" s="166" t="s">
        <v>199</v>
      </c>
      <c r="K258" s="166" t="s">
        <v>199</v>
      </c>
      <c r="L258" s="166" t="s">
        <v>199</v>
      </c>
      <c r="M258" s="166" t="s">
        <v>1189</v>
      </c>
      <c r="N258" s="166" t="s">
        <v>1190</v>
      </c>
      <c r="O258" s="169" t="s">
        <v>1191</v>
      </c>
      <c r="P258" s="166" t="s">
        <v>672</v>
      </c>
      <c r="Q258" s="166" t="s">
        <v>199</v>
      </c>
      <c r="R258" s="58" t="s">
        <v>99</v>
      </c>
      <c r="S258" s="170">
        <v>45597</v>
      </c>
      <c r="T258" s="170">
        <v>45626</v>
      </c>
      <c r="U258" s="170" t="s">
        <v>99</v>
      </c>
      <c r="V258" s="26">
        <v>400000</v>
      </c>
      <c r="W258" s="166"/>
      <c r="X258" s="166">
        <v>20</v>
      </c>
      <c r="Y258" s="166" t="s">
        <v>245</v>
      </c>
      <c r="Z258" s="58" t="s">
        <v>199</v>
      </c>
      <c r="AA258" s="58" t="s">
        <v>199</v>
      </c>
      <c r="AB258" s="58" t="s">
        <v>199</v>
      </c>
      <c r="AC258" s="58" t="s">
        <v>199</v>
      </c>
      <c r="AD258" s="166" t="s">
        <v>209</v>
      </c>
      <c r="AE258" s="166" t="s">
        <v>248</v>
      </c>
      <c r="AF258" s="166" t="s">
        <v>199</v>
      </c>
      <c r="AG258" s="166" t="s">
        <v>199</v>
      </c>
      <c r="AH258" s="166" t="s">
        <v>199</v>
      </c>
      <c r="AI258" s="58" t="s">
        <v>199</v>
      </c>
      <c r="AJ258" s="166" t="s">
        <v>199</v>
      </c>
      <c r="AK258" s="166" t="s">
        <v>199</v>
      </c>
      <c r="AL258" s="166" t="s">
        <v>1184</v>
      </c>
    </row>
    <row r="259" spans="2:38" s="173" customFormat="1" ht="171" hidden="1" x14ac:dyDescent="0.2">
      <c r="B259" s="166" t="s">
        <v>453</v>
      </c>
      <c r="C259" s="167" t="s">
        <v>850</v>
      </c>
      <c r="D259" s="166" t="s">
        <v>1178</v>
      </c>
      <c r="E259" s="67" t="s">
        <v>1129</v>
      </c>
      <c r="F259" s="166" t="s">
        <v>1179</v>
      </c>
      <c r="G259" s="166"/>
      <c r="H259" s="166" t="s">
        <v>1122</v>
      </c>
      <c r="I259" s="166" t="s">
        <v>854</v>
      </c>
      <c r="J259" s="166" t="s">
        <v>199</v>
      </c>
      <c r="K259" s="166" t="s">
        <v>199</v>
      </c>
      <c r="L259" s="166" t="s">
        <v>199</v>
      </c>
      <c r="M259" s="166" t="s">
        <v>1192</v>
      </c>
      <c r="N259" s="166" t="s">
        <v>1193</v>
      </c>
      <c r="O259" s="169" t="s">
        <v>1194</v>
      </c>
      <c r="P259" s="166" t="s">
        <v>672</v>
      </c>
      <c r="Q259" s="166" t="s">
        <v>1195</v>
      </c>
      <c r="R259" s="58" t="s">
        <v>99</v>
      </c>
      <c r="S259" s="170">
        <v>45597</v>
      </c>
      <c r="T259" s="170">
        <v>45626</v>
      </c>
      <c r="U259" s="170" t="s">
        <v>512</v>
      </c>
      <c r="V259" s="26">
        <v>3600000</v>
      </c>
      <c r="W259" s="166"/>
      <c r="X259" s="166">
        <v>15</v>
      </c>
      <c r="Y259" s="166" t="s">
        <v>245</v>
      </c>
      <c r="Z259" s="58" t="s">
        <v>199</v>
      </c>
      <c r="AA259" s="58" t="s">
        <v>199</v>
      </c>
      <c r="AB259" s="58" t="s">
        <v>199</v>
      </c>
      <c r="AC259" s="58" t="s">
        <v>199</v>
      </c>
      <c r="AD259" s="166" t="s">
        <v>209</v>
      </c>
      <c r="AE259" s="166" t="s">
        <v>248</v>
      </c>
      <c r="AF259" s="166" t="s">
        <v>199</v>
      </c>
      <c r="AG259" s="166" t="s">
        <v>199</v>
      </c>
      <c r="AH259" s="166" t="s">
        <v>199</v>
      </c>
      <c r="AI259" s="58" t="s">
        <v>199</v>
      </c>
      <c r="AJ259" s="166" t="s">
        <v>199</v>
      </c>
      <c r="AK259" s="166" t="s">
        <v>199</v>
      </c>
      <c r="AL259" s="166" t="s">
        <v>1196</v>
      </c>
    </row>
    <row r="260" spans="2:38" s="173" customFormat="1" ht="171" hidden="1" x14ac:dyDescent="0.2">
      <c r="B260" s="166" t="s">
        <v>453</v>
      </c>
      <c r="C260" s="167" t="s">
        <v>850</v>
      </c>
      <c r="D260" s="166" t="s">
        <v>1178</v>
      </c>
      <c r="E260" s="67" t="s">
        <v>1129</v>
      </c>
      <c r="F260" s="166" t="s">
        <v>1179</v>
      </c>
      <c r="G260" s="166"/>
      <c r="H260" s="166" t="s">
        <v>1122</v>
      </c>
      <c r="I260" s="166" t="s">
        <v>854</v>
      </c>
      <c r="J260" s="166" t="s">
        <v>199</v>
      </c>
      <c r="K260" s="166" t="s">
        <v>199</v>
      </c>
      <c r="L260" s="166" t="s">
        <v>199</v>
      </c>
      <c r="M260" s="166" t="s">
        <v>1197</v>
      </c>
      <c r="N260" s="166" t="s">
        <v>1198</v>
      </c>
      <c r="O260" s="166" t="s">
        <v>1199</v>
      </c>
      <c r="P260" s="166" t="s">
        <v>672</v>
      </c>
      <c r="Q260" s="166" t="s">
        <v>1195</v>
      </c>
      <c r="R260" s="58" t="s">
        <v>99</v>
      </c>
      <c r="S260" s="170">
        <v>45597</v>
      </c>
      <c r="T260" s="170">
        <v>45626</v>
      </c>
      <c r="U260" s="170" t="s">
        <v>512</v>
      </c>
      <c r="V260" s="26">
        <v>2000000</v>
      </c>
      <c r="W260" s="166"/>
      <c r="X260" s="166">
        <v>10</v>
      </c>
      <c r="Y260" s="166" t="s">
        <v>245</v>
      </c>
      <c r="Z260" s="58" t="s">
        <v>199</v>
      </c>
      <c r="AA260" s="58" t="s">
        <v>199</v>
      </c>
      <c r="AB260" s="58" t="s">
        <v>199</v>
      </c>
      <c r="AC260" s="58" t="s">
        <v>199</v>
      </c>
      <c r="AD260" s="166" t="s">
        <v>209</v>
      </c>
      <c r="AE260" s="166" t="s">
        <v>248</v>
      </c>
      <c r="AF260" s="166" t="s">
        <v>199</v>
      </c>
      <c r="AG260" s="166" t="s">
        <v>199</v>
      </c>
      <c r="AH260" s="166" t="s">
        <v>199</v>
      </c>
      <c r="AI260" s="58" t="s">
        <v>199</v>
      </c>
      <c r="AJ260" s="166" t="s">
        <v>199</v>
      </c>
      <c r="AK260" s="166" t="s">
        <v>199</v>
      </c>
      <c r="AL260" s="166" t="s">
        <v>1184</v>
      </c>
    </row>
    <row r="261" spans="2:38" s="173" customFormat="1" ht="171" hidden="1" x14ac:dyDescent="0.2">
      <c r="B261" s="166" t="s">
        <v>453</v>
      </c>
      <c r="C261" s="167" t="s">
        <v>850</v>
      </c>
      <c r="D261" s="166" t="s">
        <v>1178</v>
      </c>
      <c r="E261" s="67" t="s">
        <v>1129</v>
      </c>
      <c r="F261" s="166" t="s">
        <v>1200</v>
      </c>
      <c r="G261" s="166"/>
      <c r="H261" s="166" t="s">
        <v>1122</v>
      </c>
      <c r="I261" s="166" t="s">
        <v>854</v>
      </c>
      <c r="J261" s="166" t="s">
        <v>199</v>
      </c>
      <c r="K261" s="166" t="s">
        <v>199</v>
      </c>
      <c r="L261" s="166" t="s">
        <v>199</v>
      </c>
      <c r="M261" s="166" t="s">
        <v>1201</v>
      </c>
      <c r="N261" s="166" t="s">
        <v>1202</v>
      </c>
      <c r="O261" s="184" t="s">
        <v>1203</v>
      </c>
      <c r="P261" s="166" t="s">
        <v>805</v>
      </c>
      <c r="Q261" s="166" t="s">
        <v>1204</v>
      </c>
      <c r="R261" s="166" t="s">
        <v>99</v>
      </c>
      <c r="S261" s="170">
        <v>45306</v>
      </c>
      <c r="T261" s="170">
        <v>45319</v>
      </c>
      <c r="U261" s="25" t="s">
        <v>512</v>
      </c>
      <c r="V261" s="166"/>
      <c r="W261" s="166"/>
      <c r="X261" s="171">
        <v>0.1</v>
      </c>
      <c r="Y261" s="166" t="s">
        <v>1205</v>
      </c>
      <c r="Z261" s="166" t="s">
        <v>354</v>
      </c>
      <c r="AA261" s="58" t="s">
        <v>199</v>
      </c>
      <c r="AB261" s="58" t="s">
        <v>199</v>
      </c>
      <c r="AC261" s="58" t="s">
        <v>199</v>
      </c>
      <c r="AD261" s="166" t="s">
        <v>209</v>
      </c>
      <c r="AE261" s="166" t="s">
        <v>199</v>
      </c>
      <c r="AF261" s="166" t="s">
        <v>199</v>
      </c>
      <c r="AG261" s="166" t="s">
        <v>199</v>
      </c>
      <c r="AH261" s="166" t="s">
        <v>199</v>
      </c>
      <c r="AI261" s="166" t="s">
        <v>199</v>
      </c>
      <c r="AJ261" s="166" t="s">
        <v>199</v>
      </c>
      <c r="AK261" s="166" t="s">
        <v>199</v>
      </c>
      <c r="AL261" s="166" t="s">
        <v>199</v>
      </c>
    </row>
    <row r="262" spans="2:38" s="173" customFormat="1" ht="171" hidden="1" x14ac:dyDescent="0.2">
      <c r="B262" s="166" t="s">
        <v>453</v>
      </c>
      <c r="C262" s="167" t="s">
        <v>850</v>
      </c>
      <c r="D262" s="166" t="s">
        <v>1178</v>
      </c>
      <c r="E262" s="67" t="s">
        <v>1129</v>
      </c>
      <c r="F262" s="166" t="s">
        <v>1200</v>
      </c>
      <c r="G262" s="166"/>
      <c r="H262" s="166" t="s">
        <v>1122</v>
      </c>
      <c r="I262" s="166" t="s">
        <v>854</v>
      </c>
      <c r="J262" s="166" t="s">
        <v>199</v>
      </c>
      <c r="K262" s="166" t="s">
        <v>199</v>
      </c>
      <c r="L262" s="166" t="s">
        <v>199</v>
      </c>
      <c r="M262" s="166" t="s">
        <v>1206</v>
      </c>
      <c r="N262" s="166" t="s">
        <v>1207</v>
      </c>
      <c r="O262" s="184" t="s">
        <v>1208</v>
      </c>
      <c r="P262" s="166" t="s">
        <v>805</v>
      </c>
      <c r="Q262" s="166" t="s">
        <v>1204</v>
      </c>
      <c r="R262" s="166" t="s">
        <v>99</v>
      </c>
      <c r="S262" s="170">
        <v>45319</v>
      </c>
      <c r="T262" s="170">
        <v>45350</v>
      </c>
      <c r="U262" s="25" t="s">
        <v>512</v>
      </c>
      <c r="V262" s="166"/>
      <c r="W262" s="166"/>
      <c r="X262" s="171">
        <v>0.1</v>
      </c>
      <c r="Y262" s="166" t="s">
        <v>1205</v>
      </c>
      <c r="Z262" s="166" t="s">
        <v>354</v>
      </c>
      <c r="AA262" s="58" t="s">
        <v>199</v>
      </c>
      <c r="AB262" s="58" t="s">
        <v>199</v>
      </c>
      <c r="AC262" s="58" t="s">
        <v>199</v>
      </c>
      <c r="AD262" s="166" t="s">
        <v>209</v>
      </c>
      <c r="AE262" s="166" t="s">
        <v>199</v>
      </c>
      <c r="AF262" s="166" t="s">
        <v>199</v>
      </c>
      <c r="AG262" s="166" t="s">
        <v>199</v>
      </c>
      <c r="AH262" s="166" t="s">
        <v>199</v>
      </c>
      <c r="AI262" s="166" t="s">
        <v>199</v>
      </c>
      <c r="AJ262" s="166" t="s">
        <v>199</v>
      </c>
      <c r="AK262" s="166" t="s">
        <v>199</v>
      </c>
      <c r="AL262" s="166" t="s">
        <v>199</v>
      </c>
    </row>
    <row r="263" spans="2:38" s="173" customFormat="1" ht="171" hidden="1" x14ac:dyDescent="0.2">
      <c r="B263" s="166" t="s">
        <v>453</v>
      </c>
      <c r="C263" s="167" t="s">
        <v>850</v>
      </c>
      <c r="D263" s="166" t="s">
        <v>1178</v>
      </c>
      <c r="E263" s="67" t="s">
        <v>1129</v>
      </c>
      <c r="F263" s="166" t="s">
        <v>1200</v>
      </c>
      <c r="G263" s="166"/>
      <c r="H263" s="166" t="s">
        <v>1122</v>
      </c>
      <c r="I263" s="166" t="s">
        <v>854</v>
      </c>
      <c r="J263" s="166" t="s">
        <v>199</v>
      </c>
      <c r="K263" s="166" t="s">
        <v>199</v>
      </c>
      <c r="L263" s="166" t="s">
        <v>199</v>
      </c>
      <c r="M263" s="166" t="s">
        <v>1209</v>
      </c>
      <c r="N263" s="166" t="s">
        <v>1210</v>
      </c>
      <c r="O263" s="184" t="s">
        <v>1211</v>
      </c>
      <c r="P263" s="166" t="s">
        <v>805</v>
      </c>
      <c r="Q263" s="166" t="s">
        <v>1204</v>
      </c>
      <c r="R263" s="166" t="s">
        <v>99</v>
      </c>
      <c r="S263" s="170">
        <v>45323</v>
      </c>
      <c r="T263" s="170">
        <v>45337</v>
      </c>
      <c r="U263" s="25" t="s">
        <v>512</v>
      </c>
      <c r="V263" s="166"/>
      <c r="W263" s="166"/>
      <c r="X263" s="171">
        <v>0.1</v>
      </c>
      <c r="Y263" s="166" t="s">
        <v>1205</v>
      </c>
      <c r="Z263" s="166" t="s">
        <v>354</v>
      </c>
      <c r="AA263" s="58" t="s">
        <v>199</v>
      </c>
      <c r="AB263" s="58" t="s">
        <v>199</v>
      </c>
      <c r="AC263" s="58" t="s">
        <v>199</v>
      </c>
      <c r="AD263" s="166" t="s">
        <v>209</v>
      </c>
      <c r="AE263" s="166" t="s">
        <v>199</v>
      </c>
      <c r="AF263" s="166" t="s">
        <v>199</v>
      </c>
      <c r="AG263" s="166" t="s">
        <v>199</v>
      </c>
      <c r="AH263" s="166" t="s">
        <v>199</v>
      </c>
      <c r="AI263" s="166" t="s">
        <v>199</v>
      </c>
      <c r="AJ263" s="166" t="s">
        <v>199</v>
      </c>
      <c r="AK263" s="166" t="s">
        <v>199</v>
      </c>
      <c r="AL263" s="166" t="s">
        <v>199</v>
      </c>
    </row>
    <row r="264" spans="2:38" s="173" customFormat="1" ht="171" hidden="1" x14ac:dyDescent="0.2">
      <c r="B264" s="166" t="s">
        <v>453</v>
      </c>
      <c r="C264" s="167" t="s">
        <v>850</v>
      </c>
      <c r="D264" s="166" t="s">
        <v>1178</v>
      </c>
      <c r="E264" s="67" t="s">
        <v>1129</v>
      </c>
      <c r="F264" s="166" t="s">
        <v>1200</v>
      </c>
      <c r="G264" s="166"/>
      <c r="H264" s="166" t="s">
        <v>1122</v>
      </c>
      <c r="I264" s="166" t="s">
        <v>854</v>
      </c>
      <c r="J264" s="166" t="s">
        <v>199</v>
      </c>
      <c r="K264" s="166" t="s">
        <v>199</v>
      </c>
      <c r="L264" s="166" t="s">
        <v>199</v>
      </c>
      <c r="M264" s="166" t="s">
        <v>1212</v>
      </c>
      <c r="N264" s="166" t="s">
        <v>1213</v>
      </c>
      <c r="O264" s="184" t="s">
        <v>1214</v>
      </c>
      <c r="P264" s="166" t="s">
        <v>805</v>
      </c>
      <c r="Q264" s="166" t="s">
        <v>1204</v>
      </c>
      <c r="R264" s="166" t="s">
        <v>99</v>
      </c>
      <c r="S264" s="170">
        <v>45337</v>
      </c>
      <c r="T264" s="170">
        <v>45342</v>
      </c>
      <c r="U264" s="25" t="s">
        <v>512</v>
      </c>
      <c r="V264" s="166"/>
      <c r="W264" s="166"/>
      <c r="X264" s="171">
        <v>0.1</v>
      </c>
      <c r="Y264" s="166" t="s">
        <v>1205</v>
      </c>
      <c r="Z264" s="166" t="s">
        <v>1215</v>
      </c>
      <c r="AA264" s="166" t="s">
        <v>354</v>
      </c>
      <c r="AB264" s="58" t="s">
        <v>199</v>
      </c>
      <c r="AC264" s="58" t="s">
        <v>199</v>
      </c>
      <c r="AD264" s="166" t="s">
        <v>209</v>
      </c>
      <c r="AE264" s="166" t="s">
        <v>199</v>
      </c>
      <c r="AF264" s="166" t="s">
        <v>199</v>
      </c>
      <c r="AG264" s="166" t="s">
        <v>199</v>
      </c>
      <c r="AH264" s="166" t="s">
        <v>199</v>
      </c>
      <c r="AI264" s="166" t="s">
        <v>199</v>
      </c>
      <c r="AJ264" s="166" t="s">
        <v>199</v>
      </c>
      <c r="AK264" s="166" t="s">
        <v>199</v>
      </c>
      <c r="AL264" s="166" t="s">
        <v>199</v>
      </c>
    </row>
    <row r="265" spans="2:38" s="173" customFormat="1" ht="171" hidden="1" x14ac:dyDescent="0.2">
      <c r="B265" s="166" t="s">
        <v>453</v>
      </c>
      <c r="C265" s="167" t="s">
        <v>850</v>
      </c>
      <c r="D265" s="166" t="s">
        <v>1178</v>
      </c>
      <c r="E265" s="67" t="s">
        <v>1129</v>
      </c>
      <c r="F265" s="166" t="s">
        <v>1200</v>
      </c>
      <c r="G265" s="166"/>
      <c r="H265" s="166" t="s">
        <v>1122</v>
      </c>
      <c r="I265" s="166" t="s">
        <v>854</v>
      </c>
      <c r="J265" s="166" t="s">
        <v>199</v>
      </c>
      <c r="K265" s="166" t="s">
        <v>199</v>
      </c>
      <c r="L265" s="166" t="s">
        <v>199</v>
      </c>
      <c r="M265" s="166" t="s">
        <v>1216</v>
      </c>
      <c r="N265" s="166" t="s">
        <v>1217</v>
      </c>
      <c r="O265" s="184" t="s">
        <v>1218</v>
      </c>
      <c r="P265" s="166" t="s">
        <v>805</v>
      </c>
      <c r="Q265" s="166" t="s">
        <v>1204</v>
      </c>
      <c r="R265" s="166" t="s">
        <v>99</v>
      </c>
      <c r="S265" s="170">
        <v>45342</v>
      </c>
      <c r="T265" s="170">
        <v>45366</v>
      </c>
      <c r="U265" s="25" t="s">
        <v>512</v>
      </c>
      <c r="V265" s="166"/>
      <c r="W265" s="166"/>
      <c r="X265" s="171">
        <v>0.1</v>
      </c>
      <c r="Y265" s="166" t="s">
        <v>1205</v>
      </c>
      <c r="Z265" s="166" t="s">
        <v>1215</v>
      </c>
      <c r="AA265" s="166" t="s">
        <v>354</v>
      </c>
      <c r="AB265" s="58" t="s">
        <v>199</v>
      </c>
      <c r="AC265" s="58" t="s">
        <v>199</v>
      </c>
      <c r="AD265" s="166" t="s">
        <v>209</v>
      </c>
      <c r="AE265" s="166" t="s">
        <v>199</v>
      </c>
      <c r="AF265" s="166" t="s">
        <v>199</v>
      </c>
      <c r="AG265" s="166" t="s">
        <v>199</v>
      </c>
      <c r="AH265" s="166" t="s">
        <v>199</v>
      </c>
      <c r="AI265" s="166" t="s">
        <v>199</v>
      </c>
      <c r="AJ265" s="166" t="s">
        <v>199</v>
      </c>
      <c r="AK265" s="166" t="s">
        <v>199</v>
      </c>
      <c r="AL265" s="166" t="s">
        <v>199</v>
      </c>
    </row>
    <row r="266" spans="2:38" s="173" customFormat="1" ht="171" hidden="1" x14ac:dyDescent="0.2">
      <c r="B266" s="166" t="s">
        <v>453</v>
      </c>
      <c r="C266" s="167" t="s">
        <v>850</v>
      </c>
      <c r="D266" s="166" t="s">
        <v>1178</v>
      </c>
      <c r="E266" s="67" t="s">
        <v>1129</v>
      </c>
      <c r="F266" s="166" t="s">
        <v>1200</v>
      </c>
      <c r="G266" s="166"/>
      <c r="H266" s="166" t="s">
        <v>1122</v>
      </c>
      <c r="I266" s="166" t="s">
        <v>854</v>
      </c>
      <c r="J266" s="166" t="s">
        <v>199</v>
      </c>
      <c r="K266" s="166" t="s">
        <v>199</v>
      </c>
      <c r="L266" s="166" t="s">
        <v>199</v>
      </c>
      <c r="M266" s="166" t="s">
        <v>1219</v>
      </c>
      <c r="N266" s="166" t="s">
        <v>1220</v>
      </c>
      <c r="O266" s="184" t="s">
        <v>1221</v>
      </c>
      <c r="P266" s="166" t="s">
        <v>805</v>
      </c>
      <c r="Q266" s="166" t="s">
        <v>1204</v>
      </c>
      <c r="R266" s="166" t="s">
        <v>99</v>
      </c>
      <c r="S266" s="170">
        <v>45342</v>
      </c>
      <c r="T266" s="170">
        <v>45381</v>
      </c>
      <c r="U266" s="25" t="s">
        <v>512</v>
      </c>
      <c r="V266" s="166"/>
      <c r="W266" s="166"/>
      <c r="X266" s="171">
        <v>0.1</v>
      </c>
      <c r="Y266" s="166" t="s">
        <v>1205</v>
      </c>
      <c r="Z266" s="166" t="s">
        <v>1215</v>
      </c>
      <c r="AA266" s="166" t="s">
        <v>1222</v>
      </c>
      <c r="AB266" s="166" t="s">
        <v>354</v>
      </c>
      <c r="AC266" s="58" t="s">
        <v>199</v>
      </c>
      <c r="AD266" s="166" t="s">
        <v>209</v>
      </c>
      <c r="AE266" s="166" t="s">
        <v>199</v>
      </c>
      <c r="AF266" s="166" t="s">
        <v>199</v>
      </c>
      <c r="AG266" s="166" t="s">
        <v>199</v>
      </c>
      <c r="AH266" s="166" t="s">
        <v>199</v>
      </c>
      <c r="AI266" s="166" t="s">
        <v>199</v>
      </c>
      <c r="AJ266" s="166" t="s">
        <v>199</v>
      </c>
      <c r="AK266" s="166" t="s">
        <v>199</v>
      </c>
      <c r="AL266" s="166" t="s">
        <v>199</v>
      </c>
    </row>
    <row r="267" spans="2:38" s="173" customFormat="1" ht="171" hidden="1" x14ac:dyDescent="0.2">
      <c r="B267" s="166" t="s">
        <v>453</v>
      </c>
      <c r="C267" s="167" t="s">
        <v>850</v>
      </c>
      <c r="D267" s="166" t="s">
        <v>1178</v>
      </c>
      <c r="E267" s="67" t="s">
        <v>1129</v>
      </c>
      <c r="F267" s="166" t="s">
        <v>1200</v>
      </c>
      <c r="G267" s="166"/>
      <c r="H267" s="166" t="s">
        <v>1122</v>
      </c>
      <c r="I267" s="166" t="s">
        <v>854</v>
      </c>
      <c r="J267" s="166" t="s">
        <v>199</v>
      </c>
      <c r="K267" s="166" t="s">
        <v>199</v>
      </c>
      <c r="L267" s="166" t="s">
        <v>199</v>
      </c>
      <c r="M267" s="166" t="s">
        <v>1223</v>
      </c>
      <c r="N267" s="166" t="s">
        <v>1224</v>
      </c>
      <c r="O267" s="184" t="s">
        <v>1225</v>
      </c>
      <c r="P267" s="166" t="s">
        <v>805</v>
      </c>
      <c r="Q267" s="166" t="s">
        <v>1204</v>
      </c>
      <c r="R267" s="166" t="s">
        <v>99</v>
      </c>
      <c r="S267" s="170">
        <v>45383</v>
      </c>
      <c r="T267" s="170">
        <v>45427</v>
      </c>
      <c r="U267" s="25" t="s">
        <v>512</v>
      </c>
      <c r="V267" s="166"/>
      <c r="W267" s="166"/>
      <c r="X267" s="171">
        <v>0.1</v>
      </c>
      <c r="Y267" s="166" t="s">
        <v>1205</v>
      </c>
      <c r="Z267" s="166" t="s">
        <v>1215</v>
      </c>
      <c r="AA267" s="166" t="s">
        <v>1222</v>
      </c>
      <c r="AB267" s="166" t="s">
        <v>354</v>
      </c>
      <c r="AC267" s="58" t="s">
        <v>199</v>
      </c>
      <c r="AD267" s="166" t="s">
        <v>209</v>
      </c>
      <c r="AE267" s="166" t="s">
        <v>199</v>
      </c>
      <c r="AF267" s="166" t="s">
        <v>199</v>
      </c>
      <c r="AG267" s="166" t="s">
        <v>199</v>
      </c>
      <c r="AH267" s="166" t="s">
        <v>199</v>
      </c>
      <c r="AI267" s="166" t="s">
        <v>199</v>
      </c>
      <c r="AJ267" s="166" t="s">
        <v>199</v>
      </c>
      <c r="AK267" s="166" t="s">
        <v>199</v>
      </c>
      <c r="AL267" s="166" t="s">
        <v>199</v>
      </c>
    </row>
    <row r="268" spans="2:38" s="173" customFormat="1" ht="171" hidden="1" x14ac:dyDescent="0.2">
      <c r="B268" s="166" t="s">
        <v>453</v>
      </c>
      <c r="C268" s="167" t="s">
        <v>850</v>
      </c>
      <c r="D268" s="166" t="s">
        <v>1178</v>
      </c>
      <c r="E268" s="67" t="s">
        <v>1129</v>
      </c>
      <c r="F268" s="166" t="s">
        <v>1200</v>
      </c>
      <c r="G268" s="166"/>
      <c r="H268" s="166" t="s">
        <v>1122</v>
      </c>
      <c r="I268" s="166" t="s">
        <v>854</v>
      </c>
      <c r="J268" s="166" t="s">
        <v>199</v>
      </c>
      <c r="K268" s="166" t="s">
        <v>199</v>
      </c>
      <c r="L268" s="166" t="s">
        <v>199</v>
      </c>
      <c r="M268" s="166" t="s">
        <v>1226</v>
      </c>
      <c r="N268" s="166" t="s">
        <v>1227</v>
      </c>
      <c r="O268" s="184" t="s">
        <v>1228</v>
      </c>
      <c r="P268" s="166" t="s">
        <v>805</v>
      </c>
      <c r="Q268" s="166" t="s">
        <v>1204</v>
      </c>
      <c r="R268" s="166" t="s">
        <v>99</v>
      </c>
      <c r="S268" s="170">
        <v>45397</v>
      </c>
      <c r="T268" s="170">
        <v>45473</v>
      </c>
      <c r="U268" s="25" t="s">
        <v>512</v>
      </c>
      <c r="V268" s="166"/>
      <c r="W268" s="166"/>
      <c r="X268" s="171">
        <v>0.1</v>
      </c>
      <c r="Y268" s="166" t="s">
        <v>1205</v>
      </c>
      <c r="Z268" s="166" t="s">
        <v>1215</v>
      </c>
      <c r="AA268" s="166" t="s">
        <v>1222</v>
      </c>
      <c r="AB268" s="166" t="s">
        <v>354</v>
      </c>
      <c r="AC268" s="58" t="s">
        <v>199</v>
      </c>
      <c r="AD268" s="166" t="s">
        <v>209</v>
      </c>
      <c r="AE268" s="166" t="s">
        <v>199</v>
      </c>
      <c r="AF268" s="166" t="s">
        <v>199</v>
      </c>
      <c r="AG268" s="166" t="s">
        <v>199</v>
      </c>
      <c r="AH268" s="166" t="s">
        <v>199</v>
      </c>
      <c r="AI268" s="166" t="s">
        <v>199</v>
      </c>
      <c r="AJ268" s="166" t="s">
        <v>199</v>
      </c>
      <c r="AK268" s="166" t="s">
        <v>199</v>
      </c>
      <c r="AL268" s="166" t="s">
        <v>199</v>
      </c>
    </row>
    <row r="269" spans="2:38" s="173" customFormat="1" ht="171" hidden="1" x14ac:dyDescent="0.2">
      <c r="B269" s="166" t="s">
        <v>453</v>
      </c>
      <c r="C269" s="167" t="s">
        <v>850</v>
      </c>
      <c r="D269" s="166" t="s">
        <v>1178</v>
      </c>
      <c r="E269" s="67" t="s">
        <v>1129</v>
      </c>
      <c r="F269" s="166" t="s">
        <v>1200</v>
      </c>
      <c r="G269" s="166"/>
      <c r="H269" s="166" t="s">
        <v>1122</v>
      </c>
      <c r="I269" s="166" t="s">
        <v>854</v>
      </c>
      <c r="J269" s="166" t="s">
        <v>199</v>
      </c>
      <c r="K269" s="166" t="s">
        <v>199</v>
      </c>
      <c r="L269" s="166" t="s">
        <v>199</v>
      </c>
      <c r="M269" s="166" t="s">
        <v>1229</v>
      </c>
      <c r="N269" s="166" t="s">
        <v>1230</v>
      </c>
      <c r="O269" s="184" t="s">
        <v>1231</v>
      </c>
      <c r="P269" s="166" t="s">
        <v>805</v>
      </c>
      <c r="Q269" s="166" t="s">
        <v>1204</v>
      </c>
      <c r="R269" s="166" t="s">
        <v>99</v>
      </c>
      <c r="S269" s="170">
        <v>45352</v>
      </c>
      <c r="T269" s="170">
        <v>45397</v>
      </c>
      <c r="U269" s="25" t="s">
        <v>512</v>
      </c>
      <c r="V269" s="166"/>
      <c r="W269" s="166"/>
      <c r="X269" s="171">
        <v>0.1</v>
      </c>
      <c r="Y269" s="166" t="s">
        <v>1205</v>
      </c>
      <c r="Z269" s="166" t="s">
        <v>1222</v>
      </c>
      <c r="AA269" s="166" t="s">
        <v>354</v>
      </c>
      <c r="AB269" s="58" t="s">
        <v>199</v>
      </c>
      <c r="AC269" s="58" t="s">
        <v>199</v>
      </c>
      <c r="AD269" s="166" t="s">
        <v>209</v>
      </c>
      <c r="AE269" s="166" t="s">
        <v>199</v>
      </c>
      <c r="AF269" s="166" t="s">
        <v>199</v>
      </c>
      <c r="AG269" s="166" t="s">
        <v>199</v>
      </c>
      <c r="AH269" s="166" t="s">
        <v>199</v>
      </c>
      <c r="AI269" s="166" t="s">
        <v>199</v>
      </c>
      <c r="AJ269" s="166" t="s">
        <v>199</v>
      </c>
      <c r="AK269" s="166" t="s">
        <v>199</v>
      </c>
      <c r="AL269" s="166" t="s">
        <v>199</v>
      </c>
    </row>
    <row r="270" spans="2:38" s="173" customFormat="1" ht="171" hidden="1" x14ac:dyDescent="0.2">
      <c r="B270" s="166" t="s">
        <v>453</v>
      </c>
      <c r="C270" s="167" t="s">
        <v>850</v>
      </c>
      <c r="D270" s="166" t="s">
        <v>1178</v>
      </c>
      <c r="E270" s="67" t="s">
        <v>1129</v>
      </c>
      <c r="F270" s="166" t="s">
        <v>1200</v>
      </c>
      <c r="G270" s="166"/>
      <c r="H270" s="166" t="s">
        <v>1122</v>
      </c>
      <c r="I270" s="166" t="s">
        <v>854</v>
      </c>
      <c r="J270" s="166" t="s">
        <v>199</v>
      </c>
      <c r="K270" s="166" t="s">
        <v>199</v>
      </c>
      <c r="L270" s="166" t="s">
        <v>199</v>
      </c>
      <c r="M270" s="166" t="s">
        <v>1232</v>
      </c>
      <c r="N270" s="166" t="s">
        <v>1233</v>
      </c>
      <c r="O270" s="184" t="s">
        <v>1234</v>
      </c>
      <c r="P270" s="166" t="s">
        <v>805</v>
      </c>
      <c r="Q270" s="166" t="s">
        <v>1204</v>
      </c>
      <c r="R270" s="166" t="s">
        <v>99</v>
      </c>
      <c r="S270" s="170">
        <v>45397</v>
      </c>
      <c r="T270" s="170">
        <v>45412</v>
      </c>
      <c r="U270" s="25" t="s">
        <v>512</v>
      </c>
      <c r="V270" s="166"/>
      <c r="W270" s="166"/>
      <c r="X270" s="171">
        <v>0.1</v>
      </c>
      <c r="Y270" s="166" t="s">
        <v>1205</v>
      </c>
      <c r="Z270" s="166" t="s">
        <v>1222</v>
      </c>
      <c r="AA270" s="166" t="s">
        <v>354</v>
      </c>
      <c r="AB270" s="58" t="s">
        <v>199</v>
      </c>
      <c r="AC270" s="58" t="s">
        <v>199</v>
      </c>
      <c r="AD270" s="166" t="s">
        <v>209</v>
      </c>
      <c r="AE270" s="166" t="s">
        <v>199</v>
      </c>
      <c r="AF270" s="166" t="s">
        <v>199</v>
      </c>
      <c r="AG270" s="166" t="s">
        <v>199</v>
      </c>
      <c r="AH270" s="166" t="s">
        <v>199</v>
      </c>
      <c r="AI270" s="166" t="s">
        <v>199</v>
      </c>
      <c r="AJ270" s="166" t="s">
        <v>199</v>
      </c>
      <c r="AK270" s="166" t="s">
        <v>199</v>
      </c>
      <c r="AL270" s="166" t="s">
        <v>199</v>
      </c>
    </row>
    <row r="271" spans="2:38" s="173" customFormat="1" ht="171" hidden="1" x14ac:dyDescent="0.2">
      <c r="B271" s="166" t="s">
        <v>453</v>
      </c>
      <c r="C271" s="167" t="s">
        <v>850</v>
      </c>
      <c r="D271" s="166" t="s">
        <v>1178</v>
      </c>
      <c r="E271" s="67" t="s">
        <v>1129</v>
      </c>
      <c r="F271" s="166" t="s">
        <v>1247</v>
      </c>
      <c r="G271" s="166"/>
      <c r="H271" s="166" t="s">
        <v>1122</v>
      </c>
      <c r="I271" s="166" t="s">
        <v>854</v>
      </c>
      <c r="J271" s="166" t="s">
        <v>199</v>
      </c>
      <c r="K271" s="166" t="s">
        <v>199</v>
      </c>
      <c r="L271" s="166" t="s">
        <v>199</v>
      </c>
      <c r="M271" s="166" t="s">
        <v>1248</v>
      </c>
      <c r="N271" s="184" t="s">
        <v>1249</v>
      </c>
      <c r="O271" s="184" t="s">
        <v>1250</v>
      </c>
      <c r="P271" s="166" t="s">
        <v>805</v>
      </c>
      <c r="Q271" s="166" t="s">
        <v>1204</v>
      </c>
      <c r="R271" s="166" t="s">
        <v>99</v>
      </c>
      <c r="S271" s="170">
        <v>45337</v>
      </c>
      <c r="T271" s="170">
        <v>45366</v>
      </c>
      <c r="U271" s="25" t="s">
        <v>512</v>
      </c>
      <c r="V271" s="166"/>
      <c r="W271" s="166"/>
      <c r="X271" s="171">
        <v>0.2</v>
      </c>
      <c r="Y271" s="166" t="s">
        <v>1205</v>
      </c>
      <c r="Z271" s="166" t="s">
        <v>354</v>
      </c>
      <c r="AA271" s="58" t="s">
        <v>199</v>
      </c>
      <c r="AB271" s="58" t="s">
        <v>199</v>
      </c>
      <c r="AC271" s="58" t="s">
        <v>199</v>
      </c>
      <c r="AD271" s="166" t="s">
        <v>487</v>
      </c>
      <c r="AE271" s="166" t="s">
        <v>199</v>
      </c>
      <c r="AF271" s="58" t="s">
        <v>199</v>
      </c>
      <c r="AG271" s="166" t="s">
        <v>199</v>
      </c>
      <c r="AH271" s="166" t="s">
        <v>199</v>
      </c>
      <c r="AI271" s="166" t="s">
        <v>199</v>
      </c>
      <c r="AJ271" s="166" t="s">
        <v>199</v>
      </c>
      <c r="AK271" s="166" t="s">
        <v>199</v>
      </c>
      <c r="AL271" s="166" t="s">
        <v>199</v>
      </c>
    </row>
    <row r="272" spans="2:38" s="173" customFormat="1" ht="171" hidden="1" x14ac:dyDescent="0.2">
      <c r="B272" s="166" t="s">
        <v>453</v>
      </c>
      <c r="C272" s="167" t="s">
        <v>850</v>
      </c>
      <c r="D272" s="166" t="s">
        <v>1178</v>
      </c>
      <c r="E272" s="67" t="s">
        <v>1129</v>
      </c>
      <c r="F272" s="166" t="s">
        <v>1247</v>
      </c>
      <c r="G272" s="166"/>
      <c r="H272" s="166" t="s">
        <v>1122</v>
      </c>
      <c r="I272" s="166" t="s">
        <v>854</v>
      </c>
      <c r="J272" s="166" t="s">
        <v>199</v>
      </c>
      <c r="K272" s="166" t="s">
        <v>199</v>
      </c>
      <c r="L272" s="166" t="s">
        <v>199</v>
      </c>
      <c r="M272" s="166" t="s">
        <v>1251</v>
      </c>
      <c r="N272" s="184" t="s">
        <v>1252</v>
      </c>
      <c r="O272" s="184" t="s">
        <v>1253</v>
      </c>
      <c r="P272" s="166" t="s">
        <v>805</v>
      </c>
      <c r="Q272" s="166" t="s">
        <v>1204</v>
      </c>
      <c r="R272" s="166" t="s">
        <v>99</v>
      </c>
      <c r="S272" s="170">
        <v>45366</v>
      </c>
      <c r="T272" s="170">
        <v>45381</v>
      </c>
      <c r="U272" s="25" t="s">
        <v>512</v>
      </c>
      <c r="V272" s="166"/>
      <c r="W272" s="166"/>
      <c r="X272" s="171">
        <v>0.2</v>
      </c>
      <c r="Y272" s="166" t="s">
        <v>1205</v>
      </c>
      <c r="Z272" s="166" t="s">
        <v>354</v>
      </c>
      <c r="AA272" s="58" t="s">
        <v>199</v>
      </c>
      <c r="AB272" s="58" t="s">
        <v>199</v>
      </c>
      <c r="AC272" s="58" t="s">
        <v>199</v>
      </c>
      <c r="AD272" s="166" t="s">
        <v>487</v>
      </c>
      <c r="AE272" s="166" t="s">
        <v>199</v>
      </c>
      <c r="AF272" s="166" t="s">
        <v>199</v>
      </c>
      <c r="AG272" s="166" t="s">
        <v>199</v>
      </c>
      <c r="AH272" s="166" t="s">
        <v>199</v>
      </c>
      <c r="AI272" s="166" t="s">
        <v>199</v>
      </c>
      <c r="AJ272" s="166" t="s">
        <v>199</v>
      </c>
      <c r="AK272" s="166" t="s">
        <v>199</v>
      </c>
      <c r="AL272" s="166" t="s">
        <v>199</v>
      </c>
    </row>
    <row r="273" spans="2:38" s="173" customFormat="1" ht="171" hidden="1" x14ac:dyDescent="0.2">
      <c r="B273" s="166" t="s">
        <v>453</v>
      </c>
      <c r="C273" s="167" t="s">
        <v>850</v>
      </c>
      <c r="D273" s="166" t="s">
        <v>1178</v>
      </c>
      <c r="E273" s="67" t="s">
        <v>1129</v>
      </c>
      <c r="F273" s="166" t="s">
        <v>1247</v>
      </c>
      <c r="G273" s="166"/>
      <c r="H273" s="166" t="s">
        <v>1122</v>
      </c>
      <c r="I273" s="166" t="s">
        <v>854</v>
      </c>
      <c r="J273" s="166" t="s">
        <v>199</v>
      </c>
      <c r="K273" s="166" t="s">
        <v>199</v>
      </c>
      <c r="L273" s="166" t="s">
        <v>199</v>
      </c>
      <c r="M273" s="166" t="s">
        <v>1254</v>
      </c>
      <c r="N273" s="184" t="s">
        <v>1255</v>
      </c>
      <c r="O273" s="184" t="s">
        <v>1256</v>
      </c>
      <c r="P273" s="166" t="s">
        <v>805</v>
      </c>
      <c r="Q273" s="166" t="s">
        <v>1204</v>
      </c>
      <c r="R273" s="166" t="s">
        <v>99</v>
      </c>
      <c r="S273" s="170">
        <v>45381</v>
      </c>
      <c r="T273" s="170">
        <v>45397</v>
      </c>
      <c r="U273" s="25" t="s">
        <v>512</v>
      </c>
      <c r="V273" s="166"/>
      <c r="W273" s="166"/>
      <c r="X273" s="171">
        <v>0.2</v>
      </c>
      <c r="Y273" s="166" t="s">
        <v>1205</v>
      </c>
      <c r="Z273" s="166" t="s">
        <v>354</v>
      </c>
      <c r="AA273" s="58" t="s">
        <v>199</v>
      </c>
      <c r="AB273" s="58" t="s">
        <v>199</v>
      </c>
      <c r="AC273" s="58" t="s">
        <v>199</v>
      </c>
      <c r="AD273" s="166" t="s">
        <v>487</v>
      </c>
      <c r="AE273" s="166" t="s">
        <v>199</v>
      </c>
      <c r="AF273" s="166" t="s">
        <v>199</v>
      </c>
      <c r="AG273" s="166" t="s">
        <v>199</v>
      </c>
      <c r="AH273" s="166" t="s">
        <v>199</v>
      </c>
      <c r="AI273" s="166" t="s">
        <v>199</v>
      </c>
      <c r="AJ273" s="166" t="s">
        <v>199</v>
      </c>
      <c r="AK273" s="166" t="s">
        <v>199</v>
      </c>
      <c r="AL273" s="166" t="s">
        <v>199</v>
      </c>
    </row>
    <row r="274" spans="2:38" s="173" customFormat="1" ht="171" hidden="1" x14ac:dyDescent="0.2">
      <c r="B274" s="166" t="s">
        <v>453</v>
      </c>
      <c r="C274" s="167" t="s">
        <v>850</v>
      </c>
      <c r="D274" s="166" t="s">
        <v>1178</v>
      </c>
      <c r="E274" s="67" t="s">
        <v>1129</v>
      </c>
      <c r="F274" s="166" t="s">
        <v>1247</v>
      </c>
      <c r="G274" s="166"/>
      <c r="H274" s="166" t="s">
        <v>1122</v>
      </c>
      <c r="I274" s="166" t="s">
        <v>854</v>
      </c>
      <c r="J274" s="166" t="s">
        <v>199</v>
      </c>
      <c r="K274" s="166" t="s">
        <v>199</v>
      </c>
      <c r="L274" s="166" t="s">
        <v>199</v>
      </c>
      <c r="M274" s="166" t="s">
        <v>1257</v>
      </c>
      <c r="N274" s="166" t="s">
        <v>1258</v>
      </c>
      <c r="O274" s="184" t="s">
        <v>1259</v>
      </c>
      <c r="P274" s="166" t="s">
        <v>805</v>
      </c>
      <c r="Q274" s="166" t="s">
        <v>1204</v>
      </c>
      <c r="R274" s="166" t="s">
        <v>99</v>
      </c>
      <c r="S274" s="170">
        <v>45444</v>
      </c>
      <c r="T274" s="170">
        <v>45458</v>
      </c>
      <c r="U274" s="25" t="s">
        <v>512</v>
      </c>
      <c r="V274" s="166"/>
      <c r="W274" s="166"/>
      <c r="X274" s="171">
        <v>0.2</v>
      </c>
      <c r="Y274" s="166" t="s">
        <v>1205</v>
      </c>
      <c r="Z274" s="166" t="s">
        <v>354</v>
      </c>
      <c r="AA274" s="58" t="s">
        <v>199</v>
      </c>
      <c r="AB274" s="58" t="s">
        <v>199</v>
      </c>
      <c r="AC274" s="58" t="s">
        <v>199</v>
      </c>
      <c r="AD274" s="166" t="s">
        <v>487</v>
      </c>
      <c r="AE274" s="166" t="s">
        <v>199</v>
      </c>
      <c r="AF274" s="166" t="s">
        <v>199</v>
      </c>
      <c r="AG274" s="166" t="s">
        <v>199</v>
      </c>
      <c r="AH274" s="166" t="s">
        <v>199</v>
      </c>
      <c r="AI274" s="166" t="s">
        <v>199</v>
      </c>
      <c r="AJ274" s="166" t="s">
        <v>199</v>
      </c>
      <c r="AK274" s="166" t="s">
        <v>199</v>
      </c>
      <c r="AL274" s="166" t="s">
        <v>199</v>
      </c>
    </row>
    <row r="275" spans="2:38" s="173" customFormat="1" ht="171" hidden="1" x14ac:dyDescent="0.2">
      <c r="B275" s="166" t="s">
        <v>453</v>
      </c>
      <c r="C275" s="167" t="s">
        <v>850</v>
      </c>
      <c r="D275" s="166" t="s">
        <v>1178</v>
      </c>
      <c r="E275" s="67" t="s">
        <v>1129</v>
      </c>
      <c r="F275" s="166" t="s">
        <v>1247</v>
      </c>
      <c r="G275" s="166"/>
      <c r="H275" s="166" t="s">
        <v>1122</v>
      </c>
      <c r="I275" s="166" t="s">
        <v>854</v>
      </c>
      <c r="J275" s="166" t="s">
        <v>199</v>
      </c>
      <c r="K275" s="166" t="s">
        <v>199</v>
      </c>
      <c r="L275" s="166" t="s">
        <v>199</v>
      </c>
      <c r="M275" s="166" t="s">
        <v>1260</v>
      </c>
      <c r="N275" s="166" t="s">
        <v>1261</v>
      </c>
      <c r="O275" s="184" t="s">
        <v>1262</v>
      </c>
      <c r="P275" s="166" t="s">
        <v>805</v>
      </c>
      <c r="Q275" s="166" t="s">
        <v>1204</v>
      </c>
      <c r="R275" s="166" t="s">
        <v>99</v>
      </c>
      <c r="S275" s="170">
        <v>45458</v>
      </c>
      <c r="T275" s="170">
        <v>45488</v>
      </c>
      <c r="U275" s="25" t="s">
        <v>512</v>
      </c>
      <c r="V275" s="166"/>
      <c r="W275" s="166"/>
      <c r="X275" s="171">
        <v>0.2</v>
      </c>
      <c r="Y275" s="166" t="s">
        <v>1205</v>
      </c>
      <c r="Z275" s="166" t="s">
        <v>354</v>
      </c>
      <c r="AA275" s="58" t="s">
        <v>199</v>
      </c>
      <c r="AB275" s="58" t="s">
        <v>199</v>
      </c>
      <c r="AC275" s="58" t="s">
        <v>199</v>
      </c>
      <c r="AD275" s="166" t="s">
        <v>487</v>
      </c>
      <c r="AE275" s="166" t="s">
        <v>199</v>
      </c>
      <c r="AF275" s="166" t="s">
        <v>199</v>
      </c>
      <c r="AG275" s="166" t="s">
        <v>199</v>
      </c>
      <c r="AH275" s="166" t="s">
        <v>199</v>
      </c>
      <c r="AI275" s="166" t="s">
        <v>199</v>
      </c>
      <c r="AJ275" s="166" t="s">
        <v>199</v>
      </c>
      <c r="AK275" s="166" t="s">
        <v>199</v>
      </c>
      <c r="AL275" s="166" t="s">
        <v>199</v>
      </c>
    </row>
    <row r="276" spans="2:38" s="173" customFormat="1" ht="171" hidden="1" x14ac:dyDescent="0.2">
      <c r="B276" s="166" t="s">
        <v>453</v>
      </c>
      <c r="C276" s="167" t="s">
        <v>850</v>
      </c>
      <c r="D276" s="166" t="s">
        <v>1178</v>
      </c>
      <c r="E276" s="67" t="s">
        <v>1129</v>
      </c>
      <c r="F276" s="166" t="s">
        <v>1263</v>
      </c>
      <c r="G276" s="166"/>
      <c r="H276" s="166" t="s">
        <v>1122</v>
      </c>
      <c r="I276" s="166" t="s">
        <v>854</v>
      </c>
      <c r="J276" s="166" t="s">
        <v>199</v>
      </c>
      <c r="K276" s="166" t="s">
        <v>199</v>
      </c>
      <c r="L276" s="166" t="s">
        <v>199</v>
      </c>
      <c r="M276" s="166" t="s">
        <v>1264</v>
      </c>
      <c r="N276" s="166" t="s">
        <v>1265</v>
      </c>
      <c r="O276" s="184" t="s">
        <v>1266</v>
      </c>
      <c r="P276" s="166" t="s">
        <v>805</v>
      </c>
      <c r="Q276" s="166" t="s">
        <v>1204</v>
      </c>
      <c r="R276" s="166" t="s">
        <v>99</v>
      </c>
      <c r="S276" s="170">
        <v>45474</v>
      </c>
      <c r="T276" s="170">
        <v>45488</v>
      </c>
      <c r="U276" s="25" t="s">
        <v>512</v>
      </c>
      <c r="V276" s="166"/>
      <c r="W276" s="166"/>
      <c r="X276" s="171">
        <v>0.05</v>
      </c>
      <c r="Y276" s="166" t="s">
        <v>1205</v>
      </c>
      <c r="Z276" s="166" t="s">
        <v>354</v>
      </c>
      <c r="AA276" s="58" t="s">
        <v>199</v>
      </c>
      <c r="AB276" s="58" t="s">
        <v>199</v>
      </c>
      <c r="AC276" s="58" t="s">
        <v>199</v>
      </c>
      <c r="AD276" s="166" t="s">
        <v>487</v>
      </c>
      <c r="AE276" s="166" t="s">
        <v>199</v>
      </c>
      <c r="AF276" s="166" t="s">
        <v>199</v>
      </c>
      <c r="AG276" s="166" t="s">
        <v>199</v>
      </c>
      <c r="AH276" s="166" t="s">
        <v>199</v>
      </c>
      <c r="AI276" s="166" t="s">
        <v>199</v>
      </c>
      <c r="AJ276" s="166" t="s">
        <v>199</v>
      </c>
      <c r="AK276" s="166" t="s">
        <v>199</v>
      </c>
      <c r="AL276" s="166" t="s">
        <v>199</v>
      </c>
    </row>
    <row r="277" spans="2:38" s="173" customFormat="1" ht="171" hidden="1" x14ac:dyDescent="0.2">
      <c r="B277" s="166" t="s">
        <v>453</v>
      </c>
      <c r="C277" s="167" t="s">
        <v>850</v>
      </c>
      <c r="D277" s="166" t="s">
        <v>1178</v>
      </c>
      <c r="E277" s="67" t="s">
        <v>1129</v>
      </c>
      <c r="F277" s="166" t="s">
        <v>1263</v>
      </c>
      <c r="G277" s="166"/>
      <c r="H277" s="166" t="s">
        <v>1122</v>
      </c>
      <c r="I277" s="166" t="s">
        <v>854</v>
      </c>
      <c r="J277" s="166" t="s">
        <v>199</v>
      </c>
      <c r="K277" s="166" t="s">
        <v>199</v>
      </c>
      <c r="L277" s="166" t="s">
        <v>199</v>
      </c>
      <c r="M277" s="166" t="s">
        <v>1267</v>
      </c>
      <c r="N277" s="166" t="s">
        <v>1268</v>
      </c>
      <c r="O277" s="184" t="s">
        <v>1269</v>
      </c>
      <c r="P277" s="166" t="s">
        <v>805</v>
      </c>
      <c r="Q277" s="166" t="s">
        <v>1204</v>
      </c>
      <c r="R277" s="166" t="s">
        <v>99</v>
      </c>
      <c r="S277" s="170">
        <v>45488</v>
      </c>
      <c r="T277" s="170">
        <v>45503</v>
      </c>
      <c r="U277" s="25" t="s">
        <v>512</v>
      </c>
      <c r="V277" s="166"/>
      <c r="W277" s="166"/>
      <c r="X277" s="171">
        <v>0.1</v>
      </c>
      <c r="Y277" s="166" t="s">
        <v>1205</v>
      </c>
      <c r="Z277" s="166" t="s">
        <v>1222</v>
      </c>
      <c r="AA277" s="166" t="s">
        <v>354</v>
      </c>
      <c r="AB277" s="58" t="s">
        <v>199</v>
      </c>
      <c r="AC277" s="58" t="s">
        <v>199</v>
      </c>
      <c r="AD277" s="166" t="s">
        <v>487</v>
      </c>
      <c r="AE277" s="166" t="s">
        <v>199</v>
      </c>
      <c r="AF277" s="166" t="s">
        <v>199</v>
      </c>
      <c r="AG277" s="166" t="s">
        <v>199</v>
      </c>
      <c r="AH277" s="166" t="s">
        <v>199</v>
      </c>
      <c r="AI277" s="166" t="s">
        <v>199</v>
      </c>
      <c r="AJ277" s="166" t="s">
        <v>199</v>
      </c>
      <c r="AK277" s="166" t="s">
        <v>199</v>
      </c>
      <c r="AL277" s="166" t="s">
        <v>199</v>
      </c>
    </row>
    <row r="278" spans="2:38" s="173" customFormat="1" ht="171" hidden="1" x14ac:dyDescent="0.2">
      <c r="B278" s="166" t="s">
        <v>453</v>
      </c>
      <c r="C278" s="167" t="s">
        <v>850</v>
      </c>
      <c r="D278" s="166" t="s">
        <v>1178</v>
      </c>
      <c r="E278" s="67" t="s">
        <v>1129</v>
      </c>
      <c r="F278" s="166" t="s">
        <v>1263</v>
      </c>
      <c r="G278" s="166"/>
      <c r="H278" s="166" t="s">
        <v>1122</v>
      </c>
      <c r="I278" s="166" t="s">
        <v>854</v>
      </c>
      <c r="J278" s="166" t="s">
        <v>199</v>
      </c>
      <c r="K278" s="166" t="s">
        <v>199</v>
      </c>
      <c r="L278" s="166" t="s">
        <v>199</v>
      </c>
      <c r="M278" s="166" t="s">
        <v>1270</v>
      </c>
      <c r="N278" s="166" t="s">
        <v>1271</v>
      </c>
      <c r="O278" s="184" t="s">
        <v>1272</v>
      </c>
      <c r="P278" s="166" t="s">
        <v>805</v>
      </c>
      <c r="Q278" s="166" t="s">
        <v>1204</v>
      </c>
      <c r="R278" s="166" t="s">
        <v>99</v>
      </c>
      <c r="S278" s="170">
        <v>45505</v>
      </c>
      <c r="T278" s="170">
        <v>45534</v>
      </c>
      <c r="U278" s="25" t="s">
        <v>512</v>
      </c>
      <c r="V278" s="166"/>
      <c r="W278" s="166"/>
      <c r="X278" s="171">
        <v>0.15</v>
      </c>
      <c r="Y278" s="166" t="s">
        <v>1205</v>
      </c>
      <c r="Z278" s="166" t="s">
        <v>354</v>
      </c>
      <c r="AA278" s="58" t="s">
        <v>199</v>
      </c>
      <c r="AB278" s="58" t="s">
        <v>199</v>
      </c>
      <c r="AC278" s="58" t="s">
        <v>199</v>
      </c>
      <c r="AD278" s="166" t="s">
        <v>487</v>
      </c>
      <c r="AE278" s="166" t="s">
        <v>199</v>
      </c>
      <c r="AF278" s="166" t="s">
        <v>199</v>
      </c>
      <c r="AG278" s="166" t="s">
        <v>199</v>
      </c>
      <c r="AH278" s="166" t="s">
        <v>199</v>
      </c>
      <c r="AI278" s="166" t="s">
        <v>199</v>
      </c>
      <c r="AJ278" s="166" t="s">
        <v>199</v>
      </c>
      <c r="AK278" s="166" t="s">
        <v>199</v>
      </c>
      <c r="AL278" s="166" t="s">
        <v>199</v>
      </c>
    </row>
    <row r="279" spans="2:38" s="173" customFormat="1" ht="171" hidden="1" x14ac:dyDescent="0.2">
      <c r="B279" s="166" t="s">
        <v>453</v>
      </c>
      <c r="C279" s="167" t="s">
        <v>850</v>
      </c>
      <c r="D279" s="166" t="s">
        <v>1178</v>
      </c>
      <c r="E279" s="67" t="s">
        <v>1129</v>
      </c>
      <c r="F279" s="166" t="s">
        <v>1263</v>
      </c>
      <c r="G279" s="166"/>
      <c r="H279" s="166" t="s">
        <v>1122</v>
      </c>
      <c r="I279" s="166" t="s">
        <v>854</v>
      </c>
      <c r="J279" s="166" t="s">
        <v>199</v>
      </c>
      <c r="K279" s="166" t="s">
        <v>199</v>
      </c>
      <c r="L279" s="166" t="s">
        <v>199</v>
      </c>
      <c r="M279" s="166" t="s">
        <v>1273</v>
      </c>
      <c r="N279" s="166" t="s">
        <v>1274</v>
      </c>
      <c r="O279" s="184" t="s">
        <v>1275</v>
      </c>
      <c r="P279" s="166" t="s">
        <v>805</v>
      </c>
      <c r="Q279" s="166" t="s">
        <v>1204</v>
      </c>
      <c r="R279" s="166" t="s">
        <v>99</v>
      </c>
      <c r="S279" s="170">
        <v>45536</v>
      </c>
      <c r="T279" s="170">
        <v>45565</v>
      </c>
      <c r="U279" s="25" t="s">
        <v>512</v>
      </c>
      <c r="V279" s="166"/>
      <c r="W279" s="166"/>
      <c r="X279" s="171">
        <v>0.15</v>
      </c>
      <c r="Y279" s="166" t="s">
        <v>1205</v>
      </c>
      <c r="Z279" s="166" t="s">
        <v>354</v>
      </c>
      <c r="AA279" s="58" t="s">
        <v>199</v>
      </c>
      <c r="AB279" s="58" t="s">
        <v>199</v>
      </c>
      <c r="AC279" s="58" t="s">
        <v>199</v>
      </c>
      <c r="AD279" s="166" t="s">
        <v>487</v>
      </c>
      <c r="AE279" s="166" t="s">
        <v>199</v>
      </c>
      <c r="AF279" s="166" t="s">
        <v>199</v>
      </c>
      <c r="AG279" s="166" t="s">
        <v>199</v>
      </c>
      <c r="AH279" s="166" t="s">
        <v>199</v>
      </c>
      <c r="AI279" s="166" t="s">
        <v>199</v>
      </c>
      <c r="AJ279" s="166" t="s">
        <v>199</v>
      </c>
      <c r="AK279" s="166" t="s">
        <v>199</v>
      </c>
      <c r="AL279" s="166" t="s">
        <v>199</v>
      </c>
    </row>
    <row r="280" spans="2:38" s="173" customFormat="1" ht="171" hidden="1" x14ac:dyDescent="0.2">
      <c r="B280" s="166" t="s">
        <v>453</v>
      </c>
      <c r="C280" s="167" t="s">
        <v>850</v>
      </c>
      <c r="D280" s="166" t="s">
        <v>1178</v>
      </c>
      <c r="E280" s="67" t="s">
        <v>1129</v>
      </c>
      <c r="F280" s="166" t="s">
        <v>1263</v>
      </c>
      <c r="G280" s="166"/>
      <c r="H280" s="166" t="s">
        <v>1122</v>
      </c>
      <c r="I280" s="166" t="s">
        <v>854</v>
      </c>
      <c r="J280" s="166" t="s">
        <v>199</v>
      </c>
      <c r="K280" s="166" t="s">
        <v>199</v>
      </c>
      <c r="L280" s="166" t="s">
        <v>199</v>
      </c>
      <c r="M280" s="166" t="s">
        <v>1276</v>
      </c>
      <c r="N280" s="166" t="s">
        <v>1277</v>
      </c>
      <c r="O280" s="184" t="s">
        <v>1278</v>
      </c>
      <c r="P280" s="166" t="s">
        <v>805</v>
      </c>
      <c r="Q280" s="166" t="s">
        <v>1204</v>
      </c>
      <c r="R280" s="166" t="s">
        <v>99</v>
      </c>
      <c r="S280" s="170">
        <v>45536</v>
      </c>
      <c r="T280" s="170">
        <v>45550</v>
      </c>
      <c r="U280" s="25" t="s">
        <v>512</v>
      </c>
      <c r="V280" s="166"/>
      <c r="W280" s="166"/>
      <c r="X280" s="171">
        <v>0.05</v>
      </c>
      <c r="Y280" s="166" t="s">
        <v>1205</v>
      </c>
      <c r="Z280" s="166" t="s">
        <v>354</v>
      </c>
      <c r="AA280" s="58" t="s">
        <v>199</v>
      </c>
      <c r="AB280" s="58" t="s">
        <v>199</v>
      </c>
      <c r="AC280" s="58" t="s">
        <v>199</v>
      </c>
      <c r="AD280" s="166" t="s">
        <v>487</v>
      </c>
      <c r="AE280" s="166" t="s">
        <v>199</v>
      </c>
      <c r="AF280" s="166" t="s">
        <v>199</v>
      </c>
      <c r="AG280" s="166" t="s">
        <v>199</v>
      </c>
      <c r="AH280" s="166" t="s">
        <v>199</v>
      </c>
      <c r="AI280" s="166" t="s">
        <v>199</v>
      </c>
      <c r="AJ280" s="166" t="s">
        <v>199</v>
      </c>
      <c r="AK280" s="166" t="s">
        <v>199</v>
      </c>
      <c r="AL280" s="166" t="s">
        <v>199</v>
      </c>
    </row>
    <row r="281" spans="2:38" s="173" customFormat="1" ht="171" hidden="1" x14ac:dyDescent="0.2">
      <c r="B281" s="166" t="s">
        <v>453</v>
      </c>
      <c r="C281" s="167" t="s">
        <v>850</v>
      </c>
      <c r="D281" s="166" t="s">
        <v>1178</v>
      </c>
      <c r="E281" s="67" t="s">
        <v>1129</v>
      </c>
      <c r="F281" s="166" t="s">
        <v>1263</v>
      </c>
      <c r="G281" s="166"/>
      <c r="H281" s="166" t="s">
        <v>1122</v>
      </c>
      <c r="I281" s="166" t="s">
        <v>854</v>
      </c>
      <c r="J281" s="166" t="s">
        <v>199</v>
      </c>
      <c r="K281" s="166" t="s">
        <v>199</v>
      </c>
      <c r="L281" s="166" t="s">
        <v>199</v>
      </c>
      <c r="M281" s="166" t="s">
        <v>1279</v>
      </c>
      <c r="N281" s="166" t="s">
        <v>1280</v>
      </c>
      <c r="O281" s="184" t="s">
        <v>1281</v>
      </c>
      <c r="P281" s="166" t="s">
        <v>805</v>
      </c>
      <c r="Q281" s="166" t="s">
        <v>1204</v>
      </c>
      <c r="R281" s="166" t="s">
        <v>99</v>
      </c>
      <c r="S281" s="170">
        <v>45550</v>
      </c>
      <c r="T281" s="170">
        <v>45580</v>
      </c>
      <c r="U281" s="25" t="s">
        <v>512</v>
      </c>
      <c r="V281" s="166"/>
      <c r="W281" s="166"/>
      <c r="X281" s="171">
        <v>0.05</v>
      </c>
      <c r="Y281" s="166" t="s">
        <v>1205</v>
      </c>
      <c r="Z281" s="166" t="s">
        <v>1222</v>
      </c>
      <c r="AA281" s="166" t="s">
        <v>354</v>
      </c>
      <c r="AB281" s="58" t="s">
        <v>199</v>
      </c>
      <c r="AC281" s="58" t="s">
        <v>199</v>
      </c>
      <c r="AD281" s="166" t="s">
        <v>487</v>
      </c>
      <c r="AE281" s="166" t="s">
        <v>199</v>
      </c>
      <c r="AF281" s="166" t="s">
        <v>199</v>
      </c>
      <c r="AG281" s="166" t="s">
        <v>199</v>
      </c>
      <c r="AH281" s="166" t="s">
        <v>199</v>
      </c>
      <c r="AI281" s="166" t="s">
        <v>199</v>
      </c>
      <c r="AJ281" s="166" t="s">
        <v>199</v>
      </c>
      <c r="AK281" s="166" t="s">
        <v>199</v>
      </c>
      <c r="AL281" s="166" t="s">
        <v>199</v>
      </c>
    </row>
    <row r="282" spans="2:38" s="173" customFormat="1" ht="171" hidden="1" x14ac:dyDescent="0.2">
      <c r="B282" s="166" t="s">
        <v>453</v>
      </c>
      <c r="C282" s="167" t="s">
        <v>850</v>
      </c>
      <c r="D282" s="166" t="s">
        <v>1178</v>
      </c>
      <c r="E282" s="67" t="s">
        <v>1129</v>
      </c>
      <c r="F282" s="166" t="s">
        <v>1263</v>
      </c>
      <c r="G282" s="166"/>
      <c r="H282" s="166" t="s">
        <v>1122</v>
      </c>
      <c r="I282" s="166" t="s">
        <v>854</v>
      </c>
      <c r="J282" s="166" t="s">
        <v>199</v>
      </c>
      <c r="K282" s="166" t="s">
        <v>199</v>
      </c>
      <c r="L282" s="166" t="s">
        <v>199</v>
      </c>
      <c r="M282" s="166" t="s">
        <v>1282</v>
      </c>
      <c r="N282" s="166" t="s">
        <v>1283</v>
      </c>
      <c r="O282" s="184" t="s">
        <v>1284</v>
      </c>
      <c r="P282" s="166" t="s">
        <v>805</v>
      </c>
      <c r="Q282" s="166" t="s">
        <v>1204</v>
      </c>
      <c r="R282" s="166" t="s">
        <v>99</v>
      </c>
      <c r="S282" s="170">
        <v>45580</v>
      </c>
      <c r="T282" s="170">
        <v>45595</v>
      </c>
      <c r="U282" s="25" t="s">
        <v>512</v>
      </c>
      <c r="V282" s="166"/>
      <c r="W282" s="166"/>
      <c r="X282" s="171">
        <v>0.1</v>
      </c>
      <c r="Y282" s="166" t="s">
        <v>1205</v>
      </c>
      <c r="Z282" s="166" t="s">
        <v>1222</v>
      </c>
      <c r="AA282" s="166" t="s">
        <v>354</v>
      </c>
      <c r="AB282" s="58" t="s">
        <v>199</v>
      </c>
      <c r="AC282" s="58" t="s">
        <v>199</v>
      </c>
      <c r="AD282" s="166" t="s">
        <v>487</v>
      </c>
      <c r="AE282" s="166" t="s">
        <v>199</v>
      </c>
      <c r="AF282" s="166" t="s">
        <v>199</v>
      </c>
      <c r="AG282" s="166" t="s">
        <v>199</v>
      </c>
      <c r="AH282" s="166" t="s">
        <v>199</v>
      </c>
      <c r="AI282" s="166" t="s">
        <v>199</v>
      </c>
      <c r="AJ282" s="166" t="s">
        <v>199</v>
      </c>
      <c r="AK282" s="166" t="s">
        <v>199</v>
      </c>
      <c r="AL282" s="166" t="s">
        <v>199</v>
      </c>
    </row>
    <row r="283" spans="2:38" s="173" customFormat="1" ht="171" hidden="1" x14ac:dyDescent="0.2">
      <c r="B283" s="166" t="s">
        <v>453</v>
      </c>
      <c r="C283" s="167" t="s">
        <v>850</v>
      </c>
      <c r="D283" s="166" t="s">
        <v>1178</v>
      </c>
      <c r="E283" s="67" t="s">
        <v>1129</v>
      </c>
      <c r="F283" s="166" t="s">
        <v>1263</v>
      </c>
      <c r="G283" s="166"/>
      <c r="H283" s="166" t="s">
        <v>1122</v>
      </c>
      <c r="I283" s="166" t="s">
        <v>854</v>
      </c>
      <c r="J283" s="166" t="s">
        <v>199</v>
      </c>
      <c r="K283" s="166" t="s">
        <v>199</v>
      </c>
      <c r="L283" s="166" t="s">
        <v>199</v>
      </c>
      <c r="M283" s="166" t="s">
        <v>1285</v>
      </c>
      <c r="N283" s="166" t="s">
        <v>1286</v>
      </c>
      <c r="O283" s="184" t="s">
        <v>1287</v>
      </c>
      <c r="P283" s="166" t="s">
        <v>805</v>
      </c>
      <c r="Q283" s="166" t="s">
        <v>1204</v>
      </c>
      <c r="R283" s="166" t="s">
        <v>99</v>
      </c>
      <c r="S283" s="170">
        <v>45566</v>
      </c>
      <c r="T283" s="170">
        <v>45626</v>
      </c>
      <c r="U283" s="25" t="s">
        <v>512</v>
      </c>
      <c r="V283" s="166"/>
      <c r="W283" s="166"/>
      <c r="X283" s="171">
        <v>0.1</v>
      </c>
      <c r="Y283" s="166" t="s">
        <v>1205</v>
      </c>
      <c r="Z283" s="166" t="s">
        <v>1222</v>
      </c>
      <c r="AA283" s="166" t="s">
        <v>354</v>
      </c>
      <c r="AB283" s="58" t="s">
        <v>199</v>
      </c>
      <c r="AC283" s="58" t="s">
        <v>199</v>
      </c>
      <c r="AD283" s="166" t="s">
        <v>487</v>
      </c>
      <c r="AE283" s="166" t="s">
        <v>199</v>
      </c>
      <c r="AF283" s="166" t="s">
        <v>199</v>
      </c>
      <c r="AG283" s="166" t="s">
        <v>199</v>
      </c>
      <c r="AH283" s="166" t="s">
        <v>199</v>
      </c>
      <c r="AI283" s="166" t="s">
        <v>199</v>
      </c>
      <c r="AJ283" s="166" t="s">
        <v>199</v>
      </c>
      <c r="AK283" s="166" t="s">
        <v>199</v>
      </c>
      <c r="AL283" s="166" t="s">
        <v>199</v>
      </c>
    </row>
    <row r="284" spans="2:38" s="173" customFormat="1" ht="171" hidden="1" x14ac:dyDescent="0.2">
      <c r="B284" s="166" t="s">
        <v>453</v>
      </c>
      <c r="C284" s="167" t="s">
        <v>850</v>
      </c>
      <c r="D284" s="166" t="s">
        <v>1178</v>
      </c>
      <c r="E284" s="67" t="s">
        <v>1129</v>
      </c>
      <c r="F284" s="166" t="s">
        <v>1263</v>
      </c>
      <c r="G284" s="166"/>
      <c r="H284" s="166" t="s">
        <v>1122</v>
      </c>
      <c r="I284" s="166" t="s">
        <v>854</v>
      </c>
      <c r="J284" s="166" t="s">
        <v>199</v>
      </c>
      <c r="K284" s="166" t="s">
        <v>199</v>
      </c>
      <c r="L284" s="166" t="s">
        <v>199</v>
      </c>
      <c r="M284" s="166" t="s">
        <v>1288</v>
      </c>
      <c r="N284" s="166" t="s">
        <v>1289</v>
      </c>
      <c r="O284" s="166" t="s">
        <v>1290</v>
      </c>
      <c r="P284" s="166" t="s">
        <v>805</v>
      </c>
      <c r="Q284" s="166" t="s">
        <v>1204</v>
      </c>
      <c r="R284" s="166" t="s">
        <v>99</v>
      </c>
      <c r="S284" s="170">
        <v>45597</v>
      </c>
      <c r="T284" s="170">
        <v>45641</v>
      </c>
      <c r="U284" s="25" t="s">
        <v>512</v>
      </c>
      <c r="V284" s="166"/>
      <c r="W284" s="166"/>
      <c r="X284" s="171">
        <v>0.05</v>
      </c>
      <c r="Y284" s="166" t="s">
        <v>1205</v>
      </c>
      <c r="Z284" s="166" t="s">
        <v>354</v>
      </c>
      <c r="AA284" s="58" t="s">
        <v>199</v>
      </c>
      <c r="AB284" s="58" t="s">
        <v>199</v>
      </c>
      <c r="AC284" s="58" t="s">
        <v>199</v>
      </c>
      <c r="AD284" s="166" t="s">
        <v>487</v>
      </c>
      <c r="AE284" s="166" t="s">
        <v>199</v>
      </c>
      <c r="AF284" s="166" t="s">
        <v>199</v>
      </c>
      <c r="AG284" s="166" t="s">
        <v>199</v>
      </c>
      <c r="AH284" s="166" t="s">
        <v>199</v>
      </c>
      <c r="AI284" s="166" t="s">
        <v>199</v>
      </c>
      <c r="AJ284" s="166" t="s">
        <v>199</v>
      </c>
      <c r="AK284" s="166" t="s">
        <v>199</v>
      </c>
      <c r="AL284" s="166" t="s">
        <v>199</v>
      </c>
    </row>
    <row r="285" spans="2:38" s="173" customFormat="1" ht="171" hidden="1" x14ac:dyDescent="0.2">
      <c r="B285" s="166" t="s">
        <v>453</v>
      </c>
      <c r="C285" s="167" t="s">
        <v>850</v>
      </c>
      <c r="D285" s="166" t="s">
        <v>1178</v>
      </c>
      <c r="E285" s="67" t="s">
        <v>1129</v>
      </c>
      <c r="F285" s="166" t="s">
        <v>1263</v>
      </c>
      <c r="G285" s="166"/>
      <c r="H285" s="166" t="s">
        <v>1122</v>
      </c>
      <c r="I285" s="166" t="s">
        <v>854</v>
      </c>
      <c r="J285" s="166" t="s">
        <v>199</v>
      </c>
      <c r="K285" s="166" t="s">
        <v>199</v>
      </c>
      <c r="L285" s="166" t="s">
        <v>199</v>
      </c>
      <c r="M285" s="166" t="s">
        <v>1291</v>
      </c>
      <c r="N285" s="166" t="s">
        <v>1292</v>
      </c>
      <c r="O285" s="166" t="s">
        <v>1293</v>
      </c>
      <c r="P285" s="166" t="s">
        <v>805</v>
      </c>
      <c r="Q285" s="166" t="s">
        <v>1204</v>
      </c>
      <c r="R285" s="166" t="s">
        <v>99</v>
      </c>
      <c r="S285" s="170">
        <v>45597</v>
      </c>
      <c r="T285" s="170">
        <v>45641</v>
      </c>
      <c r="U285" s="25" t="s">
        <v>512</v>
      </c>
      <c r="V285" s="166"/>
      <c r="W285" s="166"/>
      <c r="X285" s="171">
        <v>0.05</v>
      </c>
      <c r="Y285" s="166" t="s">
        <v>1205</v>
      </c>
      <c r="Z285" s="166" t="s">
        <v>1222</v>
      </c>
      <c r="AA285" s="166" t="s">
        <v>354</v>
      </c>
      <c r="AB285" s="58" t="s">
        <v>199</v>
      </c>
      <c r="AC285" s="58" t="s">
        <v>199</v>
      </c>
      <c r="AD285" s="166" t="s">
        <v>487</v>
      </c>
      <c r="AE285" s="166" t="s">
        <v>199</v>
      </c>
      <c r="AF285" s="166" t="s">
        <v>199</v>
      </c>
      <c r="AG285" s="166" t="s">
        <v>199</v>
      </c>
      <c r="AH285" s="166" t="s">
        <v>199</v>
      </c>
      <c r="AI285" s="166" t="s">
        <v>199</v>
      </c>
      <c r="AJ285" s="166" t="s">
        <v>199</v>
      </c>
      <c r="AK285" s="166" t="s">
        <v>199</v>
      </c>
      <c r="AL285" s="166" t="s">
        <v>199</v>
      </c>
    </row>
    <row r="286" spans="2:38" s="173" customFormat="1" ht="171" hidden="1" x14ac:dyDescent="0.2">
      <c r="B286" s="166" t="s">
        <v>453</v>
      </c>
      <c r="C286" s="167" t="s">
        <v>850</v>
      </c>
      <c r="D286" s="166" t="s">
        <v>1178</v>
      </c>
      <c r="E286" s="67" t="s">
        <v>1129</v>
      </c>
      <c r="F286" s="166" t="s">
        <v>1263</v>
      </c>
      <c r="G286" s="166"/>
      <c r="H286" s="166" t="s">
        <v>1122</v>
      </c>
      <c r="I286" s="166" t="s">
        <v>854</v>
      </c>
      <c r="J286" s="166" t="s">
        <v>199</v>
      </c>
      <c r="K286" s="166" t="s">
        <v>199</v>
      </c>
      <c r="L286" s="166" t="s">
        <v>199</v>
      </c>
      <c r="M286" s="166" t="s">
        <v>1294</v>
      </c>
      <c r="N286" s="166" t="s">
        <v>1295</v>
      </c>
      <c r="O286" s="166" t="s">
        <v>1296</v>
      </c>
      <c r="P286" s="166" t="s">
        <v>805</v>
      </c>
      <c r="Q286" s="166" t="s">
        <v>1297</v>
      </c>
      <c r="R286" s="166" t="s">
        <v>99</v>
      </c>
      <c r="S286" s="170">
        <v>45597</v>
      </c>
      <c r="T286" s="170">
        <v>45641</v>
      </c>
      <c r="U286" s="25" t="s">
        <v>512</v>
      </c>
      <c r="V286" s="166"/>
      <c r="W286" s="166"/>
      <c r="X286" s="171">
        <v>0.1</v>
      </c>
      <c r="Y286" s="166" t="s">
        <v>1205</v>
      </c>
      <c r="Z286" s="166" t="s">
        <v>1215</v>
      </c>
      <c r="AA286" s="166" t="s">
        <v>1222</v>
      </c>
      <c r="AB286" s="166" t="s">
        <v>354</v>
      </c>
      <c r="AC286" s="58" t="s">
        <v>199</v>
      </c>
      <c r="AD286" s="166" t="s">
        <v>487</v>
      </c>
      <c r="AE286" s="166" t="s">
        <v>199</v>
      </c>
      <c r="AF286" s="166" t="s">
        <v>199</v>
      </c>
      <c r="AG286" s="166" t="s">
        <v>199</v>
      </c>
      <c r="AH286" s="166" t="s">
        <v>199</v>
      </c>
      <c r="AI286" s="166" t="s">
        <v>199</v>
      </c>
      <c r="AJ286" s="166" t="s">
        <v>199</v>
      </c>
      <c r="AK286" s="166" t="s">
        <v>199</v>
      </c>
      <c r="AL286" s="166" t="s">
        <v>199</v>
      </c>
    </row>
    <row r="287" spans="2:38" s="173" customFormat="1" ht="171" hidden="1" x14ac:dyDescent="0.2">
      <c r="B287" s="166" t="s">
        <v>453</v>
      </c>
      <c r="C287" s="167" t="s">
        <v>850</v>
      </c>
      <c r="D287" s="166" t="s">
        <v>1178</v>
      </c>
      <c r="E287" s="67" t="s">
        <v>1129</v>
      </c>
      <c r="F287" s="166" t="s">
        <v>1263</v>
      </c>
      <c r="G287" s="166"/>
      <c r="H287" s="166" t="s">
        <v>1122</v>
      </c>
      <c r="I287" s="166" t="s">
        <v>854</v>
      </c>
      <c r="J287" s="166" t="s">
        <v>199</v>
      </c>
      <c r="K287" s="166" t="s">
        <v>199</v>
      </c>
      <c r="L287" s="166" t="s">
        <v>199</v>
      </c>
      <c r="M287" s="166" t="s">
        <v>1298</v>
      </c>
      <c r="N287" s="166" t="s">
        <v>1299</v>
      </c>
      <c r="O287" s="166" t="s">
        <v>1300</v>
      </c>
      <c r="P287" s="166" t="s">
        <v>805</v>
      </c>
      <c r="Q287" s="166" t="s">
        <v>1204</v>
      </c>
      <c r="R287" s="166" t="s">
        <v>99</v>
      </c>
      <c r="S287" s="170">
        <v>45597</v>
      </c>
      <c r="T287" s="170">
        <v>45641</v>
      </c>
      <c r="U287" s="25" t="s">
        <v>512</v>
      </c>
      <c r="V287" s="166"/>
      <c r="W287" s="166"/>
      <c r="X287" s="171">
        <v>0.05</v>
      </c>
      <c r="Y287" s="166" t="s">
        <v>1205</v>
      </c>
      <c r="Z287" s="166" t="s">
        <v>1215</v>
      </c>
      <c r="AA287" s="166" t="s">
        <v>1222</v>
      </c>
      <c r="AB287" s="166" t="s">
        <v>354</v>
      </c>
      <c r="AC287" s="58" t="s">
        <v>199</v>
      </c>
      <c r="AD287" s="166" t="s">
        <v>487</v>
      </c>
      <c r="AE287" s="166" t="s">
        <v>199</v>
      </c>
      <c r="AF287" s="166" t="s">
        <v>199</v>
      </c>
      <c r="AG287" s="166" t="s">
        <v>199</v>
      </c>
      <c r="AH287" s="166" t="s">
        <v>199</v>
      </c>
      <c r="AI287" s="166" t="s">
        <v>199</v>
      </c>
      <c r="AJ287" s="166" t="s">
        <v>199</v>
      </c>
      <c r="AK287" s="166" t="s">
        <v>199</v>
      </c>
      <c r="AL287" s="166" t="s">
        <v>199</v>
      </c>
    </row>
    <row r="288" spans="2:38" s="173" customFormat="1" ht="171" hidden="1" x14ac:dyDescent="0.2">
      <c r="B288" s="166" t="s">
        <v>453</v>
      </c>
      <c r="C288" s="167" t="s">
        <v>850</v>
      </c>
      <c r="D288" s="166" t="s">
        <v>1178</v>
      </c>
      <c r="E288" s="67" t="s">
        <v>1129</v>
      </c>
      <c r="F288" s="166" t="s">
        <v>1301</v>
      </c>
      <c r="G288" s="166"/>
      <c r="H288" s="166" t="s">
        <v>1122</v>
      </c>
      <c r="I288" s="166" t="s">
        <v>199</v>
      </c>
      <c r="J288" s="166" t="s">
        <v>199</v>
      </c>
      <c r="K288" s="166" t="s">
        <v>199</v>
      </c>
      <c r="L288" s="166" t="s">
        <v>199</v>
      </c>
      <c r="M288" s="166" t="s">
        <v>1302</v>
      </c>
      <c r="N288" s="166" t="s">
        <v>1302</v>
      </c>
      <c r="O288" s="166" t="s">
        <v>1303</v>
      </c>
      <c r="P288" s="166" t="s">
        <v>805</v>
      </c>
      <c r="Q288" s="166" t="s">
        <v>1204</v>
      </c>
      <c r="R288" s="166" t="s">
        <v>99</v>
      </c>
      <c r="S288" s="200">
        <v>45352</v>
      </c>
      <c r="T288" s="200">
        <v>45458</v>
      </c>
      <c r="U288" s="170" t="s">
        <v>512</v>
      </c>
      <c r="V288" s="26"/>
      <c r="W288" s="166"/>
      <c r="X288" s="166"/>
      <c r="Y288" s="166" t="s">
        <v>354</v>
      </c>
      <c r="Z288" s="166" t="s">
        <v>1205</v>
      </c>
      <c r="AA288" s="58" t="s">
        <v>199</v>
      </c>
      <c r="AB288" s="58" t="s">
        <v>199</v>
      </c>
      <c r="AC288" s="58" t="s">
        <v>199</v>
      </c>
      <c r="AD288" s="166" t="s">
        <v>487</v>
      </c>
      <c r="AE288" s="166" t="s">
        <v>199</v>
      </c>
      <c r="AF288" s="166" t="s">
        <v>199</v>
      </c>
      <c r="AG288" s="166" t="s">
        <v>199</v>
      </c>
      <c r="AH288" s="166" t="s">
        <v>199</v>
      </c>
      <c r="AI288" s="166" t="s">
        <v>199</v>
      </c>
      <c r="AJ288" s="166" t="s">
        <v>199</v>
      </c>
      <c r="AK288" s="166" t="s">
        <v>199</v>
      </c>
      <c r="AL288" s="166" t="s">
        <v>654</v>
      </c>
    </row>
    <row r="289" spans="2:38" s="173" customFormat="1" ht="171" hidden="1" x14ac:dyDescent="0.2">
      <c r="B289" s="166" t="s">
        <v>453</v>
      </c>
      <c r="C289" s="167" t="s">
        <v>850</v>
      </c>
      <c r="D289" s="166" t="s">
        <v>1178</v>
      </c>
      <c r="E289" s="67" t="s">
        <v>1129</v>
      </c>
      <c r="F289" s="166" t="s">
        <v>1301</v>
      </c>
      <c r="G289" s="166"/>
      <c r="H289" s="166" t="s">
        <v>1122</v>
      </c>
      <c r="I289" s="166" t="s">
        <v>199</v>
      </c>
      <c r="J289" s="166" t="s">
        <v>199</v>
      </c>
      <c r="K289" s="166" t="s">
        <v>199</v>
      </c>
      <c r="L289" s="166" t="s">
        <v>199</v>
      </c>
      <c r="M289" s="166" t="s">
        <v>1304</v>
      </c>
      <c r="N289" s="166" t="s">
        <v>1305</v>
      </c>
      <c r="O289" s="166" t="s">
        <v>1306</v>
      </c>
      <c r="P289" s="166" t="s">
        <v>805</v>
      </c>
      <c r="Q289" s="166" t="s">
        <v>1204</v>
      </c>
      <c r="R289" s="166" t="s">
        <v>99</v>
      </c>
      <c r="S289" s="170">
        <v>45458</v>
      </c>
      <c r="T289" s="170">
        <v>45488</v>
      </c>
      <c r="U289" s="170" t="s">
        <v>512</v>
      </c>
      <c r="V289" s="26"/>
      <c r="W289" s="166"/>
      <c r="X289" s="166"/>
      <c r="Y289" s="166" t="s">
        <v>354</v>
      </c>
      <c r="Z289" s="166" t="s">
        <v>1205</v>
      </c>
      <c r="AA289" s="166" t="s">
        <v>400</v>
      </c>
      <c r="AB289" s="58" t="s">
        <v>199</v>
      </c>
      <c r="AC289" s="58" t="s">
        <v>199</v>
      </c>
      <c r="AD289" s="166" t="s">
        <v>487</v>
      </c>
      <c r="AE289" s="166" t="s">
        <v>199</v>
      </c>
      <c r="AF289" s="166" t="s">
        <v>199</v>
      </c>
      <c r="AG289" s="166" t="s">
        <v>199</v>
      </c>
      <c r="AH289" s="166" t="s">
        <v>199</v>
      </c>
      <c r="AI289" s="166" t="s">
        <v>199</v>
      </c>
      <c r="AJ289" s="166" t="s">
        <v>402</v>
      </c>
      <c r="AK289" s="166" t="s">
        <v>403</v>
      </c>
      <c r="AL289" s="166" t="s">
        <v>654</v>
      </c>
    </row>
    <row r="290" spans="2:38" s="173" customFormat="1" ht="171" hidden="1" x14ac:dyDescent="0.2">
      <c r="B290" s="166" t="s">
        <v>453</v>
      </c>
      <c r="C290" s="167" t="s">
        <v>850</v>
      </c>
      <c r="D290" s="166" t="s">
        <v>1178</v>
      </c>
      <c r="E290" s="67" t="s">
        <v>1129</v>
      </c>
      <c r="F290" s="166" t="s">
        <v>1301</v>
      </c>
      <c r="G290" s="166"/>
      <c r="H290" s="166" t="s">
        <v>1122</v>
      </c>
      <c r="I290" s="166" t="s">
        <v>199</v>
      </c>
      <c r="J290" s="166" t="s">
        <v>199</v>
      </c>
      <c r="K290" s="166" t="s">
        <v>199</v>
      </c>
      <c r="L290" s="166" t="s">
        <v>199</v>
      </c>
      <c r="M290" s="166" t="s">
        <v>1307</v>
      </c>
      <c r="N290" s="166" t="s">
        <v>1308</v>
      </c>
      <c r="O290" s="166" t="s">
        <v>1309</v>
      </c>
      <c r="P290" s="166" t="s">
        <v>805</v>
      </c>
      <c r="Q290" s="166" t="s">
        <v>1204</v>
      </c>
      <c r="R290" s="166" t="s">
        <v>99</v>
      </c>
      <c r="S290" s="182">
        <v>45352</v>
      </c>
      <c r="T290" s="182">
        <v>45046</v>
      </c>
      <c r="U290" s="170" t="s">
        <v>512</v>
      </c>
      <c r="V290" s="26"/>
      <c r="W290" s="166"/>
      <c r="X290" s="166"/>
      <c r="Y290" s="166" t="s">
        <v>354</v>
      </c>
      <c r="Z290" s="166" t="s">
        <v>1205</v>
      </c>
      <c r="AA290" s="166" t="s">
        <v>374</v>
      </c>
      <c r="AB290" s="58" t="s">
        <v>199</v>
      </c>
      <c r="AC290" s="58" t="s">
        <v>199</v>
      </c>
      <c r="AD290" s="166" t="s">
        <v>487</v>
      </c>
      <c r="AE290" s="166" t="s">
        <v>199</v>
      </c>
      <c r="AF290" s="166" t="s">
        <v>199</v>
      </c>
      <c r="AG290" s="166" t="s">
        <v>199</v>
      </c>
      <c r="AH290" s="166" t="s">
        <v>199</v>
      </c>
      <c r="AI290" s="166" t="s">
        <v>199</v>
      </c>
      <c r="AJ290" s="166" t="s">
        <v>199</v>
      </c>
      <c r="AK290" s="166" t="s">
        <v>199</v>
      </c>
      <c r="AL290" s="166" t="s">
        <v>654</v>
      </c>
    </row>
    <row r="291" spans="2:38" s="173" customFormat="1" ht="171" hidden="1" x14ac:dyDescent="0.2">
      <c r="B291" s="166" t="s">
        <v>453</v>
      </c>
      <c r="C291" s="167" t="s">
        <v>850</v>
      </c>
      <c r="D291" s="166" t="s">
        <v>1178</v>
      </c>
      <c r="E291" s="67" t="s">
        <v>1129</v>
      </c>
      <c r="F291" s="166" t="s">
        <v>1310</v>
      </c>
      <c r="G291" s="166"/>
      <c r="H291" s="166" t="s">
        <v>1122</v>
      </c>
      <c r="I291" s="166" t="s">
        <v>854</v>
      </c>
      <c r="J291" s="166" t="s">
        <v>199</v>
      </c>
      <c r="K291" s="166" t="s">
        <v>199</v>
      </c>
      <c r="L291" s="166" t="s">
        <v>199</v>
      </c>
      <c r="M291" s="166" t="s">
        <v>1311</v>
      </c>
      <c r="N291" s="166" t="s">
        <v>1312</v>
      </c>
      <c r="O291" s="169" t="s">
        <v>1313</v>
      </c>
      <c r="P291" s="166" t="s">
        <v>1239</v>
      </c>
      <c r="Q291" s="166" t="s">
        <v>1314</v>
      </c>
      <c r="R291" s="166" t="s">
        <v>99</v>
      </c>
      <c r="S291" s="170">
        <v>45306</v>
      </c>
      <c r="T291" s="170">
        <v>45534</v>
      </c>
      <c r="U291" s="170" t="s">
        <v>512</v>
      </c>
      <c r="V291" s="28"/>
      <c r="W291" s="166"/>
      <c r="X291" s="28">
        <v>0.5</v>
      </c>
      <c r="Y291" s="166" t="s">
        <v>355</v>
      </c>
      <c r="Z291" s="166" t="s">
        <v>199</v>
      </c>
      <c r="AA291" s="166" t="s">
        <v>199</v>
      </c>
      <c r="AB291" s="166" t="s">
        <v>199</v>
      </c>
      <c r="AC291" s="166" t="s">
        <v>199</v>
      </c>
      <c r="AD291" s="166" t="s">
        <v>417</v>
      </c>
      <c r="AE291" s="166" t="s">
        <v>199</v>
      </c>
      <c r="AF291" s="166" t="s">
        <v>199</v>
      </c>
      <c r="AG291" s="166" t="s">
        <v>199</v>
      </c>
      <c r="AH291" s="166" t="s">
        <v>199</v>
      </c>
      <c r="AI291" s="166" t="s">
        <v>199</v>
      </c>
      <c r="AJ291" s="166" t="s">
        <v>199</v>
      </c>
      <c r="AK291" s="166" t="s">
        <v>199</v>
      </c>
      <c r="AL291" s="166" t="s">
        <v>497</v>
      </c>
    </row>
    <row r="292" spans="2:38" s="173" customFormat="1" ht="171" hidden="1" x14ac:dyDescent="0.2">
      <c r="B292" s="166" t="s">
        <v>453</v>
      </c>
      <c r="C292" s="167" t="s">
        <v>850</v>
      </c>
      <c r="D292" s="166" t="s">
        <v>1178</v>
      </c>
      <c r="E292" s="67" t="s">
        <v>1129</v>
      </c>
      <c r="F292" s="166" t="s">
        <v>1310</v>
      </c>
      <c r="G292" s="166"/>
      <c r="H292" s="166" t="s">
        <v>1122</v>
      </c>
      <c r="I292" s="166" t="s">
        <v>854</v>
      </c>
      <c r="J292" s="166" t="s">
        <v>199</v>
      </c>
      <c r="K292" s="166" t="s">
        <v>199</v>
      </c>
      <c r="L292" s="166" t="s">
        <v>199</v>
      </c>
      <c r="M292" s="166" t="s">
        <v>1315</v>
      </c>
      <c r="N292" s="166" t="s">
        <v>1316</v>
      </c>
      <c r="O292" s="169" t="s">
        <v>1317</v>
      </c>
      <c r="P292" s="166" t="s">
        <v>1239</v>
      </c>
      <c r="Q292" s="166"/>
      <c r="R292" s="166" t="s">
        <v>1519</v>
      </c>
      <c r="S292" s="170">
        <v>45306</v>
      </c>
      <c r="T292" s="170">
        <v>45534</v>
      </c>
      <c r="U292" s="170" t="s">
        <v>512</v>
      </c>
      <c r="V292" s="28"/>
      <c r="W292" s="166"/>
      <c r="X292" s="28">
        <v>0.5</v>
      </c>
      <c r="Y292" s="166" t="s">
        <v>355</v>
      </c>
      <c r="Z292" s="166" t="s">
        <v>199</v>
      </c>
      <c r="AA292" s="166" t="s">
        <v>199</v>
      </c>
      <c r="AB292" s="166" t="s">
        <v>199</v>
      </c>
      <c r="AC292" s="166" t="s">
        <v>199</v>
      </c>
      <c r="AD292" s="166" t="s">
        <v>417</v>
      </c>
      <c r="AE292" s="166" t="s">
        <v>199</v>
      </c>
      <c r="AF292" s="166" t="s">
        <v>199</v>
      </c>
      <c r="AG292" s="166" t="s">
        <v>199</v>
      </c>
      <c r="AH292" s="166" t="s">
        <v>199</v>
      </c>
      <c r="AI292" s="166" t="s">
        <v>199</v>
      </c>
      <c r="AJ292" s="166" t="s">
        <v>199</v>
      </c>
      <c r="AK292" s="166" t="s">
        <v>199</v>
      </c>
      <c r="AL292" s="166" t="s">
        <v>497</v>
      </c>
    </row>
    <row r="293" spans="2:38" s="173" customFormat="1" ht="171" hidden="1" x14ac:dyDescent="0.2">
      <c r="B293" s="166" t="s">
        <v>453</v>
      </c>
      <c r="C293" s="167" t="s">
        <v>850</v>
      </c>
      <c r="D293" s="166" t="s">
        <v>1178</v>
      </c>
      <c r="E293" s="67" t="s">
        <v>1129</v>
      </c>
      <c r="F293" s="166" t="s">
        <v>1318</v>
      </c>
      <c r="G293" s="166"/>
      <c r="H293" s="166" t="s">
        <v>1122</v>
      </c>
      <c r="I293" s="166" t="s">
        <v>854</v>
      </c>
      <c r="J293" s="166" t="s">
        <v>199</v>
      </c>
      <c r="K293" s="166" t="s">
        <v>199</v>
      </c>
      <c r="L293" s="166" t="s">
        <v>199</v>
      </c>
      <c r="M293" s="166" t="s">
        <v>1319</v>
      </c>
      <c r="N293" s="166" t="s">
        <v>1320</v>
      </c>
      <c r="O293" s="169" t="s">
        <v>1321</v>
      </c>
      <c r="P293" s="166" t="s">
        <v>1239</v>
      </c>
      <c r="Q293" s="166" t="s">
        <v>1322</v>
      </c>
      <c r="R293" s="166" t="s">
        <v>1519</v>
      </c>
      <c r="S293" s="170">
        <v>45306</v>
      </c>
      <c r="T293" s="170">
        <v>45381</v>
      </c>
      <c r="U293" s="170" t="s">
        <v>512</v>
      </c>
      <c r="V293" s="28"/>
      <c r="W293" s="166"/>
      <c r="X293" s="28">
        <v>1</v>
      </c>
      <c r="Y293" s="166" t="s">
        <v>207</v>
      </c>
      <c r="Z293" s="166" t="s">
        <v>199</v>
      </c>
      <c r="AA293" s="166" t="s">
        <v>199</v>
      </c>
      <c r="AB293" s="166" t="s">
        <v>199</v>
      </c>
      <c r="AC293" s="166" t="s">
        <v>199</v>
      </c>
      <c r="AD293" s="166" t="s">
        <v>417</v>
      </c>
      <c r="AE293" s="166" t="s">
        <v>199</v>
      </c>
      <c r="AF293" s="166" t="s">
        <v>199</v>
      </c>
      <c r="AG293" s="166" t="s">
        <v>199</v>
      </c>
      <c r="AH293" s="166" t="s">
        <v>199</v>
      </c>
      <c r="AI293" s="166" t="s">
        <v>199</v>
      </c>
      <c r="AJ293" s="166" t="s">
        <v>199</v>
      </c>
      <c r="AK293" s="166" t="s">
        <v>199</v>
      </c>
      <c r="AL293" s="166" t="s">
        <v>497</v>
      </c>
    </row>
    <row r="294" spans="2:38" s="173" customFormat="1" ht="185.25" hidden="1" customHeight="1" x14ac:dyDescent="0.2">
      <c r="B294" s="166" t="s">
        <v>453</v>
      </c>
      <c r="C294" s="167" t="s">
        <v>850</v>
      </c>
      <c r="D294" s="166" t="s">
        <v>1235</v>
      </c>
      <c r="E294" s="166" t="s">
        <v>1236</v>
      </c>
      <c r="F294" s="166" t="s">
        <v>1200</v>
      </c>
      <c r="G294" s="166"/>
      <c r="H294" s="166" t="s">
        <v>1122</v>
      </c>
      <c r="I294" s="166" t="s">
        <v>855</v>
      </c>
      <c r="J294" s="166" t="s">
        <v>199</v>
      </c>
      <c r="K294" s="166" t="s">
        <v>199</v>
      </c>
      <c r="L294" s="166" t="s">
        <v>199</v>
      </c>
      <c r="M294" s="166" t="s">
        <v>1237</v>
      </c>
      <c r="N294" s="166" t="s">
        <v>1237</v>
      </c>
      <c r="O294" s="166" t="s">
        <v>1238</v>
      </c>
      <c r="P294" s="166" t="s">
        <v>1239</v>
      </c>
      <c r="Q294" s="166"/>
      <c r="R294" s="166" t="s">
        <v>99</v>
      </c>
      <c r="S294" s="170">
        <v>45306</v>
      </c>
      <c r="T294" s="170">
        <v>45380</v>
      </c>
      <c r="U294" s="170" t="s">
        <v>512</v>
      </c>
      <c r="V294" s="182"/>
      <c r="W294" s="182"/>
      <c r="X294" s="201">
        <v>0.5</v>
      </c>
      <c r="Y294" s="166" t="s">
        <v>355</v>
      </c>
      <c r="Z294" s="166" t="s">
        <v>207</v>
      </c>
      <c r="AA294" s="58" t="s">
        <v>199</v>
      </c>
      <c r="AB294" s="58" t="s">
        <v>199</v>
      </c>
      <c r="AC294" s="58" t="s">
        <v>199</v>
      </c>
      <c r="AD294" s="166" t="s">
        <v>417</v>
      </c>
      <c r="AE294" s="166" t="s">
        <v>199</v>
      </c>
      <c r="AF294" s="166" t="s">
        <v>199</v>
      </c>
      <c r="AG294" s="166" t="s">
        <v>199</v>
      </c>
      <c r="AH294" s="166" t="s">
        <v>199</v>
      </c>
      <c r="AI294" s="166" t="s">
        <v>199</v>
      </c>
      <c r="AJ294" s="166" t="s">
        <v>199</v>
      </c>
      <c r="AK294" s="166" t="s">
        <v>199</v>
      </c>
      <c r="AL294" s="166" t="s">
        <v>497</v>
      </c>
    </row>
    <row r="295" spans="2:38" s="173" customFormat="1" ht="171" hidden="1" x14ac:dyDescent="0.2">
      <c r="B295" s="166" t="s">
        <v>453</v>
      </c>
      <c r="C295" s="167" t="s">
        <v>850</v>
      </c>
      <c r="D295" s="166" t="s">
        <v>1235</v>
      </c>
      <c r="E295" s="166" t="s">
        <v>1236</v>
      </c>
      <c r="F295" s="166" t="s">
        <v>1200</v>
      </c>
      <c r="G295" s="166"/>
      <c r="H295" s="166" t="s">
        <v>1122</v>
      </c>
      <c r="I295" s="166" t="s">
        <v>855</v>
      </c>
      <c r="J295" s="166" t="s">
        <v>199</v>
      </c>
      <c r="K295" s="166" t="s">
        <v>199</v>
      </c>
      <c r="L295" s="166" t="s">
        <v>199</v>
      </c>
      <c r="M295" s="166" t="s">
        <v>1240</v>
      </c>
      <c r="N295" s="166" t="s">
        <v>1241</v>
      </c>
      <c r="O295" s="166" t="s">
        <v>1242</v>
      </c>
      <c r="P295" s="166" t="s">
        <v>1239</v>
      </c>
      <c r="Q295" s="166"/>
      <c r="R295" s="166" t="s">
        <v>1519</v>
      </c>
      <c r="S295" s="170">
        <v>45306</v>
      </c>
      <c r="T295" s="170">
        <v>45641</v>
      </c>
      <c r="U295" s="170" t="s">
        <v>512</v>
      </c>
      <c r="V295" s="182"/>
      <c r="W295" s="182"/>
      <c r="X295" s="201">
        <v>0.5</v>
      </c>
      <c r="Y295" s="166" t="s">
        <v>355</v>
      </c>
      <c r="Z295" s="166" t="s">
        <v>207</v>
      </c>
      <c r="AA295" s="58" t="s">
        <v>199</v>
      </c>
      <c r="AB295" s="58" t="s">
        <v>199</v>
      </c>
      <c r="AC295" s="58" t="s">
        <v>199</v>
      </c>
      <c r="AD295" s="166" t="s">
        <v>417</v>
      </c>
      <c r="AE295" s="166" t="s">
        <v>199</v>
      </c>
      <c r="AF295" s="166" t="s">
        <v>199</v>
      </c>
      <c r="AG295" s="166" t="s">
        <v>199</v>
      </c>
      <c r="AH295" s="166" t="s">
        <v>199</v>
      </c>
      <c r="AI295" s="166" t="s">
        <v>199</v>
      </c>
      <c r="AJ295" s="166" t="s">
        <v>199</v>
      </c>
      <c r="AK295" s="166" t="s">
        <v>199</v>
      </c>
      <c r="AL295" s="166" t="s">
        <v>497</v>
      </c>
    </row>
    <row r="296" spans="2:38" s="173" customFormat="1" ht="171" hidden="1" x14ac:dyDescent="0.2">
      <c r="B296" s="166" t="s">
        <v>453</v>
      </c>
      <c r="C296" s="167" t="s">
        <v>850</v>
      </c>
      <c r="D296" s="166" t="s">
        <v>1235</v>
      </c>
      <c r="E296" s="166" t="s">
        <v>1236</v>
      </c>
      <c r="F296" s="166" t="s">
        <v>1200</v>
      </c>
      <c r="G296" s="166"/>
      <c r="H296" s="166" t="s">
        <v>1122</v>
      </c>
      <c r="I296" s="166" t="s">
        <v>854</v>
      </c>
      <c r="J296" s="166" t="s">
        <v>199</v>
      </c>
      <c r="K296" s="166" t="s">
        <v>199</v>
      </c>
      <c r="L296" s="166" t="s">
        <v>199</v>
      </c>
      <c r="M296" s="166" t="s">
        <v>1243</v>
      </c>
      <c r="N296" s="166" t="s">
        <v>1244</v>
      </c>
      <c r="O296" s="166" t="s">
        <v>1245</v>
      </c>
      <c r="P296" s="166" t="s">
        <v>501</v>
      </c>
      <c r="Q296" s="166" t="s">
        <v>1246</v>
      </c>
      <c r="R296" s="166" t="s">
        <v>99</v>
      </c>
      <c r="S296" s="182">
        <v>45444</v>
      </c>
      <c r="T296" s="182">
        <v>45646</v>
      </c>
      <c r="U296" s="170" t="s">
        <v>512</v>
      </c>
      <c r="V296" s="26"/>
      <c r="W296" s="166"/>
      <c r="X296" s="166"/>
      <c r="Y296" s="166" t="s">
        <v>423</v>
      </c>
      <c r="Z296" s="166" t="s">
        <v>199</v>
      </c>
      <c r="AA296" s="166" t="s">
        <v>199</v>
      </c>
      <c r="AB296" s="166" t="s">
        <v>199</v>
      </c>
      <c r="AC296" s="166" t="s">
        <v>199</v>
      </c>
      <c r="AD296" s="166" t="s">
        <v>209</v>
      </c>
      <c r="AE296" s="166" t="s">
        <v>248</v>
      </c>
      <c r="AF296" s="166" t="s">
        <v>199</v>
      </c>
      <c r="AG296" s="166" t="s">
        <v>199</v>
      </c>
      <c r="AH296" s="166" t="s">
        <v>199</v>
      </c>
      <c r="AI296" s="166" t="s">
        <v>199</v>
      </c>
      <c r="AJ296" s="166" t="s">
        <v>199</v>
      </c>
      <c r="AK296" s="166" t="s">
        <v>199</v>
      </c>
      <c r="AL296" s="166" t="s">
        <v>654</v>
      </c>
    </row>
    <row r="297" spans="2:38" s="173" customFormat="1" ht="171" hidden="1" x14ac:dyDescent="0.2">
      <c r="B297" s="166" t="s">
        <v>453</v>
      </c>
      <c r="C297" s="167" t="s">
        <v>850</v>
      </c>
      <c r="D297" s="166" t="s">
        <v>1235</v>
      </c>
      <c r="E297" s="166" t="s">
        <v>1236</v>
      </c>
      <c r="F297" s="166" t="s">
        <v>1323</v>
      </c>
      <c r="G297" s="166"/>
      <c r="H297" s="166" t="s">
        <v>1122</v>
      </c>
      <c r="I297" s="166" t="s">
        <v>855</v>
      </c>
      <c r="J297" s="166" t="s">
        <v>199</v>
      </c>
      <c r="K297" s="166" t="s">
        <v>199</v>
      </c>
      <c r="L297" s="166" t="s">
        <v>199</v>
      </c>
      <c r="M297" s="166" t="s">
        <v>1324</v>
      </c>
      <c r="N297" s="166" t="s">
        <v>1325</v>
      </c>
      <c r="O297" s="166" t="s">
        <v>1326</v>
      </c>
      <c r="P297" s="166" t="s">
        <v>1239</v>
      </c>
      <c r="Q297" s="166"/>
      <c r="R297" s="166" t="s">
        <v>99</v>
      </c>
      <c r="S297" s="170">
        <v>45306</v>
      </c>
      <c r="T297" s="170">
        <v>45380</v>
      </c>
      <c r="U297" s="170" t="s">
        <v>512</v>
      </c>
      <c r="V297" s="182"/>
      <c r="W297" s="182"/>
      <c r="X297" s="201">
        <v>0.3</v>
      </c>
      <c r="Y297" s="166" t="s">
        <v>207</v>
      </c>
      <c r="Z297" s="166" t="s">
        <v>355</v>
      </c>
      <c r="AA297" s="166" t="s">
        <v>199</v>
      </c>
      <c r="AB297" s="166" t="s">
        <v>199</v>
      </c>
      <c r="AC297" s="58" t="s">
        <v>199</v>
      </c>
      <c r="AD297" s="166" t="s">
        <v>417</v>
      </c>
      <c r="AE297" s="166" t="s">
        <v>199</v>
      </c>
      <c r="AF297" s="166" t="s">
        <v>199</v>
      </c>
      <c r="AG297" s="166" t="s">
        <v>199</v>
      </c>
      <c r="AH297" s="166" t="s">
        <v>199</v>
      </c>
      <c r="AI297" s="166" t="s">
        <v>199</v>
      </c>
      <c r="AJ297" s="166" t="s">
        <v>199</v>
      </c>
      <c r="AK297" s="166" t="s">
        <v>199</v>
      </c>
      <c r="AL297" s="166" t="s">
        <v>497</v>
      </c>
    </row>
    <row r="298" spans="2:38" s="173" customFormat="1" ht="171" hidden="1" x14ac:dyDescent="0.2">
      <c r="B298" s="166" t="s">
        <v>453</v>
      </c>
      <c r="C298" s="167" t="s">
        <v>850</v>
      </c>
      <c r="D298" s="166" t="s">
        <v>1235</v>
      </c>
      <c r="E298" s="166" t="s">
        <v>1236</v>
      </c>
      <c r="F298" s="166" t="s">
        <v>1323</v>
      </c>
      <c r="G298" s="166"/>
      <c r="H298" s="166" t="s">
        <v>1122</v>
      </c>
      <c r="I298" s="166" t="s">
        <v>855</v>
      </c>
      <c r="J298" s="166" t="s">
        <v>199</v>
      </c>
      <c r="K298" s="166" t="s">
        <v>199</v>
      </c>
      <c r="L298" s="166" t="s">
        <v>199</v>
      </c>
      <c r="M298" s="166" t="s">
        <v>1327</v>
      </c>
      <c r="N298" s="166" t="s">
        <v>1328</v>
      </c>
      <c r="O298" s="166" t="s">
        <v>1329</v>
      </c>
      <c r="P298" s="166" t="s">
        <v>1239</v>
      </c>
      <c r="Q298" s="166"/>
      <c r="R298" s="166" t="s">
        <v>99</v>
      </c>
      <c r="S298" s="170">
        <v>45306</v>
      </c>
      <c r="T298" s="170">
        <v>45656</v>
      </c>
      <c r="U298" s="170" t="s">
        <v>512</v>
      </c>
      <c r="V298" s="182"/>
      <c r="W298" s="182"/>
      <c r="X298" s="201">
        <v>0.7</v>
      </c>
      <c r="Y298" s="166" t="s">
        <v>423</v>
      </c>
      <c r="Z298" s="166" t="s">
        <v>355</v>
      </c>
      <c r="AA298" s="166" t="s">
        <v>199</v>
      </c>
      <c r="AB298" s="166" t="s">
        <v>199</v>
      </c>
      <c r="AC298" s="58" t="s">
        <v>199</v>
      </c>
      <c r="AD298" s="166" t="s">
        <v>417</v>
      </c>
      <c r="AE298" s="166" t="s">
        <v>199</v>
      </c>
      <c r="AF298" s="166" t="s">
        <v>199</v>
      </c>
      <c r="AG298" s="166" t="s">
        <v>199</v>
      </c>
      <c r="AH298" s="166" t="s">
        <v>199</v>
      </c>
      <c r="AI298" s="166" t="s">
        <v>199</v>
      </c>
      <c r="AJ298" s="166" t="s">
        <v>199</v>
      </c>
      <c r="AK298" s="166" t="s">
        <v>199</v>
      </c>
      <c r="AL298" s="166" t="s">
        <v>497</v>
      </c>
    </row>
    <row r="299" spans="2:38" s="173" customFormat="1" ht="171" hidden="1" x14ac:dyDescent="0.2">
      <c r="B299" s="166" t="s">
        <v>453</v>
      </c>
      <c r="C299" s="167" t="s">
        <v>850</v>
      </c>
      <c r="D299" s="166" t="s">
        <v>1235</v>
      </c>
      <c r="E299" s="166" t="s">
        <v>1236</v>
      </c>
      <c r="F299" s="166" t="s">
        <v>1330</v>
      </c>
      <c r="G299" s="166"/>
      <c r="H299" s="166" t="s">
        <v>1122</v>
      </c>
      <c r="I299" s="166" t="s">
        <v>855</v>
      </c>
      <c r="J299" s="166" t="s">
        <v>199</v>
      </c>
      <c r="K299" s="166" t="s">
        <v>199</v>
      </c>
      <c r="L299" s="166" t="s">
        <v>199</v>
      </c>
      <c r="M299" s="166" t="s">
        <v>1331</v>
      </c>
      <c r="N299" s="166" t="s">
        <v>1332</v>
      </c>
      <c r="O299" s="166" t="s">
        <v>1330</v>
      </c>
      <c r="P299" s="166" t="s">
        <v>1239</v>
      </c>
      <c r="Q299" s="166"/>
      <c r="R299" s="166" t="s">
        <v>99</v>
      </c>
      <c r="S299" s="170">
        <v>45306</v>
      </c>
      <c r="T299" s="170">
        <v>45380</v>
      </c>
      <c r="U299" s="170" t="s">
        <v>512</v>
      </c>
      <c r="V299" s="182"/>
      <c r="W299" s="182"/>
      <c r="X299" s="201">
        <v>0.3</v>
      </c>
      <c r="Y299" s="166" t="s">
        <v>355</v>
      </c>
      <c r="Z299" s="166" t="s">
        <v>207</v>
      </c>
      <c r="AA299" s="166" t="s">
        <v>199</v>
      </c>
      <c r="AB299" s="166" t="s">
        <v>199</v>
      </c>
      <c r="AC299" s="58" t="s">
        <v>199</v>
      </c>
      <c r="AD299" s="166" t="s">
        <v>417</v>
      </c>
      <c r="AE299" s="166" t="s">
        <v>487</v>
      </c>
      <c r="AF299" s="166" t="s">
        <v>199</v>
      </c>
      <c r="AG299" s="166" t="s">
        <v>199</v>
      </c>
      <c r="AH299" s="166" t="s">
        <v>199</v>
      </c>
      <c r="AI299" s="166" t="s">
        <v>199</v>
      </c>
      <c r="AJ299" s="166" t="s">
        <v>199</v>
      </c>
      <c r="AK299" s="166" t="s">
        <v>199</v>
      </c>
      <c r="AL299" s="166" t="s">
        <v>497</v>
      </c>
    </row>
    <row r="300" spans="2:38" s="173" customFormat="1" ht="171" hidden="1" x14ac:dyDescent="0.2">
      <c r="B300" s="166" t="s">
        <v>453</v>
      </c>
      <c r="C300" s="167" t="s">
        <v>850</v>
      </c>
      <c r="D300" s="166" t="s">
        <v>1235</v>
      </c>
      <c r="E300" s="166" t="s">
        <v>1236</v>
      </c>
      <c r="F300" s="166" t="s">
        <v>1330</v>
      </c>
      <c r="G300" s="166"/>
      <c r="H300" s="166" t="s">
        <v>1122</v>
      </c>
      <c r="I300" s="166" t="s">
        <v>855</v>
      </c>
      <c r="J300" s="166" t="s">
        <v>199</v>
      </c>
      <c r="K300" s="166" t="s">
        <v>199</v>
      </c>
      <c r="L300" s="166" t="s">
        <v>199</v>
      </c>
      <c r="M300" s="166" t="s">
        <v>1333</v>
      </c>
      <c r="N300" s="166" t="s">
        <v>1334</v>
      </c>
      <c r="O300" s="166" t="s">
        <v>1329</v>
      </c>
      <c r="P300" s="166" t="s">
        <v>1239</v>
      </c>
      <c r="Q300" s="166"/>
      <c r="R300" s="166" t="s">
        <v>99</v>
      </c>
      <c r="S300" s="170">
        <v>45383</v>
      </c>
      <c r="T300" s="170">
        <v>45641</v>
      </c>
      <c r="U300" s="170" t="s">
        <v>99</v>
      </c>
      <c r="V300" s="182"/>
      <c r="W300" s="182"/>
      <c r="X300" s="201">
        <v>0.7</v>
      </c>
      <c r="Y300" s="166" t="s">
        <v>355</v>
      </c>
      <c r="Z300" s="166" t="s">
        <v>423</v>
      </c>
      <c r="AA300" s="166" t="s">
        <v>199</v>
      </c>
      <c r="AB300" s="166" t="s">
        <v>199</v>
      </c>
      <c r="AC300" s="58" t="s">
        <v>199</v>
      </c>
      <c r="AD300" s="166" t="s">
        <v>417</v>
      </c>
      <c r="AE300" s="166" t="s">
        <v>199</v>
      </c>
      <c r="AF300" s="166" t="s">
        <v>199</v>
      </c>
      <c r="AG300" s="166" t="s">
        <v>199</v>
      </c>
      <c r="AH300" s="166" t="s">
        <v>199</v>
      </c>
      <c r="AI300" s="166" t="s">
        <v>199</v>
      </c>
      <c r="AJ300" s="166" t="s">
        <v>199</v>
      </c>
      <c r="AK300" s="166" t="s">
        <v>199</v>
      </c>
      <c r="AL300" s="166" t="s">
        <v>497</v>
      </c>
    </row>
    <row r="301" spans="2:38" s="173" customFormat="1" ht="171" hidden="1" x14ac:dyDescent="0.2">
      <c r="B301" s="166" t="s">
        <v>453</v>
      </c>
      <c r="C301" s="167" t="s">
        <v>850</v>
      </c>
      <c r="D301" s="166" t="s">
        <v>1235</v>
      </c>
      <c r="E301" s="166" t="s">
        <v>1236</v>
      </c>
      <c r="F301" s="166" t="s">
        <v>1335</v>
      </c>
      <c r="G301" s="166"/>
      <c r="H301" s="166" t="s">
        <v>1122</v>
      </c>
      <c r="I301" s="166" t="s">
        <v>855</v>
      </c>
      <c r="J301" s="166" t="s">
        <v>199</v>
      </c>
      <c r="K301" s="166" t="s">
        <v>199</v>
      </c>
      <c r="L301" s="166" t="s">
        <v>199</v>
      </c>
      <c r="M301" s="166" t="s">
        <v>1336</v>
      </c>
      <c r="N301" s="166" t="s">
        <v>1337</v>
      </c>
      <c r="O301" s="166" t="s">
        <v>1338</v>
      </c>
      <c r="P301" s="166" t="s">
        <v>1239</v>
      </c>
      <c r="Q301" s="166" t="s">
        <v>1322</v>
      </c>
      <c r="R301" s="166" t="s">
        <v>1519</v>
      </c>
      <c r="S301" s="170">
        <v>45306</v>
      </c>
      <c r="T301" s="170">
        <v>45380</v>
      </c>
      <c r="U301" s="170" t="s">
        <v>512</v>
      </c>
      <c r="V301" s="182"/>
      <c r="W301" s="182"/>
      <c r="X301" s="201">
        <v>1</v>
      </c>
      <c r="Y301" s="166" t="s">
        <v>355</v>
      </c>
      <c r="Z301" s="166" t="s">
        <v>199</v>
      </c>
      <c r="AA301" s="166" t="s">
        <v>199</v>
      </c>
      <c r="AB301" s="166" t="s">
        <v>199</v>
      </c>
      <c r="AC301" s="166" t="s">
        <v>199</v>
      </c>
      <c r="AD301" s="166" t="s">
        <v>417</v>
      </c>
      <c r="AE301" s="166" t="s">
        <v>199</v>
      </c>
      <c r="AF301" s="166" t="s">
        <v>199</v>
      </c>
      <c r="AG301" s="166" t="s">
        <v>199</v>
      </c>
      <c r="AH301" s="166" t="s">
        <v>199</v>
      </c>
      <c r="AI301" s="166" t="s">
        <v>199</v>
      </c>
      <c r="AJ301" s="166" t="s">
        <v>199</v>
      </c>
      <c r="AK301" s="166" t="s">
        <v>199</v>
      </c>
      <c r="AL301" s="166" t="s">
        <v>497</v>
      </c>
    </row>
    <row r="302" spans="2:38" s="173" customFormat="1" ht="171" hidden="1" x14ac:dyDescent="0.2">
      <c r="B302" s="166" t="s">
        <v>453</v>
      </c>
      <c r="C302" s="167" t="s">
        <v>850</v>
      </c>
      <c r="D302" s="166" t="s">
        <v>1235</v>
      </c>
      <c r="E302" s="166" t="s">
        <v>1236</v>
      </c>
      <c r="F302" s="166" t="s">
        <v>1339</v>
      </c>
      <c r="G302" s="166"/>
      <c r="H302" s="166" t="s">
        <v>1122</v>
      </c>
      <c r="I302" s="166" t="s">
        <v>199</v>
      </c>
      <c r="J302" s="166" t="s">
        <v>199</v>
      </c>
      <c r="K302" s="166" t="s">
        <v>199</v>
      </c>
      <c r="L302" s="166" t="s">
        <v>199</v>
      </c>
      <c r="M302" s="166" t="s">
        <v>1340</v>
      </c>
      <c r="N302" s="166" t="s">
        <v>1341</v>
      </c>
      <c r="O302" s="169" t="s">
        <v>1342</v>
      </c>
      <c r="P302" s="166" t="s">
        <v>1239</v>
      </c>
      <c r="Q302" s="166" t="s">
        <v>1343</v>
      </c>
      <c r="R302" s="166" t="s">
        <v>99</v>
      </c>
      <c r="S302" s="170">
        <v>45292</v>
      </c>
      <c r="T302" s="170">
        <v>45473</v>
      </c>
      <c r="U302" s="170" t="s">
        <v>512</v>
      </c>
      <c r="V302" s="26">
        <v>0</v>
      </c>
      <c r="W302" s="166">
        <v>0</v>
      </c>
      <c r="X302" s="166"/>
      <c r="Y302" s="166" t="s">
        <v>355</v>
      </c>
      <c r="Z302" s="166" t="s">
        <v>476</v>
      </c>
      <c r="AA302" s="166" t="s">
        <v>199</v>
      </c>
      <c r="AB302" s="166" t="s">
        <v>199</v>
      </c>
      <c r="AC302" s="166" t="s">
        <v>199</v>
      </c>
      <c r="AD302" s="166" t="s">
        <v>487</v>
      </c>
      <c r="AE302" s="166" t="s">
        <v>513</v>
      </c>
      <c r="AF302" s="166" t="s">
        <v>357</v>
      </c>
      <c r="AG302" s="166" t="s">
        <v>199</v>
      </c>
      <c r="AH302" s="166" t="s">
        <v>199</v>
      </c>
      <c r="AI302" s="166" t="s">
        <v>199</v>
      </c>
      <c r="AJ302" s="166" t="s">
        <v>199</v>
      </c>
      <c r="AK302" s="166" t="s">
        <v>199</v>
      </c>
      <c r="AL302" s="166" t="s">
        <v>654</v>
      </c>
    </row>
    <row r="303" spans="2:38" s="173" customFormat="1" ht="171" hidden="1" x14ac:dyDescent="0.2">
      <c r="B303" s="166" t="s">
        <v>453</v>
      </c>
      <c r="C303" s="167" t="s">
        <v>850</v>
      </c>
      <c r="D303" s="166" t="s">
        <v>1235</v>
      </c>
      <c r="E303" s="166" t="s">
        <v>1236</v>
      </c>
      <c r="F303" s="166" t="s">
        <v>1339</v>
      </c>
      <c r="G303" s="166"/>
      <c r="H303" s="166" t="s">
        <v>1122</v>
      </c>
      <c r="I303" s="166" t="s">
        <v>199</v>
      </c>
      <c r="J303" s="166" t="s">
        <v>199</v>
      </c>
      <c r="K303" s="166" t="s">
        <v>199</v>
      </c>
      <c r="L303" s="166" t="s">
        <v>199</v>
      </c>
      <c r="M303" s="166" t="s">
        <v>1344</v>
      </c>
      <c r="N303" s="166" t="s">
        <v>1345</v>
      </c>
      <c r="O303" s="166" t="s">
        <v>1346</v>
      </c>
      <c r="P303" s="166" t="s">
        <v>1239</v>
      </c>
      <c r="Q303" s="166"/>
      <c r="R303" s="166" t="s">
        <v>99</v>
      </c>
      <c r="S303" s="170">
        <v>45292</v>
      </c>
      <c r="T303" s="170">
        <v>45565</v>
      </c>
      <c r="U303" s="170" t="s">
        <v>99</v>
      </c>
      <c r="V303" s="26">
        <v>0</v>
      </c>
      <c r="W303" s="166">
        <v>0</v>
      </c>
      <c r="X303" s="169"/>
      <c r="Y303" s="166" t="s">
        <v>355</v>
      </c>
      <c r="Z303" s="166" t="s">
        <v>199</v>
      </c>
      <c r="AA303" s="166" t="s">
        <v>199</v>
      </c>
      <c r="AB303" s="166" t="s">
        <v>199</v>
      </c>
      <c r="AC303" s="198" t="s">
        <v>199</v>
      </c>
      <c r="AD303" s="166" t="s">
        <v>357</v>
      </c>
      <c r="AE303" s="166" t="s">
        <v>487</v>
      </c>
      <c r="AF303" s="166" t="s">
        <v>199</v>
      </c>
      <c r="AG303" s="202" t="s">
        <v>199</v>
      </c>
      <c r="AH303" s="202" t="s">
        <v>199</v>
      </c>
      <c r="AI303" s="198" t="s">
        <v>199</v>
      </c>
      <c r="AJ303" s="166" t="s">
        <v>199</v>
      </c>
      <c r="AK303" s="166" t="s">
        <v>199</v>
      </c>
      <c r="AL303" s="166" t="s">
        <v>497</v>
      </c>
    </row>
    <row r="304" spans="2:38" s="173" customFormat="1" ht="171" hidden="1" x14ac:dyDescent="0.2">
      <c r="B304" s="166" t="s">
        <v>453</v>
      </c>
      <c r="C304" s="166" t="s">
        <v>850</v>
      </c>
      <c r="D304" s="166" t="s">
        <v>1235</v>
      </c>
      <c r="E304" s="166" t="s">
        <v>1236</v>
      </c>
      <c r="F304" s="166" t="s">
        <v>1339</v>
      </c>
      <c r="G304" s="166"/>
      <c r="H304" s="166" t="s">
        <v>1122</v>
      </c>
      <c r="I304" s="166" t="s">
        <v>199</v>
      </c>
      <c r="J304" s="166" t="s">
        <v>199</v>
      </c>
      <c r="K304" s="166" t="s">
        <v>199</v>
      </c>
      <c r="L304" s="166" t="s">
        <v>199</v>
      </c>
      <c r="M304" s="166" t="s">
        <v>1347</v>
      </c>
      <c r="N304" s="166" t="s">
        <v>1348</v>
      </c>
      <c r="O304" s="166" t="s">
        <v>1349</v>
      </c>
      <c r="P304" s="166" t="s">
        <v>1239</v>
      </c>
      <c r="Q304" s="166" t="s">
        <v>1350</v>
      </c>
      <c r="R304" s="166" t="s">
        <v>99</v>
      </c>
      <c r="S304" s="170">
        <v>45292</v>
      </c>
      <c r="T304" s="170">
        <v>45657</v>
      </c>
      <c r="U304" s="170" t="s">
        <v>281</v>
      </c>
      <c r="V304" s="26">
        <v>0</v>
      </c>
      <c r="W304" s="166">
        <v>0</v>
      </c>
      <c r="X304" s="169">
        <v>40</v>
      </c>
      <c r="Y304" s="166" t="s">
        <v>355</v>
      </c>
      <c r="Z304" s="166" t="s">
        <v>423</v>
      </c>
      <c r="AA304" s="166" t="s">
        <v>199</v>
      </c>
      <c r="AB304" s="166" t="s">
        <v>199</v>
      </c>
      <c r="AC304" s="198" t="s">
        <v>199</v>
      </c>
      <c r="AD304" s="166" t="s">
        <v>357</v>
      </c>
      <c r="AE304" s="166" t="s">
        <v>487</v>
      </c>
      <c r="AF304" s="166" t="s">
        <v>199</v>
      </c>
      <c r="AG304" s="202" t="s">
        <v>199</v>
      </c>
      <c r="AH304" s="202" t="s">
        <v>199</v>
      </c>
      <c r="AI304" s="198" t="s">
        <v>199</v>
      </c>
      <c r="AJ304" s="166" t="s">
        <v>199</v>
      </c>
      <c r="AK304" s="166" t="s">
        <v>199</v>
      </c>
      <c r="AL304" s="166" t="s">
        <v>497</v>
      </c>
    </row>
    <row r="305" spans="2:38" s="173" customFormat="1" ht="142.5" hidden="1" x14ac:dyDescent="0.2">
      <c r="B305" s="166" t="s">
        <v>193</v>
      </c>
      <c r="C305" s="167" t="s">
        <v>1351</v>
      </c>
      <c r="D305" s="166" t="s">
        <v>1352</v>
      </c>
      <c r="E305" s="203" t="s">
        <v>1353</v>
      </c>
      <c r="F305" s="203" t="s">
        <v>1354</v>
      </c>
      <c r="G305" s="203"/>
      <c r="H305" s="166" t="s">
        <v>1122</v>
      </c>
      <c r="I305" s="166" t="s">
        <v>1355</v>
      </c>
      <c r="J305" s="166" t="s">
        <v>199</v>
      </c>
      <c r="K305" s="166" t="s">
        <v>199</v>
      </c>
      <c r="L305" s="166" t="s">
        <v>199</v>
      </c>
      <c r="M305" s="204" t="s">
        <v>1356</v>
      </c>
      <c r="N305" s="166" t="s">
        <v>1357</v>
      </c>
      <c r="O305" s="169" t="s">
        <v>1358</v>
      </c>
      <c r="P305" s="166" t="s">
        <v>1343</v>
      </c>
      <c r="Q305" s="166" t="s">
        <v>1359</v>
      </c>
      <c r="R305" s="192" t="s">
        <v>99</v>
      </c>
      <c r="S305" s="170">
        <v>45301</v>
      </c>
      <c r="T305" s="170">
        <v>45332</v>
      </c>
      <c r="U305" s="170" t="s">
        <v>0</v>
      </c>
      <c r="V305" s="28"/>
      <c r="W305" s="166"/>
      <c r="X305" s="191">
        <v>0.2</v>
      </c>
      <c r="Y305" s="166" t="s">
        <v>247</v>
      </c>
      <c r="Z305" s="166" t="s">
        <v>199</v>
      </c>
      <c r="AA305" s="166" t="s">
        <v>199</v>
      </c>
      <c r="AB305" s="166" t="s">
        <v>199</v>
      </c>
      <c r="AC305" s="166" t="s">
        <v>199</v>
      </c>
      <c r="AD305" s="166" t="s">
        <v>417</v>
      </c>
      <c r="AE305" s="166" t="s">
        <v>248</v>
      </c>
      <c r="AF305" s="166" t="s">
        <v>487</v>
      </c>
      <c r="AG305" s="166" t="s">
        <v>199</v>
      </c>
      <c r="AH305" s="166" t="s">
        <v>199</v>
      </c>
      <c r="AI305" s="166" t="s">
        <v>199</v>
      </c>
      <c r="AJ305" s="166" t="s">
        <v>199</v>
      </c>
      <c r="AK305" s="166" t="s">
        <v>199</v>
      </c>
      <c r="AL305" s="166" t="s">
        <v>497</v>
      </c>
    </row>
    <row r="306" spans="2:38" s="173" customFormat="1" ht="142.5" hidden="1" x14ac:dyDescent="0.2">
      <c r="B306" s="166" t="s">
        <v>193</v>
      </c>
      <c r="C306" s="167" t="s">
        <v>1351</v>
      </c>
      <c r="D306" s="166" t="s">
        <v>1352</v>
      </c>
      <c r="E306" s="203" t="s">
        <v>1353</v>
      </c>
      <c r="F306" s="203" t="s">
        <v>1354</v>
      </c>
      <c r="G306" s="203"/>
      <c r="H306" s="166" t="s">
        <v>1122</v>
      </c>
      <c r="I306" s="166" t="s">
        <v>1355</v>
      </c>
      <c r="J306" s="166" t="s">
        <v>199</v>
      </c>
      <c r="K306" s="166" t="s">
        <v>199</v>
      </c>
      <c r="L306" s="166" t="s">
        <v>199</v>
      </c>
      <c r="M306" s="204" t="s">
        <v>1360</v>
      </c>
      <c r="N306" s="166" t="s">
        <v>1361</v>
      </c>
      <c r="O306" s="169" t="s">
        <v>1362</v>
      </c>
      <c r="P306" s="166" t="s">
        <v>1239</v>
      </c>
      <c r="Q306" s="166" t="s">
        <v>1363</v>
      </c>
      <c r="R306" s="192" t="s">
        <v>99</v>
      </c>
      <c r="S306" s="170">
        <v>45352</v>
      </c>
      <c r="T306" s="170">
        <v>45442</v>
      </c>
      <c r="U306" s="170" t="s">
        <v>0</v>
      </c>
      <c r="V306" s="28"/>
      <c r="W306" s="166"/>
      <c r="X306" s="191">
        <v>0.8</v>
      </c>
      <c r="Y306" s="166" t="s">
        <v>247</v>
      </c>
      <c r="Z306" s="166" t="s">
        <v>199</v>
      </c>
      <c r="AA306" s="166" t="s">
        <v>199</v>
      </c>
      <c r="AB306" s="166" t="s">
        <v>199</v>
      </c>
      <c r="AC306" s="166" t="s">
        <v>199</v>
      </c>
      <c r="AD306" s="166" t="s">
        <v>417</v>
      </c>
      <c r="AE306" s="166" t="s">
        <v>248</v>
      </c>
      <c r="AF306" s="166" t="s">
        <v>487</v>
      </c>
      <c r="AG306" s="166" t="s">
        <v>199</v>
      </c>
      <c r="AH306" s="166" t="s">
        <v>199</v>
      </c>
      <c r="AI306" s="166" t="s">
        <v>199</v>
      </c>
      <c r="AJ306" s="166" t="s">
        <v>199</v>
      </c>
      <c r="AK306" s="166" t="s">
        <v>199</v>
      </c>
      <c r="AL306" s="166" t="s">
        <v>497</v>
      </c>
    </row>
    <row r="307" spans="2:38" s="173" customFormat="1" ht="142.5" hidden="1" x14ac:dyDescent="0.2">
      <c r="B307" s="166" t="s">
        <v>193</v>
      </c>
      <c r="C307" s="167" t="s">
        <v>1351</v>
      </c>
      <c r="D307" s="166" t="s">
        <v>1352</v>
      </c>
      <c r="E307" s="203" t="s">
        <v>1353</v>
      </c>
      <c r="F307" s="203" t="s">
        <v>1364</v>
      </c>
      <c r="G307" s="203"/>
      <c r="H307" s="166" t="s">
        <v>1122</v>
      </c>
      <c r="I307" s="166" t="s">
        <v>1355</v>
      </c>
      <c r="J307" s="166" t="s">
        <v>199</v>
      </c>
      <c r="K307" s="166" t="s">
        <v>199</v>
      </c>
      <c r="L307" s="166" t="s">
        <v>199</v>
      </c>
      <c r="M307" s="204" t="s">
        <v>1365</v>
      </c>
      <c r="N307" s="166" t="s">
        <v>1366</v>
      </c>
      <c r="O307" s="169" t="s">
        <v>1367</v>
      </c>
      <c r="P307" s="166" t="s">
        <v>1368</v>
      </c>
      <c r="Q307" s="166" t="s">
        <v>1369</v>
      </c>
      <c r="R307" s="166" t="s">
        <v>99</v>
      </c>
      <c r="S307" s="170">
        <v>45514</v>
      </c>
      <c r="T307" s="170">
        <v>45641</v>
      </c>
      <c r="U307" s="170" t="s">
        <v>512</v>
      </c>
      <c r="V307" s="28"/>
      <c r="W307" s="166"/>
      <c r="X307" s="191">
        <v>0.5</v>
      </c>
      <c r="Y307" s="166" t="s">
        <v>207</v>
      </c>
      <c r="Z307" s="166" t="s">
        <v>463</v>
      </c>
      <c r="AA307" s="166" t="s">
        <v>199</v>
      </c>
      <c r="AB307" s="166" t="s">
        <v>199</v>
      </c>
      <c r="AC307" s="58" t="s">
        <v>199</v>
      </c>
      <c r="AD307" s="166" t="s">
        <v>417</v>
      </c>
      <c r="AE307" s="166" t="s">
        <v>487</v>
      </c>
      <c r="AF307" s="166" t="s">
        <v>199</v>
      </c>
      <c r="AG307" s="166" t="s">
        <v>199</v>
      </c>
      <c r="AH307" s="166" t="s">
        <v>199</v>
      </c>
      <c r="AI307" s="166" t="s">
        <v>199</v>
      </c>
      <c r="AJ307" s="166" t="s">
        <v>199</v>
      </c>
      <c r="AK307" s="166" t="s">
        <v>199</v>
      </c>
      <c r="AL307" s="166" t="s">
        <v>497</v>
      </c>
    </row>
    <row r="308" spans="2:38" s="173" customFormat="1" ht="142.5" hidden="1" x14ac:dyDescent="0.2">
      <c r="B308" s="166" t="s">
        <v>193</v>
      </c>
      <c r="C308" s="167" t="s">
        <v>1351</v>
      </c>
      <c r="D308" s="166" t="s">
        <v>1352</v>
      </c>
      <c r="E308" s="203" t="s">
        <v>1353</v>
      </c>
      <c r="F308" s="203" t="s">
        <v>1364</v>
      </c>
      <c r="G308" s="203"/>
      <c r="H308" s="166" t="s">
        <v>1122</v>
      </c>
      <c r="I308" s="166" t="s">
        <v>1355</v>
      </c>
      <c r="J308" s="166" t="s">
        <v>199</v>
      </c>
      <c r="K308" s="166" t="s">
        <v>199</v>
      </c>
      <c r="L308" s="166" t="s">
        <v>199</v>
      </c>
      <c r="M308" s="168" t="s">
        <v>1370</v>
      </c>
      <c r="N308" s="166" t="s">
        <v>1366</v>
      </c>
      <c r="O308" s="169" t="s">
        <v>1371</v>
      </c>
      <c r="P308" s="166" t="s">
        <v>1343</v>
      </c>
      <c r="Q308" s="166" t="s">
        <v>1359</v>
      </c>
      <c r="R308" s="166" t="s">
        <v>99</v>
      </c>
      <c r="S308" s="170">
        <v>45611</v>
      </c>
      <c r="T308" s="170">
        <v>45641</v>
      </c>
      <c r="U308" s="170" t="s">
        <v>512</v>
      </c>
      <c r="V308" s="28"/>
      <c r="W308" s="166"/>
      <c r="X308" s="191">
        <v>0.5</v>
      </c>
      <c r="Y308" s="166" t="s">
        <v>207</v>
      </c>
      <c r="Z308" s="166" t="s">
        <v>463</v>
      </c>
      <c r="AA308" s="166" t="s">
        <v>199</v>
      </c>
      <c r="AB308" s="166" t="s">
        <v>199</v>
      </c>
      <c r="AC308" s="58" t="s">
        <v>199</v>
      </c>
      <c r="AD308" s="166" t="s">
        <v>417</v>
      </c>
      <c r="AE308" s="166" t="s">
        <v>487</v>
      </c>
      <c r="AF308" s="166" t="s">
        <v>199</v>
      </c>
      <c r="AG308" s="166" t="s">
        <v>199</v>
      </c>
      <c r="AH308" s="166" t="s">
        <v>199</v>
      </c>
      <c r="AI308" s="166" t="s">
        <v>199</v>
      </c>
      <c r="AJ308" s="166" t="s">
        <v>199</v>
      </c>
      <c r="AK308" s="166" t="s">
        <v>199</v>
      </c>
      <c r="AL308" s="166" t="s">
        <v>497</v>
      </c>
    </row>
    <row r="309" spans="2:38" s="173" customFormat="1" ht="142.5" hidden="1" x14ac:dyDescent="0.2">
      <c r="B309" s="166" t="s">
        <v>193</v>
      </c>
      <c r="C309" s="167" t="s">
        <v>1351</v>
      </c>
      <c r="D309" s="166" t="s">
        <v>1352</v>
      </c>
      <c r="E309" s="203" t="s">
        <v>1353</v>
      </c>
      <c r="F309" s="203" t="s">
        <v>1364</v>
      </c>
      <c r="G309" s="203"/>
      <c r="H309" s="166" t="s">
        <v>1122</v>
      </c>
      <c r="I309" s="166" t="s">
        <v>1355</v>
      </c>
      <c r="J309" s="166" t="s">
        <v>199</v>
      </c>
      <c r="K309" s="166" t="s">
        <v>199</v>
      </c>
      <c r="L309" s="166" t="s">
        <v>199</v>
      </c>
      <c r="M309" s="168" t="s">
        <v>1372</v>
      </c>
      <c r="N309" s="166" t="s">
        <v>1373</v>
      </c>
      <c r="O309" s="169" t="s">
        <v>1374</v>
      </c>
      <c r="P309" s="166" t="s">
        <v>1239</v>
      </c>
      <c r="Q309" s="166" t="s">
        <v>1363</v>
      </c>
      <c r="R309" s="166" t="s">
        <v>99</v>
      </c>
      <c r="S309" s="170">
        <v>45292</v>
      </c>
      <c r="T309" s="170">
        <v>45565</v>
      </c>
      <c r="U309" s="170" t="s">
        <v>99</v>
      </c>
      <c r="V309" s="26">
        <v>0</v>
      </c>
      <c r="W309" s="166">
        <v>0</v>
      </c>
      <c r="X309" s="166">
        <v>50</v>
      </c>
      <c r="Y309" s="166" t="s">
        <v>207</v>
      </c>
      <c r="Z309" s="166" t="s">
        <v>374</v>
      </c>
      <c r="AA309" s="166" t="s">
        <v>463</v>
      </c>
      <c r="AB309" s="166" t="s">
        <v>199</v>
      </c>
      <c r="AC309" s="58" t="s">
        <v>199</v>
      </c>
      <c r="AD309" s="166" t="s">
        <v>487</v>
      </c>
      <c r="AE309" s="166" t="s">
        <v>199</v>
      </c>
      <c r="AF309" s="166" t="s">
        <v>199</v>
      </c>
      <c r="AG309" s="166" t="s">
        <v>199</v>
      </c>
      <c r="AH309" s="166" t="s">
        <v>199</v>
      </c>
      <c r="AI309" s="166" t="s">
        <v>199</v>
      </c>
      <c r="AJ309" s="166" t="s">
        <v>199</v>
      </c>
      <c r="AK309" s="166" t="s">
        <v>199</v>
      </c>
      <c r="AL309" s="166" t="s">
        <v>497</v>
      </c>
    </row>
    <row r="310" spans="2:38" s="173" customFormat="1" ht="142.5" hidden="1" x14ac:dyDescent="0.2">
      <c r="B310" s="166" t="s">
        <v>193</v>
      </c>
      <c r="C310" s="167" t="s">
        <v>1351</v>
      </c>
      <c r="D310" s="166" t="s">
        <v>1352</v>
      </c>
      <c r="E310" s="203" t="s">
        <v>1353</v>
      </c>
      <c r="F310" s="203" t="s">
        <v>1364</v>
      </c>
      <c r="G310" s="203"/>
      <c r="H310" s="166" t="s">
        <v>1122</v>
      </c>
      <c r="I310" s="166" t="s">
        <v>1355</v>
      </c>
      <c r="J310" s="166" t="s">
        <v>199</v>
      </c>
      <c r="K310" s="166" t="s">
        <v>199</v>
      </c>
      <c r="L310" s="166" t="s">
        <v>199</v>
      </c>
      <c r="M310" s="168" t="s">
        <v>800</v>
      </c>
      <c r="N310" s="166" t="s">
        <v>800</v>
      </c>
      <c r="O310" s="169" t="s">
        <v>490</v>
      </c>
      <c r="P310" s="166" t="s">
        <v>1239</v>
      </c>
      <c r="Q310" s="166" t="s">
        <v>1363</v>
      </c>
      <c r="R310" s="166" t="s">
        <v>99</v>
      </c>
      <c r="S310" s="170">
        <v>45292</v>
      </c>
      <c r="T310" s="170">
        <v>45565</v>
      </c>
      <c r="U310" s="170" t="s">
        <v>99</v>
      </c>
      <c r="V310" s="26">
        <v>0</v>
      </c>
      <c r="W310" s="166">
        <v>0</v>
      </c>
      <c r="X310" s="166">
        <v>50</v>
      </c>
      <c r="Y310" s="166" t="s">
        <v>207</v>
      </c>
      <c r="Z310" s="166" t="s">
        <v>374</v>
      </c>
      <c r="AA310" s="166" t="s">
        <v>463</v>
      </c>
      <c r="AB310" s="166" t="s">
        <v>1375</v>
      </c>
      <c r="AC310" s="58" t="s">
        <v>199</v>
      </c>
      <c r="AD310" s="166" t="s">
        <v>487</v>
      </c>
      <c r="AE310" s="166" t="s">
        <v>199</v>
      </c>
      <c r="AF310" s="166" t="s">
        <v>199</v>
      </c>
      <c r="AG310" s="166" t="s">
        <v>199</v>
      </c>
      <c r="AH310" s="166" t="s">
        <v>199</v>
      </c>
      <c r="AI310" s="166" t="s">
        <v>199</v>
      </c>
      <c r="AJ310" s="166" t="s">
        <v>199</v>
      </c>
      <c r="AK310" s="166" t="s">
        <v>199</v>
      </c>
      <c r="AL310" s="166" t="s">
        <v>497</v>
      </c>
    </row>
    <row r="311" spans="2:38" s="173" customFormat="1" ht="142.5" hidden="1" x14ac:dyDescent="0.2">
      <c r="B311" s="166" t="s">
        <v>193</v>
      </c>
      <c r="C311" s="167" t="s">
        <v>1351</v>
      </c>
      <c r="D311" s="166" t="s">
        <v>1376</v>
      </c>
      <c r="E311" s="166" t="s">
        <v>1377</v>
      </c>
      <c r="F311" s="166" t="s">
        <v>1378</v>
      </c>
      <c r="G311" s="166"/>
      <c r="H311" s="166" t="s">
        <v>1122</v>
      </c>
      <c r="I311" s="166" t="s">
        <v>1355</v>
      </c>
      <c r="J311" s="166" t="s">
        <v>199</v>
      </c>
      <c r="K311" s="166" t="s">
        <v>199</v>
      </c>
      <c r="L311" s="166" t="s">
        <v>199</v>
      </c>
      <c r="M311" s="166" t="s">
        <v>1379</v>
      </c>
      <c r="N311" s="166" t="s">
        <v>1380</v>
      </c>
      <c r="O311" s="166" t="s">
        <v>1381</v>
      </c>
      <c r="P311" s="166" t="s">
        <v>1239</v>
      </c>
      <c r="Q311" s="166" t="s">
        <v>1363</v>
      </c>
      <c r="R311" s="166" t="s">
        <v>99</v>
      </c>
      <c r="S311" s="170">
        <v>45505</v>
      </c>
      <c r="T311" s="170">
        <v>45611</v>
      </c>
      <c r="U311" s="170" t="s">
        <v>512</v>
      </c>
      <c r="V311" s="28"/>
      <c r="W311" s="166"/>
      <c r="X311" s="65">
        <v>1</v>
      </c>
      <c r="Y311" s="166" t="s">
        <v>476</v>
      </c>
      <c r="Z311" s="166" t="s">
        <v>199</v>
      </c>
      <c r="AA311" s="166" t="s">
        <v>199</v>
      </c>
      <c r="AB311" s="166" t="s">
        <v>199</v>
      </c>
      <c r="AC311" s="166" t="s">
        <v>199</v>
      </c>
      <c r="AD311" s="166" t="s">
        <v>417</v>
      </c>
      <c r="AE311" s="166" t="s">
        <v>199</v>
      </c>
      <c r="AF311" s="166" t="s">
        <v>199</v>
      </c>
      <c r="AG311" s="166" t="s">
        <v>199</v>
      </c>
      <c r="AH311" s="166" t="s">
        <v>199</v>
      </c>
      <c r="AI311" s="166" t="s">
        <v>199</v>
      </c>
      <c r="AJ311" s="166" t="s">
        <v>199</v>
      </c>
      <c r="AK311" s="166" t="s">
        <v>199</v>
      </c>
      <c r="AL311" s="166" t="s">
        <v>610</v>
      </c>
    </row>
    <row r="312" spans="2:38" s="173" customFormat="1" ht="142.5" hidden="1" x14ac:dyDescent="0.2">
      <c r="B312" s="166" t="s">
        <v>193</v>
      </c>
      <c r="C312" s="167" t="s">
        <v>1351</v>
      </c>
      <c r="D312" s="166" t="s">
        <v>1382</v>
      </c>
      <c r="E312" s="205" t="s">
        <v>1383</v>
      </c>
      <c r="F312" s="205" t="s">
        <v>1384</v>
      </c>
      <c r="G312" s="205"/>
      <c r="H312" s="166" t="s">
        <v>1122</v>
      </c>
      <c r="I312" s="166" t="s">
        <v>1355</v>
      </c>
      <c r="J312" s="166" t="s">
        <v>199</v>
      </c>
      <c r="K312" s="166" t="s">
        <v>199</v>
      </c>
      <c r="L312" s="166" t="s">
        <v>199</v>
      </c>
      <c r="M312" s="205" t="s">
        <v>1385</v>
      </c>
      <c r="N312" s="166" t="s">
        <v>1386</v>
      </c>
      <c r="O312" s="166" t="s">
        <v>1387</v>
      </c>
      <c r="P312" s="166" t="s">
        <v>1343</v>
      </c>
      <c r="Q312" s="166" t="s">
        <v>1359</v>
      </c>
      <c r="R312" s="166" t="s">
        <v>99</v>
      </c>
      <c r="S312" s="170">
        <v>45301</v>
      </c>
      <c r="T312" s="170">
        <v>45381</v>
      </c>
      <c r="U312" s="170" t="s">
        <v>512</v>
      </c>
      <c r="V312" s="75"/>
      <c r="W312" s="166"/>
      <c r="X312" s="171">
        <v>1</v>
      </c>
      <c r="Y312" s="166" t="s">
        <v>207</v>
      </c>
      <c r="Z312" s="166" t="s">
        <v>199</v>
      </c>
      <c r="AA312" s="166" t="s">
        <v>199</v>
      </c>
      <c r="AB312" s="166" t="s">
        <v>199</v>
      </c>
      <c r="AC312" s="166" t="s">
        <v>199</v>
      </c>
      <c r="AD312" s="166" t="s">
        <v>417</v>
      </c>
      <c r="AE312" s="166" t="s">
        <v>487</v>
      </c>
      <c r="AF312" s="166" t="s">
        <v>199</v>
      </c>
      <c r="AG312" s="166" t="s">
        <v>199</v>
      </c>
      <c r="AH312" s="166" t="s">
        <v>199</v>
      </c>
      <c r="AI312" s="166" t="s">
        <v>199</v>
      </c>
      <c r="AJ312" s="166" t="s">
        <v>199</v>
      </c>
      <c r="AK312" s="166" t="s">
        <v>199</v>
      </c>
      <c r="AL312" s="166" t="s">
        <v>497</v>
      </c>
    </row>
    <row r="313" spans="2:38" s="173" customFormat="1" ht="142.5" hidden="1" x14ac:dyDescent="0.2">
      <c r="B313" s="166" t="s">
        <v>193</v>
      </c>
      <c r="C313" s="167" t="s">
        <v>1351</v>
      </c>
      <c r="D313" s="166" t="s">
        <v>1382</v>
      </c>
      <c r="E313" s="205" t="s">
        <v>1383</v>
      </c>
      <c r="F313" s="205" t="s">
        <v>1388</v>
      </c>
      <c r="G313" s="205"/>
      <c r="H313" s="166" t="s">
        <v>1122</v>
      </c>
      <c r="I313" s="166" t="s">
        <v>1355</v>
      </c>
      <c r="J313" s="166" t="s">
        <v>199</v>
      </c>
      <c r="K313" s="166" t="s">
        <v>199</v>
      </c>
      <c r="L313" s="166" t="s">
        <v>199</v>
      </c>
      <c r="M313" s="205" t="s">
        <v>1389</v>
      </c>
      <c r="N313" s="166" t="s">
        <v>1390</v>
      </c>
      <c r="O313" s="166" t="s">
        <v>1391</v>
      </c>
      <c r="P313" s="166" t="s">
        <v>1239</v>
      </c>
      <c r="Q313" s="166" t="s">
        <v>1363</v>
      </c>
      <c r="R313" s="166" t="s">
        <v>99</v>
      </c>
      <c r="S313" s="182">
        <v>45301</v>
      </c>
      <c r="T313" s="170">
        <v>45381</v>
      </c>
      <c r="U313" s="170" t="s">
        <v>512</v>
      </c>
      <c r="V313" s="26"/>
      <c r="W313" s="166"/>
      <c r="X313" s="191">
        <v>1</v>
      </c>
      <c r="Y313" s="166" t="s">
        <v>207</v>
      </c>
      <c r="Z313" s="166" t="s">
        <v>199</v>
      </c>
      <c r="AA313" s="166" t="s">
        <v>199</v>
      </c>
      <c r="AB313" s="166" t="s">
        <v>199</v>
      </c>
      <c r="AC313" s="58" t="s">
        <v>199</v>
      </c>
      <c r="AD313" s="166" t="s">
        <v>417</v>
      </c>
      <c r="AE313" s="166" t="s">
        <v>487</v>
      </c>
      <c r="AF313" s="166" t="s">
        <v>199</v>
      </c>
      <c r="AG313" s="166" t="s">
        <v>199</v>
      </c>
      <c r="AH313" s="166" t="s">
        <v>199</v>
      </c>
      <c r="AI313" s="166" t="s">
        <v>199</v>
      </c>
      <c r="AJ313" s="166" t="s">
        <v>199</v>
      </c>
      <c r="AK313" s="166" t="s">
        <v>199</v>
      </c>
      <c r="AL313" s="166" t="s">
        <v>497</v>
      </c>
    </row>
    <row r="314" spans="2:38" s="173" customFormat="1" ht="142.5" hidden="1" x14ac:dyDescent="0.2">
      <c r="B314" s="166" t="s">
        <v>193</v>
      </c>
      <c r="C314" s="167" t="s">
        <v>1351</v>
      </c>
      <c r="D314" s="166" t="s">
        <v>1382</v>
      </c>
      <c r="E314" s="205" t="s">
        <v>1383</v>
      </c>
      <c r="F314" s="205" t="s">
        <v>1392</v>
      </c>
      <c r="G314" s="205"/>
      <c r="H314" s="166" t="s">
        <v>1122</v>
      </c>
      <c r="I314" s="166" t="s">
        <v>1355</v>
      </c>
      <c r="J314" s="166" t="s">
        <v>199</v>
      </c>
      <c r="K314" s="166" t="s">
        <v>199</v>
      </c>
      <c r="L314" s="166" t="s">
        <v>199</v>
      </c>
      <c r="M314" s="205" t="s">
        <v>1393</v>
      </c>
      <c r="N314" s="166" t="s">
        <v>1394</v>
      </c>
      <c r="O314" s="166" t="s">
        <v>1395</v>
      </c>
      <c r="P314" s="166" t="s">
        <v>1368</v>
      </c>
      <c r="Q314" s="166" t="s">
        <v>1369</v>
      </c>
      <c r="R314" s="166" t="s">
        <v>99</v>
      </c>
      <c r="S314" s="170">
        <v>45381</v>
      </c>
      <c r="T314" s="182">
        <v>45565</v>
      </c>
      <c r="U314" s="170" t="s">
        <v>512</v>
      </c>
      <c r="V314" s="26"/>
      <c r="W314" s="166"/>
      <c r="X314" s="191">
        <v>1</v>
      </c>
      <c r="Y314" s="166" t="s">
        <v>423</v>
      </c>
      <c r="Z314" s="166" t="s">
        <v>199</v>
      </c>
      <c r="AA314" s="166" t="s">
        <v>199</v>
      </c>
      <c r="AB314" s="166" t="s">
        <v>199</v>
      </c>
      <c r="AC314" s="166" t="s">
        <v>199</v>
      </c>
      <c r="AD314" s="166" t="s">
        <v>417</v>
      </c>
      <c r="AE314" s="166" t="s">
        <v>487</v>
      </c>
      <c r="AF314" s="166" t="s">
        <v>199</v>
      </c>
      <c r="AG314" s="166" t="s">
        <v>199</v>
      </c>
      <c r="AH314" s="166" t="s">
        <v>199</v>
      </c>
      <c r="AI314" s="166" t="s">
        <v>199</v>
      </c>
      <c r="AJ314" s="166" t="s">
        <v>199</v>
      </c>
      <c r="AK314" s="166" t="s">
        <v>199</v>
      </c>
      <c r="AL314" s="166" t="s">
        <v>497</v>
      </c>
    </row>
    <row r="315" spans="2:38" s="173" customFormat="1" ht="327.75" hidden="1" x14ac:dyDescent="0.2">
      <c r="B315" s="166" t="s">
        <v>516</v>
      </c>
      <c r="C315" s="167" t="s">
        <v>517</v>
      </c>
      <c r="D315" s="166" t="s">
        <v>1396</v>
      </c>
      <c r="E315" s="166" t="s">
        <v>1397</v>
      </c>
      <c r="F315" s="166" t="s">
        <v>1398</v>
      </c>
      <c r="G315" s="166"/>
      <c r="H315" s="166" t="s">
        <v>1399</v>
      </c>
      <c r="I315" s="166" t="s">
        <v>199</v>
      </c>
      <c r="J315" s="166" t="s">
        <v>199</v>
      </c>
      <c r="K315" s="166" t="s">
        <v>199</v>
      </c>
      <c r="L315" s="166" t="s">
        <v>199</v>
      </c>
      <c r="M315" s="166" t="s">
        <v>1400</v>
      </c>
      <c r="N315" s="166" t="s">
        <v>1401</v>
      </c>
      <c r="O315" s="169" t="s">
        <v>1402</v>
      </c>
      <c r="P315" s="166" t="s">
        <v>697</v>
      </c>
      <c r="Q315" s="166" t="s">
        <v>1403</v>
      </c>
      <c r="R315" s="166" t="s">
        <v>119</v>
      </c>
      <c r="S315" s="170">
        <v>45292</v>
      </c>
      <c r="T315" s="170">
        <v>45626</v>
      </c>
      <c r="U315" s="170" t="s">
        <v>281</v>
      </c>
      <c r="V315" s="26" t="s">
        <v>199</v>
      </c>
      <c r="W315" s="166" t="s">
        <v>199</v>
      </c>
      <c r="X315" s="191">
        <v>0.4</v>
      </c>
      <c r="Y315" s="166" t="s">
        <v>400</v>
      </c>
      <c r="Z315" s="166" t="s">
        <v>199</v>
      </c>
      <c r="AA315" s="166" t="s">
        <v>199</v>
      </c>
      <c r="AB315" s="166" t="s">
        <v>199</v>
      </c>
      <c r="AC315" s="166" t="s">
        <v>199</v>
      </c>
      <c r="AD315" s="166" t="s">
        <v>364</v>
      </c>
      <c r="AE315" s="166" t="s">
        <v>199</v>
      </c>
      <c r="AF315" s="166" t="s">
        <v>199</v>
      </c>
      <c r="AG315" s="166" t="s">
        <v>199</v>
      </c>
      <c r="AH315" s="166" t="s">
        <v>199</v>
      </c>
      <c r="AI315" s="166" t="s">
        <v>199</v>
      </c>
      <c r="AJ315" s="166" t="s">
        <v>402</v>
      </c>
      <c r="AK315" s="166" t="s">
        <v>403</v>
      </c>
      <c r="AL315" s="166" t="s">
        <v>1404</v>
      </c>
    </row>
    <row r="316" spans="2:38" s="173" customFormat="1" ht="199.5" hidden="1" x14ac:dyDescent="0.2">
      <c r="B316" s="166" t="s">
        <v>516</v>
      </c>
      <c r="C316" s="167" t="s">
        <v>517</v>
      </c>
      <c r="D316" s="166" t="s">
        <v>1396</v>
      </c>
      <c r="E316" s="166" t="s">
        <v>1397</v>
      </c>
      <c r="F316" s="166" t="s">
        <v>1398</v>
      </c>
      <c r="G316" s="166"/>
      <c r="H316" s="166" t="s">
        <v>1399</v>
      </c>
      <c r="I316" s="166" t="s">
        <v>199</v>
      </c>
      <c r="J316" s="166" t="s">
        <v>199</v>
      </c>
      <c r="K316" s="166" t="s">
        <v>199</v>
      </c>
      <c r="L316" s="166" t="s">
        <v>199</v>
      </c>
      <c r="M316" s="166" t="s">
        <v>1405</v>
      </c>
      <c r="N316" s="166" t="s">
        <v>1406</v>
      </c>
      <c r="O316" s="169" t="s">
        <v>1407</v>
      </c>
      <c r="P316" s="166" t="s">
        <v>697</v>
      </c>
      <c r="Q316" s="166" t="s">
        <v>1408</v>
      </c>
      <c r="R316" s="166" t="s">
        <v>119</v>
      </c>
      <c r="S316" s="170">
        <v>45292</v>
      </c>
      <c r="T316" s="170">
        <v>45626</v>
      </c>
      <c r="U316" s="170" t="s">
        <v>119</v>
      </c>
      <c r="V316" s="26" t="s">
        <v>199</v>
      </c>
      <c r="W316" s="166" t="s">
        <v>199</v>
      </c>
      <c r="X316" s="191">
        <v>0.3</v>
      </c>
      <c r="Y316" s="166" t="s">
        <v>1409</v>
      </c>
      <c r="Z316" s="166" t="s">
        <v>199</v>
      </c>
      <c r="AA316" s="166" t="s">
        <v>199</v>
      </c>
      <c r="AB316" s="166" t="s">
        <v>199</v>
      </c>
      <c r="AC316" s="166" t="s">
        <v>199</v>
      </c>
      <c r="AD316" s="166" t="s">
        <v>209</v>
      </c>
      <c r="AE316" s="166" t="s">
        <v>199</v>
      </c>
      <c r="AF316" s="166" t="s">
        <v>199</v>
      </c>
      <c r="AG316" s="166" t="s">
        <v>199</v>
      </c>
      <c r="AH316" s="166" t="s">
        <v>199</v>
      </c>
      <c r="AI316" s="166" t="s">
        <v>199</v>
      </c>
      <c r="AJ316" s="166" t="s">
        <v>199</v>
      </c>
      <c r="AK316" s="166" t="s">
        <v>199</v>
      </c>
      <c r="AL316" s="166" t="s">
        <v>1404</v>
      </c>
    </row>
    <row r="317" spans="2:38" s="173" customFormat="1" ht="199.5" hidden="1" x14ac:dyDescent="0.2">
      <c r="B317" s="166" t="s">
        <v>516</v>
      </c>
      <c r="C317" s="167" t="s">
        <v>517</v>
      </c>
      <c r="D317" s="166" t="s">
        <v>1396</v>
      </c>
      <c r="E317" s="166" t="s">
        <v>1397</v>
      </c>
      <c r="F317" s="166" t="s">
        <v>1398</v>
      </c>
      <c r="G317" s="166"/>
      <c r="H317" s="166" t="s">
        <v>1399</v>
      </c>
      <c r="I317" s="166" t="s">
        <v>199</v>
      </c>
      <c r="J317" s="166" t="s">
        <v>199</v>
      </c>
      <c r="K317" s="166" t="s">
        <v>199</v>
      </c>
      <c r="L317" s="166" t="s">
        <v>199</v>
      </c>
      <c r="M317" s="166" t="s">
        <v>1410</v>
      </c>
      <c r="N317" s="166" t="s">
        <v>1411</v>
      </c>
      <c r="O317" s="169" t="s">
        <v>1412</v>
      </c>
      <c r="P317" s="166" t="s">
        <v>697</v>
      </c>
      <c r="Q317" s="166" t="s">
        <v>1413</v>
      </c>
      <c r="R317" s="166" t="s">
        <v>119</v>
      </c>
      <c r="S317" s="170">
        <v>45292</v>
      </c>
      <c r="T317" s="170">
        <v>45626</v>
      </c>
      <c r="U317" s="170" t="s">
        <v>50</v>
      </c>
      <c r="V317" s="26" t="s">
        <v>199</v>
      </c>
      <c r="W317" s="166" t="s">
        <v>199</v>
      </c>
      <c r="X317" s="191">
        <v>0.3</v>
      </c>
      <c r="Y317" s="166" t="s">
        <v>1409</v>
      </c>
      <c r="Z317" s="166" t="s">
        <v>199</v>
      </c>
      <c r="AA317" s="166" t="s">
        <v>199</v>
      </c>
      <c r="AB317" s="166" t="s">
        <v>199</v>
      </c>
      <c r="AC317" s="166" t="s">
        <v>199</v>
      </c>
      <c r="AD317" s="166" t="s">
        <v>209</v>
      </c>
      <c r="AE317" s="166" t="s">
        <v>199</v>
      </c>
      <c r="AF317" s="166" t="s">
        <v>199</v>
      </c>
      <c r="AG317" s="166" t="s">
        <v>199</v>
      </c>
      <c r="AH317" s="166" t="s">
        <v>199</v>
      </c>
      <c r="AI317" s="166" t="s">
        <v>199</v>
      </c>
      <c r="AJ317" s="166" t="s">
        <v>199</v>
      </c>
      <c r="AK317" s="166" t="s">
        <v>199</v>
      </c>
      <c r="AL317" s="166" t="s">
        <v>1404</v>
      </c>
    </row>
    <row r="318" spans="2:38" s="173" customFormat="1" ht="199.5" hidden="1" x14ac:dyDescent="0.2">
      <c r="B318" s="166" t="s">
        <v>516</v>
      </c>
      <c r="C318" s="167" t="s">
        <v>517</v>
      </c>
      <c r="D318" s="166" t="s">
        <v>1414</v>
      </c>
      <c r="E318" s="166" t="s">
        <v>1415</v>
      </c>
      <c r="F318" s="166" t="s">
        <v>1416</v>
      </c>
      <c r="G318" s="166"/>
      <c r="H318" s="166" t="s">
        <v>281</v>
      </c>
      <c r="I318" s="166" t="s">
        <v>199</v>
      </c>
      <c r="J318" s="166" t="s">
        <v>199</v>
      </c>
      <c r="K318" s="166" t="s">
        <v>199</v>
      </c>
      <c r="L318" s="166" t="s">
        <v>199</v>
      </c>
      <c r="M318" s="166" t="s">
        <v>1417</v>
      </c>
      <c r="N318" s="166" t="s">
        <v>1418</v>
      </c>
      <c r="O318" s="169" t="s">
        <v>1419</v>
      </c>
      <c r="P318" s="166" t="s">
        <v>535</v>
      </c>
      <c r="Q318" s="166" t="s">
        <v>563</v>
      </c>
      <c r="R318" s="166" t="s">
        <v>537</v>
      </c>
      <c r="S318" s="170">
        <v>45323</v>
      </c>
      <c r="T318" s="170">
        <v>45383</v>
      </c>
      <c r="U318" s="170" t="s">
        <v>512</v>
      </c>
      <c r="V318" s="26"/>
      <c r="W318" s="166"/>
      <c r="X318" s="171">
        <v>0.15</v>
      </c>
      <c r="Y318" s="166" t="s">
        <v>476</v>
      </c>
      <c r="Z318" s="166" t="s">
        <v>199</v>
      </c>
      <c r="AA318" s="166" t="s">
        <v>199</v>
      </c>
      <c r="AB318" s="166" t="s">
        <v>199</v>
      </c>
      <c r="AC318" s="166" t="s">
        <v>199</v>
      </c>
      <c r="AD318" s="166" t="s">
        <v>209</v>
      </c>
      <c r="AE318" s="166" t="s">
        <v>199</v>
      </c>
      <c r="AF318" s="166" t="s">
        <v>199</v>
      </c>
      <c r="AG318" s="166" t="s">
        <v>199</v>
      </c>
      <c r="AH318" s="166" t="s">
        <v>199</v>
      </c>
      <c r="AI318" s="166" t="s">
        <v>199</v>
      </c>
      <c r="AJ318" s="166" t="s">
        <v>199</v>
      </c>
      <c r="AK318" s="166" t="s">
        <v>199</v>
      </c>
      <c r="AL318" s="166" t="s">
        <v>538</v>
      </c>
    </row>
    <row r="319" spans="2:38" s="173" customFormat="1" ht="199.5" hidden="1" x14ac:dyDescent="0.2">
      <c r="B319" s="166" t="s">
        <v>516</v>
      </c>
      <c r="C319" s="167" t="s">
        <v>517</v>
      </c>
      <c r="D319" s="166" t="s">
        <v>1414</v>
      </c>
      <c r="E319" s="166" t="s">
        <v>1415</v>
      </c>
      <c r="F319" s="166" t="s">
        <v>1416</v>
      </c>
      <c r="G319" s="166"/>
      <c r="H319" s="166" t="s">
        <v>281</v>
      </c>
      <c r="I319" s="166" t="s">
        <v>199</v>
      </c>
      <c r="J319" s="166" t="s">
        <v>199</v>
      </c>
      <c r="K319" s="166" t="s">
        <v>199</v>
      </c>
      <c r="L319" s="166" t="s">
        <v>199</v>
      </c>
      <c r="M319" s="166" t="s">
        <v>1420</v>
      </c>
      <c r="N319" s="166" t="s">
        <v>1420</v>
      </c>
      <c r="O319" s="169" t="s">
        <v>1421</v>
      </c>
      <c r="P319" s="166" t="s">
        <v>535</v>
      </c>
      <c r="Q319" s="166" t="s">
        <v>563</v>
      </c>
      <c r="R319" s="166" t="s">
        <v>537</v>
      </c>
      <c r="S319" s="170">
        <v>45383</v>
      </c>
      <c r="T319" s="170">
        <v>45413</v>
      </c>
      <c r="U319" s="170" t="s">
        <v>281</v>
      </c>
      <c r="V319" s="26"/>
      <c r="W319" s="166"/>
      <c r="X319" s="171">
        <v>0.35</v>
      </c>
      <c r="Y319" s="166" t="s">
        <v>207</v>
      </c>
      <c r="Z319" s="166" t="s">
        <v>199</v>
      </c>
      <c r="AA319" s="166" t="s">
        <v>199</v>
      </c>
      <c r="AB319" s="166" t="s">
        <v>199</v>
      </c>
      <c r="AC319" s="166" t="s">
        <v>199</v>
      </c>
      <c r="AD319" s="166" t="s">
        <v>209</v>
      </c>
      <c r="AE319" s="166" t="s">
        <v>199</v>
      </c>
      <c r="AF319" s="166" t="s">
        <v>199</v>
      </c>
      <c r="AG319" s="166" t="s">
        <v>199</v>
      </c>
      <c r="AH319" s="166" t="s">
        <v>199</v>
      </c>
      <c r="AI319" s="166" t="s">
        <v>199</v>
      </c>
      <c r="AJ319" s="166" t="s">
        <v>199</v>
      </c>
      <c r="AK319" s="166" t="s">
        <v>199</v>
      </c>
      <c r="AL319" s="166" t="s">
        <v>538</v>
      </c>
    </row>
    <row r="320" spans="2:38" s="173" customFormat="1" ht="199.5" hidden="1" x14ac:dyDescent="0.2">
      <c r="B320" s="166" t="s">
        <v>516</v>
      </c>
      <c r="C320" s="167" t="s">
        <v>517</v>
      </c>
      <c r="D320" s="166" t="s">
        <v>1414</v>
      </c>
      <c r="E320" s="166" t="s">
        <v>1415</v>
      </c>
      <c r="F320" s="166" t="s">
        <v>1416</v>
      </c>
      <c r="G320" s="166"/>
      <c r="H320" s="166" t="s">
        <v>281</v>
      </c>
      <c r="I320" s="166" t="s">
        <v>199</v>
      </c>
      <c r="J320" s="166" t="s">
        <v>199</v>
      </c>
      <c r="K320" s="166" t="s">
        <v>199</v>
      </c>
      <c r="L320" s="166" t="s">
        <v>199</v>
      </c>
      <c r="M320" s="166" t="s">
        <v>1422</v>
      </c>
      <c r="N320" s="166" t="s">
        <v>1422</v>
      </c>
      <c r="O320" s="169" t="s">
        <v>1423</v>
      </c>
      <c r="P320" s="166" t="s">
        <v>535</v>
      </c>
      <c r="Q320" s="166" t="s">
        <v>563</v>
      </c>
      <c r="R320" s="166" t="s">
        <v>537</v>
      </c>
      <c r="S320" s="170">
        <v>45414</v>
      </c>
      <c r="T320" s="170">
        <v>45641</v>
      </c>
      <c r="U320" s="170" t="s">
        <v>512</v>
      </c>
      <c r="V320" s="26"/>
      <c r="W320" s="166"/>
      <c r="X320" s="171">
        <v>0.5</v>
      </c>
      <c r="Y320" s="166" t="s">
        <v>476</v>
      </c>
      <c r="Z320" s="166" t="s">
        <v>199</v>
      </c>
      <c r="AA320" s="166" t="s">
        <v>199</v>
      </c>
      <c r="AB320" s="166" t="s">
        <v>199</v>
      </c>
      <c r="AC320" s="166" t="s">
        <v>199</v>
      </c>
      <c r="AD320" s="166" t="s">
        <v>209</v>
      </c>
      <c r="AE320" s="166" t="s">
        <v>199</v>
      </c>
      <c r="AF320" s="166" t="s">
        <v>199</v>
      </c>
      <c r="AG320" s="166" t="s">
        <v>199</v>
      </c>
      <c r="AH320" s="166" t="s">
        <v>199</v>
      </c>
      <c r="AI320" s="166" t="s">
        <v>199</v>
      </c>
      <c r="AJ320" s="166" t="s">
        <v>199</v>
      </c>
      <c r="AK320" s="166" t="s">
        <v>199</v>
      </c>
      <c r="AL320" s="166" t="s">
        <v>538</v>
      </c>
    </row>
    <row r="321" spans="2:38" s="173" customFormat="1" ht="199.5" hidden="1" x14ac:dyDescent="0.2">
      <c r="B321" s="166" t="s">
        <v>516</v>
      </c>
      <c r="C321" s="167" t="s">
        <v>517</v>
      </c>
      <c r="D321" s="166" t="s">
        <v>1414</v>
      </c>
      <c r="E321" s="166" t="s">
        <v>1415</v>
      </c>
      <c r="F321" s="166" t="s">
        <v>1424</v>
      </c>
      <c r="G321" s="166"/>
      <c r="H321" s="166" t="s">
        <v>281</v>
      </c>
      <c r="I321" s="166" t="s">
        <v>199</v>
      </c>
      <c r="J321" s="166" t="s">
        <v>199</v>
      </c>
      <c r="K321" s="166" t="s">
        <v>199</v>
      </c>
      <c r="L321" s="166" t="s">
        <v>199</v>
      </c>
      <c r="M321" s="166" t="s">
        <v>1425</v>
      </c>
      <c r="N321" s="166" t="s">
        <v>1426</v>
      </c>
      <c r="O321" s="169" t="s">
        <v>1427</v>
      </c>
      <c r="P321" s="166" t="s">
        <v>535</v>
      </c>
      <c r="Q321" s="166" t="s">
        <v>536</v>
      </c>
      <c r="R321" s="166" t="s">
        <v>537</v>
      </c>
      <c r="S321" s="170">
        <v>45323</v>
      </c>
      <c r="T321" s="170">
        <v>45641</v>
      </c>
      <c r="U321" s="170" t="s">
        <v>512</v>
      </c>
      <c r="V321" s="26"/>
      <c r="W321" s="166"/>
      <c r="X321" s="171">
        <v>1</v>
      </c>
      <c r="Y321" s="166" t="s">
        <v>476</v>
      </c>
      <c r="Z321" s="166" t="s">
        <v>199</v>
      </c>
      <c r="AA321" s="166" t="s">
        <v>199</v>
      </c>
      <c r="AB321" s="166" t="s">
        <v>199</v>
      </c>
      <c r="AC321" s="166" t="s">
        <v>199</v>
      </c>
      <c r="AD321" s="166" t="s">
        <v>209</v>
      </c>
      <c r="AE321" s="166" t="s">
        <v>199</v>
      </c>
      <c r="AF321" s="166" t="s">
        <v>199</v>
      </c>
      <c r="AG321" s="166" t="s">
        <v>199</v>
      </c>
      <c r="AH321" s="166" t="s">
        <v>199</v>
      </c>
      <c r="AI321" s="166" t="s">
        <v>199</v>
      </c>
      <c r="AJ321" s="166" t="s">
        <v>199</v>
      </c>
      <c r="AK321" s="166" t="s">
        <v>199</v>
      </c>
      <c r="AL321" s="166" t="s">
        <v>1428</v>
      </c>
    </row>
    <row r="322" spans="2:38" s="173" customFormat="1" ht="199.5" hidden="1" x14ac:dyDescent="0.2">
      <c r="B322" s="166" t="s">
        <v>516</v>
      </c>
      <c r="C322" s="167" t="s">
        <v>517</v>
      </c>
      <c r="D322" s="166" t="s">
        <v>1414</v>
      </c>
      <c r="E322" s="166" t="s">
        <v>1415</v>
      </c>
      <c r="F322" s="166" t="s">
        <v>1429</v>
      </c>
      <c r="G322" s="166"/>
      <c r="H322" s="166" t="s">
        <v>281</v>
      </c>
      <c r="I322" s="166" t="s">
        <v>199</v>
      </c>
      <c r="J322" s="166" t="s">
        <v>199</v>
      </c>
      <c r="K322" s="166" t="s">
        <v>199</v>
      </c>
      <c r="L322" s="166" t="s">
        <v>199</v>
      </c>
      <c r="M322" s="166" t="s">
        <v>1430</v>
      </c>
      <c r="N322" s="166" t="s">
        <v>1431</v>
      </c>
      <c r="O322" s="169" t="s">
        <v>1432</v>
      </c>
      <c r="P322" s="166" t="s">
        <v>535</v>
      </c>
      <c r="Q322" s="166" t="s">
        <v>536</v>
      </c>
      <c r="R322" s="166" t="s">
        <v>537</v>
      </c>
      <c r="S322" s="170">
        <v>45323</v>
      </c>
      <c r="T322" s="170">
        <v>45444</v>
      </c>
      <c r="U322" s="170" t="s">
        <v>281</v>
      </c>
      <c r="V322" s="26"/>
      <c r="W322" s="166"/>
      <c r="X322" s="171">
        <v>0.2</v>
      </c>
      <c r="Y322" s="166" t="s">
        <v>207</v>
      </c>
      <c r="Z322" s="166" t="s">
        <v>199</v>
      </c>
      <c r="AA322" s="166" t="s">
        <v>199</v>
      </c>
      <c r="AB322" s="166" t="s">
        <v>199</v>
      </c>
      <c r="AC322" s="166" t="s">
        <v>199</v>
      </c>
      <c r="AD322" s="166" t="s">
        <v>209</v>
      </c>
      <c r="AE322" s="166" t="s">
        <v>199</v>
      </c>
      <c r="AF322" s="166" t="s">
        <v>199</v>
      </c>
      <c r="AG322" s="166" t="s">
        <v>199</v>
      </c>
      <c r="AH322" s="166" t="s">
        <v>199</v>
      </c>
      <c r="AI322" s="166" t="s">
        <v>199</v>
      </c>
      <c r="AJ322" s="166" t="s">
        <v>199</v>
      </c>
      <c r="AK322" s="166" t="s">
        <v>199</v>
      </c>
      <c r="AL322" s="166" t="s">
        <v>538</v>
      </c>
    </row>
    <row r="323" spans="2:38" s="173" customFormat="1" ht="199.5" hidden="1" x14ac:dyDescent="0.2">
      <c r="B323" s="166" t="s">
        <v>516</v>
      </c>
      <c r="C323" s="167" t="s">
        <v>517</v>
      </c>
      <c r="D323" s="166" t="s">
        <v>1414</v>
      </c>
      <c r="E323" s="166" t="s">
        <v>1415</v>
      </c>
      <c r="F323" s="166" t="s">
        <v>1429</v>
      </c>
      <c r="G323" s="166"/>
      <c r="H323" s="166" t="s">
        <v>281</v>
      </c>
      <c r="I323" s="166" t="s">
        <v>199</v>
      </c>
      <c r="J323" s="166" t="s">
        <v>199</v>
      </c>
      <c r="K323" s="166" t="s">
        <v>199</v>
      </c>
      <c r="L323" s="166" t="s">
        <v>199</v>
      </c>
      <c r="M323" s="166" t="s">
        <v>1433</v>
      </c>
      <c r="N323" s="166" t="s">
        <v>1434</v>
      </c>
      <c r="O323" s="169" t="s">
        <v>1435</v>
      </c>
      <c r="P323" s="166" t="s">
        <v>535</v>
      </c>
      <c r="Q323" s="166" t="s">
        <v>1436</v>
      </c>
      <c r="R323" s="166" t="s">
        <v>537</v>
      </c>
      <c r="S323" s="170">
        <v>45323</v>
      </c>
      <c r="T323" s="170">
        <v>45641</v>
      </c>
      <c r="U323" s="170" t="s">
        <v>512</v>
      </c>
      <c r="V323" s="26"/>
      <c r="W323" s="166"/>
      <c r="X323" s="171">
        <v>0.8</v>
      </c>
      <c r="Y323" s="166" t="s">
        <v>476</v>
      </c>
      <c r="Z323" s="166" t="s">
        <v>199</v>
      </c>
      <c r="AA323" s="166" t="s">
        <v>199</v>
      </c>
      <c r="AB323" s="166" t="s">
        <v>199</v>
      </c>
      <c r="AC323" s="166" t="s">
        <v>199</v>
      </c>
      <c r="AD323" s="166" t="s">
        <v>209</v>
      </c>
      <c r="AE323" s="166" t="s">
        <v>199</v>
      </c>
      <c r="AF323" s="166" t="s">
        <v>199</v>
      </c>
      <c r="AG323" s="166" t="s">
        <v>199</v>
      </c>
      <c r="AH323" s="166" t="s">
        <v>199</v>
      </c>
      <c r="AI323" s="166" t="s">
        <v>199</v>
      </c>
      <c r="AJ323" s="166" t="s">
        <v>199</v>
      </c>
      <c r="AK323" s="166" t="s">
        <v>199</v>
      </c>
      <c r="AL323" s="166" t="s">
        <v>538</v>
      </c>
    </row>
    <row r="324" spans="2:38" s="173" customFormat="1" ht="199.5" hidden="1" x14ac:dyDescent="0.2">
      <c r="B324" s="166" t="s">
        <v>516</v>
      </c>
      <c r="C324" s="167" t="s">
        <v>517</v>
      </c>
      <c r="D324" s="166" t="s">
        <v>1437</v>
      </c>
      <c r="E324" s="166" t="s">
        <v>1438</v>
      </c>
      <c r="F324" s="166" t="s">
        <v>1439</v>
      </c>
      <c r="G324" s="166"/>
      <c r="H324" s="166" t="s">
        <v>281</v>
      </c>
      <c r="I324" s="166" t="s">
        <v>199</v>
      </c>
      <c r="J324" s="166" t="s">
        <v>199</v>
      </c>
      <c r="K324" s="166" t="s">
        <v>199</v>
      </c>
      <c r="L324" s="198" t="s">
        <v>199</v>
      </c>
      <c r="M324" s="166" t="s">
        <v>1440</v>
      </c>
      <c r="N324" s="166" t="s">
        <v>1441</v>
      </c>
      <c r="O324" s="169" t="s">
        <v>1442</v>
      </c>
      <c r="P324" s="166" t="s">
        <v>535</v>
      </c>
      <c r="Q324" s="166" t="s">
        <v>536</v>
      </c>
      <c r="R324" s="166" t="s">
        <v>537</v>
      </c>
      <c r="S324" s="170">
        <v>45323</v>
      </c>
      <c r="T324" s="170">
        <v>45641</v>
      </c>
      <c r="U324" s="170" t="s">
        <v>512</v>
      </c>
      <c r="V324" s="26"/>
      <c r="W324" s="166"/>
      <c r="X324" s="171">
        <v>1</v>
      </c>
      <c r="Y324" s="166" t="s">
        <v>400</v>
      </c>
      <c r="Z324" s="166" t="s">
        <v>199</v>
      </c>
      <c r="AA324" s="166" t="s">
        <v>199</v>
      </c>
      <c r="AB324" s="198" t="s">
        <v>199</v>
      </c>
      <c r="AC324" s="198" t="s">
        <v>199</v>
      </c>
      <c r="AD324" s="166" t="s">
        <v>364</v>
      </c>
      <c r="AE324" s="166" t="s">
        <v>199</v>
      </c>
      <c r="AF324" s="166" t="s">
        <v>199</v>
      </c>
      <c r="AG324" s="202" t="s">
        <v>199</v>
      </c>
      <c r="AH324" s="202" t="s">
        <v>199</v>
      </c>
      <c r="AI324" s="198" t="s">
        <v>199</v>
      </c>
      <c r="AJ324" s="166" t="s">
        <v>402</v>
      </c>
      <c r="AK324" s="166" t="s">
        <v>403</v>
      </c>
      <c r="AL324" s="166" t="s">
        <v>684</v>
      </c>
    </row>
    <row r="325" spans="2:38" s="173" customFormat="1" ht="199.5" hidden="1" x14ac:dyDescent="0.2">
      <c r="B325" s="166" t="s">
        <v>516</v>
      </c>
      <c r="C325" s="167" t="s">
        <v>517</v>
      </c>
      <c r="D325" s="166" t="s">
        <v>1437</v>
      </c>
      <c r="E325" s="166" t="s">
        <v>1438</v>
      </c>
      <c r="F325" s="166" t="s">
        <v>1443</v>
      </c>
      <c r="G325" s="166"/>
      <c r="H325" s="166" t="s">
        <v>281</v>
      </c>
      <c r="I325" s="166" t="s">
        <v>199</v>
      </c>
      <c r="J325" s="166" t="s">
        <v>199</v>
      </c>
      <c r="K325" s="166" t="s">
        <v>199</v>
      </c>
      <c r="L325" s="198" t="s">
        <v>199</v>
      </c>
      <c r="M325" s="166" t="s">
        <v>1444</v>
      </c>
      <c r="N325" s="166" t="s">
        <v>1445</v>
      </c>
      <c r="O325" s="169" t="s">
        <v>1446</v>
      </c>
      <c r="P325" s="166" t="s">
        <v>535</v>
      </c>
      <c r="Q325" s="166" t="s">
        <v>1447</v>
      </c>
      <c r="R325" s="166" t="s">
        <v>537</v>
      </c>
      <c r="S325" s="170">
        <v>45323</v>
      </c>
      <c r="T325" s="170">
        <v>45641</v>
      </c>
      <c r="U325" s="170" t="s">
        <v>281</v>
      </c>
      <c r="V325" s="26"/>
      <c r="W325" s="166"/>
      <c r="X325" s="171">
        <v>1</v>
      </c>
      <c r="Y325" s="166" t="s">
        <v>400</v>
      </c>
      <c r="Z325" s="166" t="s">
        <v>199</v>
      </c>
      <c r="AA325" s="166" t="s">
        <v>199</v>
      </c>
      <c r="AB325" s="198" t="s">
        <v>199</v>
      </c>
      <c r="AC325" s="198" t="s">
        <v>199</v>
      </c>
      <c r="AD325" s="166" t="s">
        <v>364</v>
      </c>
      <c r="AE325" s="166" t="s">
        <v>199</v>
      </c>
      <c r="AF325" s="166" t="s">
        <v>199</v>
      </c>
      <c r="AG325" s="202" t="s">
        <v>199</v>
      </c>
      <c r="AH325" s="202" t="s">
        <v>199</v>
      </c>
      <c r="AI325" s="198" t="s">
        <v>199</v>
      </c>
      <c r="AJ325" s="166" t="s">
        <v>402</v>
      </c>
      <c r="AK325" s="166" t="s">
        <v>403</v>
      </c>
      <c r="AL325" s="166" t="s">
        <v>538</v>
      </c>
    </row>
    <row r="326" spans="2:38" s="173" customFormat="1" ht="171" hidden="1" x14ac:dyDescent="0.2">
      <c r="B326" s="166" t="s">
        <v>453</v>
      </c>
      <c r="C326" s="166" t="s">
        <v>850</v>
      </c>
      <c r="D326" s="166" t="s">
        <v>1448</v>
      </c>
      <c r="E326" s="166" t="s">
        <v>1449</v>
      </c>
      <c r="F326" s="166" t="s">
        <v>1450</v>
      </c>
      <c r="G326" s="166"/>
      <c r="H326" s="166" t="s">
        <v>1451</v>
      </c>
      <c r="I326" s="166" t="s">
        <v>1452</v>
      </c>
      <c r="J326" s="166" t="s">
        <v>1453</v>
      </c>
      <c r="K326" s="166" t="s">
        <v>199</v>
      </c>
      <c r="L326" s="166" t="s">
        <v>199</v>
      </c>
      <c r="M326" s="166" t="s">
        <v>1454</v>
      </c>
      <c r="N326" s="166" t="s">
        <v>1455</v>
      </c>
      <c r="O326" s="169" t="s">
        <v>1456</v>
      </c>
      <c r="P326" s="166" t="s">
        <v>292</v>
      </c>
      <c r="Q326" s="166" t="s">
        <v>1457</v>
      </c>
      <c r="R326" s="166" t="s">
        <v>280</v>
      </c>
      <c r="S326" s="170">
        <v>45292</v>
      </c>
      <c r="T326" s="170">
        <v>45350</v>
      </c>
      <c r="U326" s="170" t="s">
        <v>50</v>
      </c>
      <c r="V326" s="206">
        <v>21360746</v>
      </c>
      <c r="W326" s="169" t="s">
        <v>1458</v>
      </c>
      <c r="X326" s="169">
        <v>20</v>
      </c>
      <c r="Y326" s="166" t="s">
        <v>1459</v>
      </c>
      <c r="Z326" s="166" t="s">
        <v>208</v>
      </c>
      <c r="AA326" s="166" t="s">
        <v>354</v>
      </c>
      <c r="AB326" s="166" t="s">
        <v>199</v>
      </c>
      <c r="AC326" s="198" t="s">
        <v>199</v>
      </c>
      <c r="AD326" s="166" t="s">
        <v>1460</v>
      </c>
      <c r="AE326" s="166" t="s">
        <v>248</v>
      </c>
      <c r="AF326" s="166" t="s">
        <v>199</v>
      </c>
      <c r="AG326" s="202" t="s">
        <v>199</v>
      </c>
      <c r="AH326" s="202" t="s">
        <v>199</v>
      </c>
      <c r="AI326" s="198" t="s">
        <v>199</v>
      </c>
      <c r="AJ326" s="166" t="s">
        <v>199</v>
      </c>
      <c r="AK326" s="166" t="s">
        <v>199</v>
      </c>
      <c r="AL326" s="166" t="s">
        <v>294</v>
      </c>
    </row>
    <row r="327" spans="2:38" s="173" customFormat="1" ht="171" hidden="1" x14ac:dyDescent="0.2">
      <c r="B327" s="166" t="s">
        <v>453</v>
      </c>
      <c r="C327" s="166" t="s">
        <v>850</v>
      </c>
      <c r="D327" s="166" t="s">
        <v>1448</v>
      </c>
      <c r="E327" s="166" t="s">
        <v>1449</v>
      </c>
      <c r="F327" s="166" t="s">
        <v>1450</v>
      </c>
      <c r="G327" s="166"/>
      <c r="H327" s="166" t="s">
        <v>1451</v>
      </c>
      <c r="I327" s="166" t="s">
        <v>1452</v>
      </c>
      <c r="J327" s="166" t="s">
        <v>1453</v>
      </c>
      <c r="K327" s="166" t="s">
        <v>199</v>
      </c>
      <c r="L327" s="166" t="s">
        <v>199</v>
      </c>
      <c r="M327" s="166" t="s">
        <v>1461</v>
      </c>
      <c r="N327" s="166" t="s">
        <v>1462</v>
      </c>
      <c r="O327" s="169" t="s">
        <v>1463</v>
      </c>
      <c r="P327" s="166" t="s">
        <v>1464</v>
      </c>
      <c r="Q327" s="166" t="s">
        <v>1465</v>
      </c>
      <c r="R327" s="170" t="s">
        <v>50</v>
      </c>
      <c r="S327" s="170">
        <v>45292</v>
      </c>
      <c r="T327" s="170">
        <v>45016</v>
      </c>
      <c r="U327" s="166" t="s">
        <v>280</v>
      </c>
      <c r="V327" s="26" t="s">
        <v>199</v>
      </c>
      <c r="W327" s="166" t="s">
        <v>199</v>
      </c>
      <c r="X327" s="169">
        <v>70</v>
      </c>
      <c r="Y327" s="166" t="s">
        <v>1459</v>
      </c>
      <c r="Z327" s="166" t="s">
        <v>208</v>
      </c>
      <c r="AA327" s="166" t="s">
        <v>354</v>
      </c>
      <c r="AB327" s="166" t="s">
        <v>199</v>
      </c>
      <c r="AC327" s="198" t="s">
        <v>199</v>
      </c>
      <c r="AD327" s="166" t="s">
        <v>1460</v>
      </c>
      <c r="AE327" s="166" t="s">
        <v>199</v>
      </c>
      <c r="AF327" s="166" t="s">
        <v>199</v>
      </c>
      <c r="AG327" s="202" t="s">
        <v>199</v>
      </c>
      <c r="AH327" s="202" t="s">
        <v>199</v>
      </c>
      <c r="AI327" s="198" t="s">
        <v>199</v>
      </c>
      <c r="AJ327" s="166" t="s">
        <v>199</v>
      </c>
      <c r="AK327" s="166" t="s">
        <v>199</v>
      </c>
      <c r="AL327" s="166" t="s">
        <v>294</v>
      </c>
    </row>
    <row r="328" spans="2:38" s="173" customFormat="1" ht="171" hidden="1" x14ac:dyDescent="0.2">
      <c r="B328" s="166" t="s">
        <v>453</v>
      </c>
      <c r="C328" s="166" t="s">
        <v>850</v>
      </c>
      <c r="D328" s="166" t="s">
        <v>1448</v>
      </c>
      <c r="E328" s="166" t="s">
        <v>1449</v>
      </c>
      <c r="F328" s="166" t="s">
        <v>1450</v>
      </c>
      <c r="G328" s="166"/>
      <c r="H328" s="166" t="s">
        <v>1451</v>
      </c>
      <c r="I328" s="166" t="s">
        <v>1452</v>
      </c>
      <c r="J328" s="166" t="s">
        <v>1453</v>
      </c>
      <c r="K328" s="166" t="s">
        <v>199</v>
      </c>
      <c r="L328" s="166" t="s">
        <v>199</v>
      </c>
      <c r="M328" s="166" t="s">
        <v>1466</v>
      </c>
      <c r="N328" s="166" t="s">
        <v>1467</v>
      </c>
      <c r="O328" s="169" t="s">
        <v>1468</v>
      </c>
      <c r="P328" s="166" t="s">
        <v>1464</v>
      </c>
      <c r="Q328" s="166" t="s">
        <v>332</v>
      </c>
      <c r="R328" s="170" t="s">
        <v>50</v>
      </c>
      <c r="S328" s="170">
        <v>45383</v>
      </c>
      <c r="T328" s="170">
        <v>45046</v>
      </c>
      <c r="U328" s="166" t="s">
        <v>280</v>
      </c>
      <c r="V328" s="26" t="s">
        <v>199</v>
      </c>
      <c r="W328" s="166" t="s">
        <v>199</v>
      </c>
      <c r="X328" s="169">
        <v>10</v>
      </c>
      <c r="Y328" s="166" t="s">
        <v>208</v>
      </c>
      <c r="Z328" s="166" t="s">
        <v>354</v>
      </c>
      <c r="AA328" s="166" t="s">
        <v>199</v>
      </c>
      <c r="AB328" s="198" t="s">
        <v>199</v>
      </c>
      <c r="AC328" s="198" t="s">
        <v>199</v>
      </c>
      <c r="AD328" s="166" t="s">
        <v>1460</v>
      </c>
      <c r="AE328" s="166" t="s">
        <v>199</v>
      </c>
      <c r="AF328" s="166" t="s">
        <v>199</v>
      </c>
      <c r="AG328" s="202" t="s">
        <v>199</v>
      </c>
      <c r="AH328" s="202" t="s">
        <v>199</v>
      </c>
      <c r="AI328" s="198" t="s">
        <v>199</v>
      </c>
      <c r="AJ328" s="166" t="s">
        <v>199</v>
      </c>
      <c r="AK328" s="166" t="s">
        <v>199</v>
      </c>
      <c r="AL328" s="166" t="s">
        <v>294</v>
      </c>
    </row>
    <row r="329" spans="2:38" s="173" customFormat="1" ht="171" hidden="1" x14ac:dyDescent="0.2">
      <c r="B329" s="166" t="s">
        <v>453</v>
      </c>
      <c r="C329" s="166" t="s">
        <v>850</v>
      </c>
      <c r="D329" s="166" t="s">
        <v>1448</v>
      </c>
      <c r="E329" s="166" t="s">
        <v>1449</v>
      </c>
      <c r="F329" s="166" t="s">
        <v>1469</v>
      </c>
      <c r="G329" s="166"/>
      <c r="H329" s="166" t="s">
        <v>1451</v>
      </c>
      <c r="I329" s="166" t="s">
        <v>1452</v>
      </c>
      <c r="J329" s="166" t="s">
        <v>1453</v>
      </c>
      <c r="K329" s="166" t="s">
        <v>199</v>
      </c>
      <c r="L329" s="166" t="s">
        <v>199</v>
      </c>
      <c r="M329" s="166" t="s">
        <v>1470</v>
      </c>
      <c r="N329" s="166" t="s">
        <v>1471</v>
      </c>
      <c r="O329" s="169" t="s">
        <v>1456</v>
      </c>
      <c r="P329" s="166" t="s">
        <v>292</v>
      </c>
      <c r="Q329" s="166" t="s">
        <v>1457</v>
      </c>
      <c r="R329" s="166" t="s">
        <v>280</v>
      </c>
      <c r="S329" s="170">
        <v>45352</v>
      </c>
      <c r="T329" s="170">
        <v>45596</v>
      </c>
      <c r="U329" s="170" t="s">
        <v>50</v>
      </c>
      <c r="V329" s="206">
        <v>64082238</v>
      </c>
      <c r="W329" s="169" t="s">
        <v>1458</v>
      </c>
      <c r="Y329" s="166" t="s">
        <v>208</v>
      </c>
      <c r="Z329" s="166" t="s">
        <v>354</v>
      </c>
      <c r="AA329" s="166" t="s">
        <v>199</v>
      </c>
      <c r="AB329" s="198" t="s">
        <v>199</v>
      </c>
      <c r="AC329" s="198" t="s">
        <v>199</v>
      </c>
      <c r="AD329" s="166" t="s">
        <v>1460</v>
      </c>
      <c r="AE329" s="166" t="s">
        <v>248</v>
      </c>
      <c r="AF329" s="166" t="s">
        <v>199</v>
      </c>
      <c r="AG329" s="202" t="s">
        <v>199</v>
      </c>
      <c r="AH329" s="202" t="s">
        <v>199</v>
      </c>
      <c r="AI329" s="198" t="s">
        <v>199</v>
      </c>
      <c r="AJ329" s="166" t="s">
        <v>199</v>
      </c>
      <c r="AK329" s="166" t="s">
        <v>199</v>
      </c>
      <c r="AL329" s="166" t="s">
        <v>294</v>
      </c>
    </row>
    <row r="330" spans="2:38" s="173" customFormat="1" ht="171" hidden="1" x14ac:dyDescent="0.2">
      <c r="B330" s="166" t="s">
        <v>453</v>
      </c>
      <c r="C330" s="166" t="s">
        <v>850</v>
      </c>
      <c r="D330" s="166" t="s">
        <v>1448</v>
      </c>
      <c r="E330" s="166" t="s">
        <v>1449</v>
      </c>
      <c r="F330" s="166" t="s">
        <v>1469</v>
      </c>
      <c r="G330" s="166"/>
      <c r="H330" s="166" t="s">
        <v>1451</v>
      </c>
      <c r="I330" s="166" t="s">
        <v>1452</v>
      </c>
      <c r="J330" s="166" t="s">
        <v>1453</v>
      </c>
      <c r="K330" s="166" t="s">
        <v>199</v>
      </c>
      <c r="L330" s="166" t="s">
        <v>199</v>
      </c>
      <c r="M330" s="166" t="s">
        <v>1472</v>
      </c>
      <c r="N330" s="166" t="s">
        <v>1473</v>
      </c>
      <c r="O330" s="169" t="s">
        <v>1474</v>
      </c>
      <c r="P330" s="166" t="s">
        <v>1464</v>
      </c>
      <c r="Q330" s="166" t="s">
        <v>332</v>
      </c>
      <c r="R330" s="170" t="s">
        <v>50</v>
      </c>
      <c r="S330" s="170">
        <v>45597</v>
      </c>
      <c r="T330" s="170">
        <v>45626</v>
      </c>
      <c r="U330" s="166" t="s">
        <v>280</v>
      </c>
      <c r="V330" s="198" t="s">
        <v>199</v>
      </c>
      <c r="W330" s="198" t="s">
        <v>199</v>
      </c>
      <c r="Y330" s="166" t="s">
        <v>208</v>
      </c>
      <c r="Z330" s="166" t="s">
        <v>354</v>
      </c>
      <c r="AA330" s="166" t="s">
        <v>199</v>
      </c>
      <c r="AB330" s="198" t="s">
        <v>199</v>
      </c>
      <c r="AC330" s="198" t="s">
        <v>199</v>
      </c>
      <c r="AD330" s="166" t="s">
        <v>1460</v>
      </c>
      <c r="AE330" s="166" t="s">
        <v>199</v>
      </c>
      <c r="AF330" s="166" t="s">
        <v>199</v>
      </c>
      <c r="AG330" s="202" t="s">
        <v>199</v>
      </c>
      <c r="AH330" s="202" t="s">
        <v>199</v>
      </c>
      <c r="AI330" s="198" t="s">
        <v>199</v>
      </c>
      <c r="AJ330" s="166" t="s">
        <v>199</v>
      </c>
      <c r="AK330" s="166" t="s">
        <v>199</v>
      </c>
      <c r="AL330" s="166" t="s">
        <v>294</v>
      </c>
    </row>
    <row r="331" spans="2:38" s="173" customFormat="1" ht="171" hidden="1" x14ac:dyDescent="0.2">
      <c r="B331" s="166" t="s">
        <v>453</v>
      </c>
      <c r="C331" s="166" t="s">
        <v>850</v>
      </c>
      <c r="D331" s="166" t="s">
        <v>1448</v>
      </c>
      <c r="E331" s="166" t="s">
        <v>1449</v>
      </c>
      <c r="F331" s="166" t="s">
        <v>1475</v>
      </c>
      <c r="G331" s="166"/>
      <c r="H331" s="166" t="s">
        <v>1451</v>
      </c>
      <c r="I331" s="166" t="s">
        <v>1452</v>
      </c>
      <c r="J331" s="166" t="s">
        <v>1453</v>
      </c>
      <c r="K331" s="166" t="s">
        <v>199</v>
      </c>
      <c r="L331" s="166" t="s">
        <v>199</v>
      </c>
      <c r="M331" s="166" t="s">
        <v>1476</v>
      </c>
      <c r="N331" s="166" t="s">
        <v>1477</v>
      </c>
      <c r="O331" s="169" t="s">
        <v>1478</v>
      </c>
      <c r="P331" s="166" t="s">
        <v>292</v>
      </c>
      <c r="Q331" s="166" t="s">
        <v>1479</v>
      </c>
      <c r="R331" s="166" t="s">
        <v>280</v>
      </c>
      <c r="S331" s="170">
        <v>45597</v>
      </c>
      <c r="T331" s="170">
        <v>45611</v>
      </c>
      <c r="U331" s="170" t="s">
        <v>50</v>
      </c>
      <c r="V331" s="207" t="s">
        <v>199</v>
      </c>
      <c r="W331" s="198" t="s">
        <v>199</v>
      </c>
      <c r="Y331" s="166" t="s">
        <v>208</v>
      </c>
      <c r="Z331" s="166" t="s">
        <v>354</v>
      </c>
      <c r="AA331" s="166" t="s">
        <v>199</v>
      </c>
      <c r="AB331" s="198" t="s">
        <v>199</v>
      </c>
      <c r="AC331" s="198" t="s">
        <v>199</v>
      </c>
      <c r="AD331" s="166" t="s">
        <v>1460</v>
      </c>
      <c r="AE331" s="166" t="s">
        <v>199</v>
      </c>
      <c r="AF331" s="166" t="s">
        <v>199</v>
      </c>
      <c r="AG331" s="202" t="s">
        <v>199</v>
      </c>
      <c r="AH331" s="202" t="s">
        <v>199</v>
      </c>
      <c r="AI331" s="198" t="s">
        <v>199</v>
      </c>
      <c r="AJ331" s="166" t="s">
        <v>199</v>
      </c>
      <c r="AK331" s="166" t="s">
        <v>199</v>
      </c>
      <c r="AL331" s="166" t="s">
        <v>294</v>
      </c>
    </row>
    <row r="332" spans="2:38" s="173" customFormat="1" ht="171" hidden="1" x14ac:dyDescent="0.2">
      <c r="B332" s="166" t="s">
        <v>453</v>
      </c>
      <c r="C332" s="166" t="s">
        <v>850</v>
      </c>
      <c r="D332" s="166" t="s">
        <v>1448</v>
      </c>
      <c r="E332" s="166" t="s">
        <v>1449</v>
      </c>
      <c r="F332" s="166" t="s">
        <v>1480</v>
      </c>
      <c r="G332" s="166"/>
      <c r="H332" s="166" t="s">
        <v>1451</v>
      </c>
      <c r="I332" s="166" t="s">
        <v>1452</v>
      </c>
      <c r="J332" s="166" t="s">
        <v>1453</v>
      </c>
      <c r="K332" s="166" t="s">
        <v>199</v>
      </c>
      <c r="L332" s="166" t="s">
        <v>199</v>
      </c>
      <c r="M332" s="166" t="s">
        <v>1481</v>
      </c>
      <c r="N332" s="166" t="s">
        <v>1482</v>
      </c>
      <c r="O332" s="169" t="s">
        <v>1483</v>
      </c>
      <c r="P332" s="166" t="s">
        <v>292</v>
      </c>
      <c r="Q332" s="166" t="s">
        <v>1457</v>
      </c>
      <c r="R332" s="166" t="s">
        <v>280</v>
      </c>
      <c r="S332" s="170">
        <v>45627</v>
      </c>
      <c r="T332" s="170">
        <v>45641</v>
      </c>
      <c r="U332" s="170" t="s">
        <v>50</v>
      </c>
      <c r="V332" s="207" t="s">
        <v>199</v>
      </c>
      <c r="W332" s="198" t="s">
        <v>199</v>
      </c>
      <c r="Y332" s="166" t="s">
        <v>208</v>
      </c>
      <c r="Z332" s="166" t="s">
        <v>354</v>
      </c>
      <c r="AA332" s="166" t="s">
        <v>199</v>
      </c>
      <c r="AB332" s="198" t="s">
        <v>199</v>
      </c>
      <c r="AC332" s="198" t="s">
        <v>199</v>
      </c>
      <c r="AD332" s="166" t="s">
        <v>1460</v>
      </c>
      <c r="AE332" s="166" t="s">
        <v>199</v>
      </c>
      <c r="AF332" s="166" t="s">
        <v>199</v>
      </c>
      <c r="AG332" s="202" t="s">
        <v>199</v>
      </c>
      <c r="AH332" s="202" t="s">
        <v>199</v>
      </c>
      <c r="AI332" s="198" t="s">
        <v>199</v>
      </c>
      <c r="AJ332" s="166" t="s">
        <v>199</v>
      </c>
      <c r="AK332" s="166" t="s">
        <v>199</v>
      </c>
      <c r="AL332" s="166" t="s">
        <v>294</v>
      </c>
    </row>
    <row r="333" spans="2:38" s="173" customFormat="1" ht="171" hidden="1" x14ac:dyDescent="0.2">
      <c r="B333" s="166" t="s">
        <v>453</v>
      </c>
      <c r="C333" s="166" t="s">
        <v>850</v>
      </c>
      <c r="D333" s="166" t="s">
        <v>1448</v>
      </c>
      <c r="E333" s="166" t="s">
        <v>1449</v>
      </c>
      <c r="F333" s="166" t="s">
        <v>1480</v>
      </c>
      <c r="G333" s="166"/>
      <c r="H333" s="166" t="s">
        <v>1451</v>
      </c>
      <c r="I333" s="166" t="s">
        <v>1452</v>
      </c>
      <c r="J333" s="166" t="s">
        <v>1453</v>
      </c>
      <c r="K333" s="166" t="s">
        <v>199</v>
      </c>
      <c r="L333" s="166" t="s">
        <v>199</v>
      </c>
      <c r="M333" s="166" t="s">
        <v>1484</v>
      </c>
      <c r="N333" s="166" t="s">
        <v>1485</v>
      </c>
      <c r="O333" s="169" t="s">
        <v>1486</v>
      </c>
      <c r="P333" s="166" t="s">
        <v>1487</v>
      </c>
      <c r="Q333" s="166" t="s">
        <v>1488</v>
      </c>
      <c r="R333" s="170" t="s">
        <v>50</v>
      </c>
      <c r="S333" s="170">
        <v>45627</v>
      </c>
      <c r="T333" s="170">
        <v>45641</v>
      </c>
      <c r="U333" s="166" t="s">
        <v>280</v>
      </c>
      <c r="V333" s="198" t="s">
        <v>199</v>
      </c>
      <c r="W333" s="198" t="s">
        <v>199</v>
      </c>
      <c r="Y333" s="166" t="s">
        <v>208</v>
      </c>
      <c r="Z333" s="166" t="s">
        <v>354</v>
      </c>
      <c r="AA333" s="166" t="s">
        <v>199</v>
      </c>
      <c r="AB333" s="198" t="s">
        <v>199</v>
      </c>
      <c r="AC333" s="198" t="s">
        <v>199</v>
      </c>
      <c r="AD333" s="166" t="s">
        <v>1460</v>
      </c>
      <c r="AE333" s="166" t="s">
        <v>199</v>
      </c>
      <c r="AF333" s="166" t="s">
        <v>199</v>
      </c>
      <c r="AG333" s="202" t="s">
        <v>199</v>
      </c>
      <c r="AH333" s="202" t="s">
        <v>199</v>
      </c>
      <c r="AI333" s="198" t="s">
        <v>199</v>
      </c>
      <c r="AJ333" s="166" t="s">
        <v>199</v>
      </c>
      <c r="AK333" s="166" t="s">
        <v>199</v>
      </c>
      <c r="AL333" s="166" t="s">
        <v>294</v>
      </c>
    </row>
    <row r="334" spans="2:38" s="173" customFormat="1" ht="142.5" hidden="1" x14ac:dyDescent="0.2">
      <c r="B334" s="166" t="s">
        <v>193</v>
      </c>
      <c r="C334" s="167" t="s">
        <v>1351</v>
      </c>
      <c r="D334" s="166" t="s">
        <v>1489</v>
      </c>
      <c r="E334" s="176" t="s">
        <v>1497</v>
      </c>
      <c r="F334" s="176" t="s">
        <v>1490</v>
      </c>
      <c r="G334" s="176"/>
      <c r="H334" s="166" t="s">
        <v>1451</v>
      </c>
      <c r="I334" s="166" t="s">
        <v>199</v>
      </c>
      <c r="J334" s="166" t="s">
        <v>199</v>
      </c>
      <c r="K334" s="166" t="s">
        <v>199</v>
      </c>
      <c r="L334" s="166" t="s">
        <v>199</v>
      </c>
      <c r="M334" s="176" t="s">
        <v>1491</v>
      </c>
      <c r="N334" s="169" t="s">
        <v>1492</v>
      </c>
      <c r="O334" s="166" t="s">
        <v>1493</v>
      </c>
      <c r="P334" s="166" t="s">
        <v>298</v>
      </c>
      <c r="Q334" s="166"/>
      <c r="R334" s="166" t="s">
        <v>280</v>
      </c>
      <c r="S334" s="170">
        <v>45292</v>
      </c>
      <c r="T334" s="170">
        <v>45626</v>
      </c>
      <c r="U334" s="208" t="s">
        <v>280</v>
      </c>
      <c r="V334" s="206" t="s">
        <v>1494</v>
      </c>
      <c r="W334" s="169" t="s">
        <v>1495</v>
      </c>
      <c r="Y334" s="169" t="s">
        <v>245</v>
      </c>
      <c r="Z334" s="166" t="s">
        <v>1496</v>
      </c>
      <c r="AA334" s="166" t="s">
        <v>199</v>
      </c>
      <c r="AB334" s="198" t="s">
        <v>199</v>
      </c>
      <c r="AC334" s="198" t="s">
        <v>199</v>
      </c>
      <c r="AD334" s="166" t="s">
        <v>487</v>
      </c>
      <c r="AE334" s="166" t="s">
        <v>248</v>
      </c>
      <c r="AF334" s="202" t="s">
        <v>199</v>
      </c>
      <c r="AG334" s="202" t="s">
        <v>199</v>
      </c>
      <c r="AH334" s="198" t="s">
        <v>199</v>
      </c>
      <c r="AI334" s="198" t="s">
        <v>199</v>
      </c>
      <c r="AJ334" s="166" t="s">
        <v>199</v>
      </c>
      <c r="AK334" s="166" t="s">
        <v>199</v>
      </c>
      <c r="AL334" s="166" t="s">
        <v>283</v>
      </c>
    </row>
    <row r="335" spans="2:38" s="173" customFormat="1" ht="142.5" hidden="1" x14ac:dyDescent="0.2">
      <c r="B335" s="166" t="s">
        <v>193</v>
      </c>
      <c r="C335" s="167" t="s">
        <v>1351</v>
      </c>
      <c r="D335" s="166" t="s">
        <v>1489</v>
      </c>
      <c r="E335" s="176" t="s">
        <v>1497</v>
      </c>
      <c r="F335" s="176" t="s">
        <v>1490</v>
      </c>
      <c r="G335" s="176"/>
      <c r="H335" s="166" t="s">
        <v>1451</v>
      </c>
      <c r="I335" s="166" t="s">
        <v>199</v>
      </c>
      <c r="J335" s="166" t="s">
        <v>199</v>
      </c>
      <c r="K335" s="166" t="s">
        <v>199</v>
      </c>
      <c r="L335" s="166" t="s">
        <v>199</v>
      </c>
      <c r="M335" s="176" t="s">
        <v>1498</v>
      </c>
      <c r="N335" s="166" t="s">
        <v>1499</v>
      </c>
      <c r="O335" s="166" t="s">
        <v>1500</v>
      </c>
      <c r="P335" s="166" t="s">
        <v>298</v>
      </c>
      <c r="Q335" s="166"/>
      <c r="R335" s="166" t="s">
        <v>280</v>
      </c>
      <c r="S335" s="170">
        <v>45292</v>
      </c>
      <c r="T335" s="170">
        <v>45412</v>
      </c>
      <c r="U335" s="170" t="s">
        <v>281</v>
      </c>
      <c r="V335" s="206">
        <v>21720848</v>
      </c>
      <c r="W335" s="166">
        <v>165</v>
      </c>
      <c r="X335" s="171"/>
      <c r="Y335" s="166" t="s">
        <v>245</v>
      </c>
      <c r="Z335" s="166" t="s">
        <v>199</v>
      </c>
      <c r="AA335" s="166" t="s">
        <v>199</v>
      </c>
      <c r="AB335" s="166" t="s">
        <v>199</v>
      </c>
      <c r="AC335" s="166" t="s">
        <v>199</v>
      </c>
      <c r="AD335" s="166" t="s">
        <v>828</v>
      </c>
      <c r="AE335" s="166" t="s">
        <v>248</v>
      </c>
      <c r="AF335" s="166" t="s">
        <v>199</v>
      </c>
      <c r="AG335" s="166" t="s">
        <v>199</v>
      </c>
      <c r="AH335" s="166" t="s">
        <v>199</v>
      </c>
      <c r="AI335" s="166" t="s">
        <v>199</v>
      </c>
      <c r="AJ335" s="166" t="s">
        <v>199</v>
      </c>
      <c r="AK335" s="166" t="s">
        <v>199</v>
      </c>
      <c r="AL335" s="166" t="s">
        <v>283</v>
      </c>
    </row>
    <row r="336" spans="2:38" s="173" customFormat="1" ht="142.5" hidden="1" x14ac:dyDescent="0.2">
      <c r="B336" s="166" t="s">
        <v>193</v>
      </c>
      <c r="C336" s="167" t="s">
        <v>1351</v>
      </c>
      <c r="D336" s="166" t="s">
        <v>1489</v>
      </c>
      <c r="E336" s="176" t="s">
        <v>1497</v>
      </c>
      <c r="F336" s="176" t="s">
        <v>1490</v>
      </c>
      <c r="G336" s="176"/>
      <c r="H336" s="166" t="s">
        <v>1451</v>
      </c>
      <c r="I336" s="166" t="s">
        <v>199</v>
      </c>
      <c r="J336" s="166" t="s">
        <v>199</v>
      </c>
      <c r="K336" s="166" t="s">
        <v>199</v>
      </c>
      <c r="L336" s="166" t="s">
        <v>199</v>
      </c>
      <c r="M336" s="176" t="s">
        <v>1501</v>
      </c>
      <c r="N336" s="166" t="s">
        <v>1499</v>
      </c>
      <c r="O336" s="166" t="s">
        <v>1502</v>
      </c>
      <c r="P336" s="166" t="s">
        <v>298</v>
      </c>
      <c r="Q336" s="166"/>
      <c r="R336" s="166" t="s">
        <v>280</v>
      </c>
      <c r="S336" s="170">
        <v>45413</v>
      </c>
      <c r="T336" s="182">
        <v>45535</v>
      </c>
      <c r="U336" s="170" t="s">
        <v>281</v>
      </c>
      <c r="V336" s="206" t="s">
        <v>1503</v>
      </c>
      <c r="W336" s="166">
        <v>165</v>
      </c>
      <c r="X336" s="171"/>
      <c r="Y336" s="166" t="s">
        <v>245</v>
      </c>
      <c r="Z336" s="166" t="s">
        <v>199</v>
      </c>
      <c r="AA336" s="166" t="s">
        <v>199</v>
      </c>
      <c r="AB336" s="166" t="s">
        <v>199</v>
      </c>
      <c r="AC336" s="166" t="s">
        <v>199</v>
      </c>
      <c r="AD336" s="166" t="s">
        <v>828</v>
      </c>
      <c r="AE336" s="166" t="s">
        <v>248</v>
      </c>
      <c r="AF336" s="166" t="s">
        <v>199</v>
      </c>
      <c r="AG336" s="166" t="s">
        <v>199</v>
      </c>
      <c r="AH336" s="166" t="s">
        <v>199</v>
      </c>
      <c r="AI336" s="166" t="s">
        <v>199</v>
      </c>
      <c r="AJ336" s="166" t="s">
        <v>199</v>
      </c>
      <c r="AK336" s="166" t="s">
        <v>199</v>
      </c>
      <c r="AL336" s="166" t="s">
        <v>283</v>
      </c>
    </row>
    <row r="337" spans="2:38" s="173" customFormat="1" ht="142.5" hidden="1" x14ac:dyDescent="0.2">
      <c r="B337" s="166" t="s">
        <v>193</v>
      </c>
      <c r="C337" s="167" t="s">
        <v>1351</v>
      </c>
      <c r="D337" s="166" t="s">
        <v>1489</v>
      </c>
      <c r="E337" s="176" t="s">
        <v>1497</v>
      </c>
      <c r="F337" s="176" t="s">
        <v>1490</v>
      </c>
      <c r="G337" s="176"/>
      <c r="H337" s="166" t="s">
        <v>1451</v>
      </c>
      <c r="I337" s="166" t="s">
        <v>199</v>
      </c>
      <c r="J337" s="166" t="s">
        <v>199</v>
      </c>
      <c r="K337" s="166" t="s">
        <v>199</v>
      </c>
      <c r="L337" s="166" t="s">
        <v>199</v>
      </c>
      <c r="M337" s="176" t="s">
        <v>1504</v>
      </c>
      <c r="N337" s="166" t="s">
        <v>1499</v>
      </c>
      <c r="O337" s="166" t="s">
        <v>1505</v>
      </c>
      <c r="P337" s="166" t="s">
        <v>298</v>
      </c>
      <c r="Q337" s="166"/>
      <c r="R337" s="166" t="s">
        <v>280</v>
      </c>
      <c r="S337" s="170">
        <v>45536</v>
      </c>
      <c r="T337" s="182">
        <v>45626</v>
      </c>
      <c r="U337" s="170" t="s">
        <v>281</v>
      </c>
      <c r="V337" s="26" t="s">
        <v>199</v>
      </c>
      <c r="W337" s="166" t="s">
        <v>199</v>
      </c>
      <c r="X337" s="171"/>
      <c r="Y337" s="166" t="s">
        <v>245</v>
      </c>
      <c r="Z337" s="166" t="s">
        <v>199</v>
      </c>
      <c r="AA337" s="166" t="s">
        <v>199</v>
      </c>
      <c r="AB337" s="166" t="s">
        <v>199</v>
      </c>
      <c r="AC337" s="166" t="s">
        <v>199</v>
      </c>
      <c r="AD337" s="166" t="s">
        <v>828</v>
      </c>
      <c r="AE337" s="166" t="s">
        <v>199</v>
      </c>
      <c r="AF337" s="166" t="s">
        <v>199</v>
      </c>
      <c r="AG337" s="166" t="s">
        <v>199</v>
      </c>
      <c r="AH337" s="166" t="s">
        <v>199</v>
      </c>
      <c r="AI337" s="166" t="s">
        <v>199</v>
      </c>
      <c r="AJ337" s="166" t="s">
        <v>199</v>
      </c>
      <c r="AK337" s="166" t="s">
        <v>199</v>
      </c>
      <c r="AL337" s="166" t="s">
        <v>283</v>
      </c>
    </row>
    <row r="338" spans="2:38" s="173" customFormat="1" x14ac:dyDescent="0.2">
      <c r="AE338" s="209"/>
      <c r="AF338" s="209"/>
      <c r="AG338" s="209"/>
      <c r="AH338" s="209"/>
    </row>
  </sheetData>
  <autoFilter ref="A8:AL337" xr:uid="{00000000-0001-0000-0000-000000000000}">
    <filterColumn colId="8" showButton="0"/>
    <filterColumn colId="9" showButton="0"/>
    <filterColumn colId="10" showButton="0"/>
    <filterColumn colId="15">
      <filters>
        <filter val="Aura Maria Gomez De Los Rios"/>
      </filters>
    </filterColumn>
    <filterColumn colId="17">
      <filters>
        <filter val="Dirección Administrativa y Financiera"/>
      </filters>
    </filterColumn>
    <filterColumn colId="24" showButton="0"/>
    <filterColumn colId="25" showButton="0"/>
    <filterColumn colId="26" showButton="0"/>
    <filterColumn colId="27" showButton="0"/>
    <filterColumn colId="29" showButton="0"/>
    <filterColumn colId="30" showButton="0"/>
    <filterColumn colId="31" showButton="0"/>
    <filterColumn colId="32" showButton="0"/>
    <filterColumn colId="33" showButton="0"/>
    <filterColumn colId="35" showButton="0"/>
  </autoFilter>
  <mergeCells count="29">
    <mergeCell ref="AL8:AL9"/>
    <mergeCell ref="V8:V9"/>
    <mergeCell ref="W8:W9"/>
    <mergeCell ref="X8:X9"/>
    <mergeCell ref="Y8:AC9"/>
    <mergeCell ref="AD8:AI9"/>
    <mergeCell ref="AJ8:AK8"/>
    <mergeCell ref="U8:U9"/>
    <mergeCell ref="G8:G9"/>
    <mergeCell ref="H8:H9"/>
    <mergeCell ref="I8:L9"/>
    <mergeCell ref="M8:M9"/>
    <mergeCell ref="N8:N9"/>
    <mergeCell ref="O8:O9"/>
    <mergeCell ref="P8:P9"/>
    <mergeCell ref="Q8:Q9"/>
    <mergeCell ref="R8:R9"/>
    <mergeCell ref="S8:S9"/>
    <mergeCell ref="T8:T9"/>
    <mergeCell ref="B2:B5"/>
    <mergeCell ref="C2:C3"/>
    <mergeCell ref="D2:AJ3"/>
    <mergeCell ref="C4:C5"/>
    <mergeCell ref="D4:AJ5"/>
    <mergeCell ref="B8:B9"/>
    <mergeCell ref="C8:C9"/>
    <mergeCell ref="D8:D9"/>
    <mergeCell ref="E8:E9"/>
    <mergeCell ref="F8:F9"/>
  </mergeCells>
  <conditionalFormatting sqref="AL226:AL227">
    <cfRule type="expression" dxfId="1" priority="1">
      <formula>$AD226&lt;&gt;""</formula>
    </cfRule>
  </conditionalFormatting>
  <dataValidations count="27">
    <dataValidation type="list" allowBlank="1" showInputMessage="1" showErrorMessage="1" sqref="B10:B275 B288:B337" xr:uid="{7DDA7B30-AAC3-4BDD-9DC1-EAA98BB3B064}">
      <formula1>Perspectiva</formula1>
    </dataValidation>
    <dataValidation allowBlank="1" showInputMessage="1" showErrorMessage="1" prompt="Puede registrar la cantidad de colaboradores que requiera, siempre y cuando cuenten con usuario de Eureka" sqref="Q203:Q207 Q140:Q141 P206:P207" xr:uid="{71D840FC-192F-448A-A83A-E4A2127024F5}"/>
    <dataValidation type="textLength" operator="lessThanOrEqual" showInputMessage="1" showErrorMessage="1" error="El número máximo de caracteres son 100" prompt="El número máximo de caracteres incluyendo los espacios es de 100" sqref="N79:N93 O125:O126 M125:M126 M79:M122" xr:uid="{7822B3BC-FD12-4B9D-AC04-FDD4017D8073}">
      <formula1>100</formula1>
    </dataValidation>
    <dataValidation type="textLength" operator="lessThanOrEqual" allowBlank="1" showInputMessage="1" showErrorMessage="1" errorTitle="No superar 100 caracteres" error="No superar 100 caracteres" sqref="N79:N93 M79:M114" xr:uid="{B13A05F0-3052-4DB6-92A7-88BBE353B191}">
      <formula1>100</formula1>
    </dataValidation>
    <dataValidation allowBlank="1" showInputMessage="1" showErrorMessage="1" prompt="Elija de la lista los artículos y/o bases del Plan Nacional de Desarrollo 2022 - 2026 a los que se da respuesta con la implementación de la estrategia y la consecución del producto." sqref="I8" xr:uid="{52F26743-2E04-4F71-A621-14DA2D377DC5}"/>
    <dataValidation allowBlank="1" showInputMessage="1" showErrorMessage="1" prompt="Elija de la lista la dependencia que será usuaria del producto que se generará porque lo requiere para el desarrollo de sus actividades, en los casos que aplique." sqref="U8:U9" xr:uid="{93ED04CA-1720-4405-B33A-2F2CEA720752}"/>
    <dataValidation allowBlank="1" showInputMessage="1" showErrorMessage="1" prompt="Si marcó que la actividad pertence al plan 9. Plan Anticorrupción y de atención al ciudadano, debe indicar de las listas a cual componente y subcomponente pertenece la actividad." sqref="AJ8:AK8" xr:uid="{438A303E-D070-4B17-B1EC-2658F7E030D1}"/>
    <dataValidation type="list" allowBlank="1" showInputMessage="1" showErrorMessage="1" sqref="AJ256:AJ260 AK47:AK48 AJ64:AK67 AK317 AK72:AK75 AJ74:AK75 AJ10:AJ227 AJ240:AJ241 AJ288:AJ337" xr:uid="{C39F8AA1-90D0-4CFB-BED8-63FE03FA1787}">
      <formula1>Componentes</formula1>
    </dataValidation>
    <dataValidation allowBlank="1" showInputMessage="1" showErrorMessage="1" prompt="Elija de la lista la perspectiva sobre la cual va a formular las actividades del plan de acción.  Para mas información puede consultar el Diccionario de Datos y el PEI" sqref="B8:B9" xr:uid="{0508A375-44D9-45FD-BAF8-3B84CD1987EE}"/>
    <dataValidation allowBlank="1" showInputMessage="1" showErrorMessage="1" prompt="De acuerdo a la perspectiva seleaccionada, elija de la lista el objetivo estratégico sobre el cual va a formular las actividades del plan de acción.  Para mas información puede consultar el Diccionario de Datos y el PEI" sqref="C8:C9" xr:uid="{CA9024C1-EE8D-49F4-870A-8A280491FD4A}"/>
    <dataValidation allowBlank="1" showInputMessage="1" showErrorMessage="1" prompt="Teniendo en cuenta el objetivo seleccionado, registre o elija de la lista la estrategia asociada a las actividades del plan de acción.  Para mas información puede consultar el Diccionario de Datos y el PEI" sqref="D8:E9" xr:uid="{9BF80846-C1C4-483B-AB24-FD83404F46CB}"/>
    <dataValidation allowBlank="1" showInputMessage="1" showErrorMessage="1" prompt="Registre o elija de la lista el producto del Plan Estratégico Institucional que desea obtener. _x000a_Producto es el resultado final del desarrollo de actividades de un proceso, fase o proyecto, el cual debe ser verificable." sqref="F8:G9" xr:uid="{7F636DBF-45E7-44C1-9690-C4316A9B8B29}"/>
    <dataValidation allowBlank="1" showInputMessage="1" showErrorMessage="1" prompt="Defina el responsable de la obtención del producto en términos de cargo y dependencia. Debe ser de nivel directivo." sqref="H8:H9" xr:uid="{E79D8049-94F9-400A-8FAC-11E9A9E7F420}"/>
    <dataValidation allowBlank="1" showInputMessage="1" showErrorMessage="1" prompt="Defina las actividades necesarias para la obtención de los productos. _x000a_Estructura: VERBO en infinitivo + el Objeto + condicion de calidad." sqref="M8:M9" xr:uid="{19844645-5168-4FFB-9F26-CD4ED296A007}"/>
    <dataValidation allowBlank="1" showInputMessage="1" showErrorMessage="1" prompt="Detalle de la actividad definida" sqref="N8:N9" xr:uid="{9EC73527-D9F9-4396-8B5E-B1301AF829BA}"/>
    <dataValidation allowBlank="1" showInputMessage="1" showErrorMessage="1" prompt="Soporte de ejecución de la actividad o producto intermedio que contribuye a la obtención del producto final o al cumplimiento de fases intermedias. Ej: Documento elaborado, Actas de reunión firmadas, Listas de asistencia diligenciadas._x000a__x000a_" sqref="O8:O9" xr:uid="{EA0E7C1C-801D-41FC-B0C0-1A324156D853}"/>
    <dataValidation allowBlank="1" showInputMessage="1" showErrorMessage="1" prompt="Nombre del colaborador responsable de ejecutar la actividad." sqref="P8:P9" xr:uid="{A683A56A-831B-4E5A-A04B-1494C7542DE5}"/>
    <dataValidation allowBlank="1" showInputMessage="1" showErrorMessage="1" prompt="Elija de la lista la dependencia a la que hace parte el colaborador responsable de la ejecución de la actividad. " sqref="R8:R9" xr:uid="{CD352D61-FC3B-493C-B4C9-208CF5D85596}"/>
    <dataValidation allowBlank="1" showInputMessage="1" showErrorMessage="1" prompt="DD-MM-AAAA" sqref="S8:T9" xr:uid="{9B1DF35E-E8A5-464E-A834-181B58D547B7}"/>
    <dataValidation allowBlank="1" showInputMessage="1" showErrorMessage="1" prompt="Indique los recursos económicos requeridos para el desarrollo de la actividad y asignados en el Plan Anual de Adquisiciones - PAA." sqref="V8:V9" xr:uid="{367F4F85-B7B9-4FCA-9EEA-8AE10B03D8A3}"/>
    <dataValidation allowBlank="1" showInputMessage="1" showErrorMessage="1" prompt="Indique el código de identificación - ID del PAA al que corresponde la adquisición de bienes y/o servicios como contratos de prestación de servicios, sistemas de información, entre otros, necesarios para el desarrollo de la actividad." sqref="W8:W9" xr:uid="{C9DC4BC3-B5AA-4CE1-B49D-C98FCFCD232D}"/>
    <dataValidation allowBlank="1" showInputMessage="1" showErrorMessage="1" prompt="Incluya la ponderación de cada actividad que aporta a la consecución del producto, de tal forma que la sumatoria sea 100% para cada producto." sqref="X8:X9" xr:uid="{3F45B12E-5EBF-46A5-B7E4-5818EBF526F1}"/>
    <dataValidation allowBlank="1" showInputMessage="1" showErrorMessage="1" prompt="Elija de las listas los planes a los que pertenece la actividad. Puede aplicar entre uno (1) y tres (3) planes. " sqref="AD8" xr:uid="{35964E9F-090F-4CC7-ABCC-D79C3C437524}"/>
    <dataValidation allowBlank="1" showInputMessage="1" showErrorMessage="1" prompt="Seleccione la dependencia líder de la ejecución de la actividad" sqref="R8:R9" xr:uid="{53F3BB3C-7AEF-4027-8DE3-C7083DB2DA94}"/>
    <dataValidation allowBlank="1" showInputMessage="1" showErrorMessage="1" prompt="Índique el proceso responsable de la ejecución de la actividad" sqref="AL8:AL9" xr:uid="{6CAD0FAA-52D9-415D-8A2E-FC83EC7D7DB3}"/>
    <dataValidation allowBlank="1" showInputMessage="1" showErrorMessage="1" prompt="Nombre de los funcionarios o contratistas asignados para apoyar el desarrollo de la actividad" sqref="Q8:Q9" xr:uid="{E518CF35-9EA6-47CE-B4C4-9C68E3DCED4C}"/>
    <dataValidation allowBlank="1" showInputMessage="1" showErrorMessage="1" prompt="Elija de las listas las políticas del MIPG a las que contribuye a su cumplimiento con el desarrollo de la actividad. Puede aplicar entre una (1) y tres (3) políticas." sqref="Y8:AC9" xr:uid="{D347A6A1-CBA4-428F-B159-9F1CA459C826}"/>
  </dataValidations>
  <hyperlinks>
    <hyperlink ref="M213" r:id="rId1" display="url" xr:uid="{E225529C-592E-4794-8480-AE3A43782D83}"/>
  </hyperlinks>
  <pageMargins left="0.7" right="0.7" top="0.75" bottom="0.75" header="0" footer="0"/>
  <pageSetup orientation="portrait" r:id="rId2"/>
  <drawing r:id="rId3"/>
  <legacyDrawing r:id="rId4"/>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3232B-25F1-4819-9E02-933A97DFB554}">
  <sheetPr filterMode="1"/>
  <dimension ref="A1:AJ306"/>
  <sheetViews>
    <sheetView showGridLines="0" topLeftCell="J1" zoomScale="70" zoomScaleNormal="70" workbookViewId="0">
      <pane ySplit="9" topLeftCell="A217" activePane="bottomLeft" state="frozen"/>
      <selection activeCell="B1" sqref="B1"/>
      <selection pane="bottomLeft" activeCell="T218" sqref="T218"/>
    </sheetView>
  </sheetViews>
  <sheetFormatPr baseColWidth="10" defaultColWidth="10" defaultRowHeight="14.25" x14ac:dyDescent="0.2"/>
  <cols>
    <col min="1" max="1" width="9.75" style="30" hidden="1" customWidth="1"/>
    <col min="2" max="2" width="28.5" style="30" customWidth="1"/>
    <col min="3" max="3" width="30.75" style="30" customWidth="1"/>
    <col min="4" max="4" width="35" style="30" customWidth="1"/>
    <col min="5" max="5" width="32.75" style="30" customWidth="1"/>
    <col min="6" max="10" width="24.125" style="30" customWidth="1"/>
    <col min="11" max="11" width="34.75" style="30" customWidth="1"/>
    <col min="12" max="12" width="47.625" style="30" customWidth="1"/>
    <col min="13" max="13" width="22.625" style="30" customWidth="1"/>
    <col min="14" max="14" width="17.75" style="30" customWidth="1"/>
    <col min="15" max="16" width="21.375" style="30" customWidth="1"/>
    <col min="17" max="17" width="11.75" style="30" hidden="1" customWidth="1"/>
    <col min="18" max="18" width="11.625" style="30" hidden="1" customWidth="1"/>
    <col min="19" max="19" width="20.875" style="30" hidden="1" customWidth="1"/>
    <col min="20" max="20" width="18.125" style="30" customWidth="1"/>
    <col min="21" max="21" width="14.625" style="30" customWidth="1"/>
    <col min="22" max="22" width="14.625" style="30" hidden="1" customWidth="1"/>
    <col min="23" max="28" width="18.125" style="30" customWidth="1"/>
    <col min="29" max="32" width="18.125" style="31" customWidth="1"/>
    <col min="33" max="33" width="18.125" style="30" customWidth="1"/>
    <col min="34" max="34" width="22.25" style="30" customWidth="1"/>
    <col min="35" max="35" width="23" style="30" customWidth="1"/>
    <col min="36" max="36" width="17.125" style="30" customWidth="1"/>
    <col min="37" max="16384" width="10" style="30"/>
  </cols>
  <sheetData>
    <row r="1" spans="1:36" ht="15" thickBot="1" x14ac:dyDescent="0.25"/>
    <row r="2" spans="1:36" ht="26.25" customHeight="1" x14ac:dyDescent="0.2">
      <c r="B2" s="653"/>
      <c r="C2" s="657" t="s">
        <v>157</v>
      </c>
      <c r="D2" s="659" t="s">
        <v>158</v>
      </c>
      <c r="E2" s="660"/>
      <c r="F2" s="660"/>
      <c r="G2" s="660"/>
      <c r="H2" s="660"/>
      <c r="I2" s="660"/>
      <c r="J2" s="660"/>
      <c r="K2" s="660"/>
      <c r="L2" s="660"/>
      <c r="M2" s="660"/>
      <c r="N2" s="660"/>
      <c r="O2" s="660"/>
      <c r="P2" s="660"/>
      <c r="Q2" s="660"/>
      <c r="R2" s="660"/>
      <c r="S2" s="660"/>
      <c r="T2" s="660"/>
      <c r="U2" s="660"/>
      <c r="V2" s="660"/>
      <c r="W2" s="660"/>
      <c r="X2" s="660"/>
      <c r="Y2" s="660"/>
      <c r="Z2" s="660"/>
      <c r="AA2" s="660"/>
      <c r="AB2" s="660"/>
      <c r="AC2" s="660"/>
      <c r="AD2" s="660"/>
      <c r="AE2" s="660"/>
      <c r="AF2" s="660"/>
      <c r="AG2" s="660"/>
      <c r="AH2" s="661"/>
      <c r="AI2" s="32" t="s">
        <v>159</v>
      </c>
      <c r="AJ2" s="33" t="s">
        <v>160</v>
      </c>
    </row>
    <row r="3" spans="1:36" ht="22.5" customHeight="1" x14ac:dyDescent="0.2">
      <c r="B3" s="654"/>
      <c r="C3" s="658"/>
      <c r="D3" s="662"/>
      <c r="E3" s="663"/>
      <c r="F3" s="663"/>
      <c r="G3" s="663"/>
      <c r="H3" s="663"/>
      <c r="I3" s="663"/>
      <c r="J3" s="663"/>
      <c r="K3" s="663"/>
      <c r="L3" s="663"/>
      <c r="M3" s="663"/>
      <c r="N3" s="663"/>
      <c r="O3" s="663"/>
      <c r="P3" s="663"/>
      <c r="Q3" s="663"/>
      <c r="R3" s="663"/>
      <c r="S3" s="663"/>
      <c r="T3" s="663"/>
      <c r="U3" s="663"/>
      <c r="V3" s="663"/>
      <c r="W3" s="663"/>
      <c r="X3" s="663"/>
      <c r="Y3" s="663"/>
      <c r="Z3" s="663"/>
      <c r="AA3" s="663"/>
      <c r="AB3" s="663"/>
      <c r="AC3" s="663"/>
      <c r="AD3" s="663"/>
      <c r="AE3" s="663"/>
      <c r="AF3" s="663"/>
      <c r="AG3" s="663"/>
      <c r="AH3" s="664"/>
      <c r="AI3" s="34" t="s">
        <v>161</v>
      </c>
      <c r="AJ3" s="35">
        <v>6</v>
      </c>
    </row>
    <row r="4" spans="1:36" ht="22.5" customHeight="1" x14ac:dyDescent="0.2">
      <c r="B4" s="655"/>
      <c r="C4" s="665" t="s">
        <v>162</v>
      </c>
      <c r="D4" s="667" t="s">
        <v>163</v>
      </c>
      <c r="E4" s="668"/>
      <c r="F4" s="668"/>
      <c r="G4" s="668"/>
      <c r="H4" s="668"/>
      <c r="I4" s="668"/>
      <c r="J4" s="668"/>
      <c r="K4" s="668"/>
      <c r="L4" s="668"/>
      <c r="M4" s="668"/>
      <c r="N4" s="668"/>
      <c r="O4" s="668"/>
      <c r="P4" s="668"/>
      <c r="Q4" s="668"/>
      <c r="R4" s="668"/>
      <c r="S4" s="668"/>
      <c r="T4" s="668"/>
      <c r="U4" s="668"/>
      <c r="V4" s="668"/>
      <c r="W4" s="668"/>
      <c r="X4" s="668"/>
      <c r="Y4" s="668"/>
      <c r="Z4" s="668"/>
      <c r="AA4" s="668"/>
      <c r="AB4" s="668"/>
      <c r="AC4" s="668"/>
      <c r="AD4" s="668"/>
      <c r="AE4" s="668"/>
      <c r="AF4" s="668"/>
      <c r="AG4" s="668"/>
      <c r="AH4" s="669"/>
      <c r="AI4" s="34" t="s">
        <v>164</v>
      </c>
      <c r="AJ4" s="36">
        <v>45208</v>
      </c>
    </row>
    <row r="5" spans="1:36" ht="21.75" customHeight="1" thickBot="1" x14ac:dyDescent="0.25">
      <c r="B5" s="656"/>
      <c r="C5" s="666"/>
      <c r="D5" s="670"/>
      <c r="E5" s="671"/>
      <c r="F5" s="671"/>
      <c r="G5" s="671"/>
      <c r="H5" s="671"/>
      <c r="I5" s="671"/>
      <c r="J5" s="671"/>
      <c r="K5" s="671"/>
      <c r="L5" s="671"/>
      <c r="M5" s="671"/>
      <c r="N5" s="671"/>
      <c r="O5" s="671"/>
      <c r="P5" s="671"/>
      <c r="Q5" s="671"/>
      <c r="R5" s="671"/>
      <c r="S5" s="671"/>
      <c r="T5" s="671"/>
      <c r="U5" s="671"/>
      <c r="V5" s="671"/>
      <c r="W5" s="671"/>
      <c r="X5" s="671"/>
      <c r="Y5" s="671"/>
      <c r="Z5" s="671"/>
      <c r="AA5" s="671"/>
      <c r="AB5" s="671"/>
      <c r="AC5" s="671"/>
      <c r="AD5" s="671"/>
      <c r="AE5" s="671"/>
      <c r="AF5" s="671"/>
      <c r="AG5" s="671"/>
      <c r="AH5" s="672"/>
      <c r="AI5" s="37" t="s">
        <v>165</v>
      </c>
      <c r="AJ5" s="38" t="s">
        <v>166</v>
      </c>
    </row>
    <row r="6" spans="1:36" ht="10.5" customHeight="1" x14ac:dyDescent="0.2"/>
    <row r="7" spans="1:36" ht="8.25" customHeight="1" x14ac:dyDescent="0.2"/>
    <row r="8" spans="1:36" s="39" customFormat="1" ht="36.75" customHeight="1" x14ac:dyDescent="0.2">
      <c r="B8" s="649" t="s">
        <v>167</v>
      </c>
      <c r="C8" s="650" t="s">
        <v>168</v>
      </c>
      <c r="D8" s="650" t="s">
        <v>169</v>
      </c>
      <c r="E8" s="650" t="s">
        <v>1664</v>
      </c>
      <c r="F8" s="650" t="s">
        <v>172</v>
      </c>
      <c r="G8" s="675" t="s">
        <v>173</v>
      </c>
      <c r="H8" s="676"/>
      <c r="I8" s="676"/>
      <c r="J8" s="677"/>
      <c r="K8" s="650" t="s">
        <v>174</v>
      </c>
      <c r="L8" s="650" t="s">
        <v>175</v>
      </c>
      <c r="M8" s="650" t="s">
        <v>176</v>
      </c>
      <c r="N8" s="650" t="s">
        <v>177</v>
      </c>
      <c r="O8" s="650" t="s">
        <v>178</v>
      </c>
      <c r="P8" s="681" t="s">
        <v>179</v>
      </c>
      <c r="Q8" s="650" t="s">
        <v>180</v>
      </c>
      <c r="R8" s="673" t="s">
        <v>181</v>
      </c>
      <c r="S8" s="673" t="s">
        <v>182</v>
      </c>
      <c r="T8" s="673" t="s">
        <v>183</v>
      </c>
      <c r="U8" s="673" t="s">
        <v>184</v>
      </c>
      <c r="V8" s="673" t="s">
        <v>185</v>
      </c>
      <c r="W8" s="682" t="s">
        <v>186</v>
      </c>
      <c r="X8" s="683"/>
      <c r="Y8" s="683"/>
      <c r="Z8" s="683"/>
      <c r="AA8" s="684"/>
      <c r="AB8" s="682" t="s">
        <v>187</v>
      </c>
      <c r="AC8" s="683"/>
      <c r="AD8" s="683"/>
      <c r="AE8" s="683"/>
      <c r="AF8" s="683"/>
      <c r="AG8" s="684"/>
      <c r="AH8" s="688" t="s">
        <v>188</v>
      </c>
      <c r="AI8" s="689"/>
      <c r="AJ8" s="673" t="s">
        <v>189</v>
      </c>
    </row>
    <row r="9" spans="1:36" s="39" customFormat="1" ht="63.75" customHeight="1" x14ac:dyDescent="0.2">
      <c r="A9" s="41" t="s">
        <v>190</v>
      </c>
      <c r="B9" s="650"/>
      <c r="C9" s="651"/>
      <c r="D9" s="652"/>
      <c r="E9" s="652"/>
      <c r="F9" s="652"/>
      <c r="G9" s="678"/>
      <c r="H9" s="679"/>
      <c r="I9" s="679"/>
      <c r="J9" s="680"/>
      <c r="K9" s="652"/>
      <c r="L9" s="652"/>
      <c r="M9" s="652"/>
      <c r="N9" s="652"/>
      <c r="O9" s="652"/>
      <c r="P9" s="673"/>
      <c r="Q9" s="652"/>
      <c r="R9" s="674"/>
      <c r="S9" s="674"/>
      <c r="T9" s="674"/>
      <c r="U9" s="674"/>
      <c r="V9" s="674"/>
      <c r="W9" s="685"/>
      <c r="X9" s="686"/>
      <c r="Y9" s="686"/>
      <c r="Z9" s="686"/>
      <c r="AA9" s="687"/>
      <c r="AB9" s="685"/>
      <c r="AC9" s="686"/>
      <c r="AD9" s="686"/>
      <c r="AE9" s="686"/>
      <c r="AF9" s="686"/>
      <c r="AG9" s="687"/>
      <c r="AH9" s="40" t="s">
        <v>191</v>
      </c>
      <c r="AI9" s="40" t="s">
        <v>192</v>
      </c>
      <c r="AJ9" s="674"/>
    </row>
    <row r="10" spans="1:36" s="47" customFormat="1" ht="213.75" hidden="1" x14ac:dyDescent="0.2">
      <c r="A10" s="30"/>
      <c r="B10" s="42" t="s">
        <v>193</v>
      </c>
      <c r="C10" s="43" t="s">
        <v>1570</v>
      </c>
      <c r="D10" s="42" t="s">
        <v>195</v>
      </c>
      <c r="E10" s="42" t="s">
        <v>197</v>
      </c>
      <c r="F10" s="42" t="s">
        <v>198</v>
      </c>
      <c r="G10" s="42" t="s">
        <v>199</v>
      </c>
      <c r="H10" s="42" t="s">
        <v>199</v>
      </c>
      <c r="I10" s="42" t="s">
        <v>199</v>
      </c>
      <c r="J10" s="42" t="s">
        <v>199</v>
      </c>
      <c r="K10" s="42" t="s">
        <v>200</v>
      </c>
      <c r="L10" s="42" t="s">
        <v>201</v>
      </c>
      <c r="M10" s="44" t="s">
        <v>202</v>
      </c>
      <c r="N10" s="42" t="s">
        <v>203</v>
      </c>
      <c r="O10" s="42" t="s">
        <v>204</v>
      </c>
      <c r="P10" s="44" t="s">
        <v>72</v>
      </c>
      <c r="Q10" s="45">
        <v>45292</v>
      </c>
      <c r="R10" s="29">
        <v>45380</v>
      </c>
      <c r="S10" s="44" t="s">
        <v>205</v>
      </c>
      <c r="T10" s="26"/>
      <c r="U10" s="42"/>
      <c r="V10" s="46">
        <v>0.1</v>
      </c>
      <c r="W10" s="42" t="s">
        <v>207</v>
      </c>
      <c r="X10" s="42" t="s">
        <v>1496</v>
      </c>
      <c r="Y10" s="42" t="s">
        <v>199</v>
      </c>
      <c r="Z10" s="42" t="s">
        <v>199</v>
      </c>
      <c r="AA10" s="42" t="s">
        <v>199</v>
      </c>
      <c r="AB10" s="42" t="s">
        <v>1618</v>
      </c>
      <c r="AC10" s="42" t="s">
        <v>199</v>
      </c>
      <c r="AD10" s="42" t="s">
        <v>199</v>
      </c>
      <c r="AE10" s="42" t="s">
        <v>199</v>
      </c>
      <c r="AF10" s="42" t="s">
        <v>199</v>
      </c>
      <c r="AG10" s="42" t="s">
        <v>199</v>
      </c>
      <c r="AH10" s="42" t="s">
        <v>199</v>
      </c>
      <c r="AI10" s="42" t="s">
        <v>199</v>
      </c>
      <c r="AJ10" s="44" t="s">
        <v>210</v>
      </c>
    </row>
    <row r="11" spans="1:36" s="47" customFormat="1" ht="213.75" hidden="1" x14ac:dyDescent="0.2">
      <c r="A11" s="30"/>
      <c r="B11" s="42" t="s">
        <v>193</v>
      </c>
      <c r="C11" s="43" t="s">
        <v>1570</v>
      </c>
      <c r="D11" s="42" t="s">
        <v>195</v>
      </c>
      <c r="E11" s="42" t="s">
        <v>197</v>
      </c>
      <c r="F11" s="42" t="s">
        <v>198</v>
      </c>
      <c r="G11" s="42" t="s">
        <v>199</v>
      </c>
      <c r="H11" s="42" t="s">
        <v>199</v>
      </c>
      <c r="I11" s="42" t="s">
        <v>199</v>
      </c>
      <c r="J11" s="42" t="s">
        <v>199</v>
      </c>
      <c r="K11" s="42" t="s">
        <v>211</v>
      </c>
      <c r="L11" s="42" t="s">
        <v>212</v>
      </c>
      <c r="M11" s="44" t="s">
        <v>213</v>
      </c>
      <c r="N11" s="42" t="s">
        <v>203</v>
      </c>
      <c r="O11" s="42" t="s">
        <v>214</v>
      </c>
      <c r="P11" s="44" t="s">
        <v>72</v>
      </c>
      <c r="Q11" s="45">
        <v>45292</v>
      </c>
      <c r="R11" s="45">
        <v>45625</v>
      </c>
      <c r="S11" s="44" t="s">
        <v>1665</v>
      </c>
      <c r="T11" s="26"/>
      <c r="U11" s="42"/>
      <c r="V11" s="46">
        <v>0.2</v>
      </c>
      <c r="W11" s="42" t="s">
        <v>207</v>
      </c>
      <c r="X11" s="42" t="s">
        <v>1496</v>
      </c>
      <c r="Y11" s="42" t="s">
        <v>199</v>
      </c>
      <c r="Z11" s="42" t="s">
        <v>199</v>
      </c>
      <c r="AA11" s="42" t="s">
        <v>199</v>
      </c>
      <c r="AB11" s="42" t="s">
        <v>1618</v>
      </c>
      <c r="AC11" s="42" t="s">
        <v>199</v>
      </c>
      <c r="AD11" s="42" t="s">
        <v>199</v>
      </c>
      <c r="AE11" s="42" t="s">
        <v>199</v>
      </c>
      <c r="AF11" s="42" t="s">
        <v>199</v>
      </c>
      <c r="AG11" s="42" t="s">
        <v>199</v>
      </c>
      <c r="AH11" s="42" t="s">
        <v>199</v>
      </c>
      <c r="AI11" s="42" t="s">
        <v>199</v>
      </c>
      <c r="AJ11" s="44" t="s">
        <v>210</v>
      </c>
    </row>
    <row r="12" spans="1:36" s="47" customFormat="1" ht="213.75" hidden="1" x14ac:dyDescent="0.2">
      <c r="A12" s="30"/>
      <c r="B12" s="42" t="s">
        <v>193</v>
      </c>
      <c r="C12" s="43" t="s">
        <v>1570</v>
      </c>
      <c r="D12" s="42" t="s">
        <v>195</v>
      </c>
      <c r="E12" s="42" t="s">
        <v>197</v>
      </c>
      <c r="F12" s="42" t="s">
        <v>198</v>
      </c>
      <c r="G12" s="42" t="s">
        <v>199</v>
      </c>
      <c r="H12" s="42" t="s">
        <v>199</v>
      </c>
      <c r="I12" s="42" t="s">
        <v>199</v>
      </c>
      <c r="J12" s="42" t="s">
        <v>199</v>
      </c>
      <c r="K12" s="42" t="s">
        <v>216</v>
      </c>
      <c r="L12" s="42" t="s">
        <v>216</v>
      </c>
      <c r="M12" s="44" t="s">
        <v>217</v>
      </c>
      <c r="N12" s="42" t="s">
        <v>218</v>
      </c>
      <c r="O12" s="42" t="s">
        <v>219</v>
      </c>
      <c r="P12" s="44" t="s">
        <v>50</v>
      </c>
      <c r="Q12" s="45">
        <v>45383</v>
      </c>
      <c r="R12" s="45">
        <v>45596</v>
      </c>
      <c r="S12" s="44" t="s">
        <v>1666</v>
      </c>
      <c r="T12" s="26"/>
      <c r="U12" s="42"/>
      <c r="V12" s="46"/>
      <c r="W12" s="42" t="s">
        <v>207</v>
      </c>
      <c r="X12" s="42" t="s">
        <v>1496</v>
      </c>
      <c r="Y12" s="42" t="s">
        <v>199</v>
      </c>
      <c r="Z12" s="42" t="s">
        <v>199</v>
      </c>
      <c r="AA12" s="42" t="s">
        <v>199</v>
      </c>
      <c r="AB12" s="42" t="s">
        <v>1618</v>
      </c>
      <c r="AC12" s="42" t="s">
        <v>199</v>
      </c>
      <c r="AD12" s="42" t="s">
        <v>199</v>
      </c>
      <c r="AE12" s="42" t="s">
        <v>199</v>
      </c>
      <c r="AF12" s="42" t="s">
        <v>199</v>
      </c>
      <c r="AG12" s="42" t="s">
        <v>199</v>
      </c>
      <c r="AH12" s="42" t="s">
        <v>199</v>
      </c>
      <c r="AI12" s="42" t="s">
        <v>199</v>
      </c>
      <c r="AJ12" s="44" t="s">
        <v>210</v>
      </c>
    </row>
    <row r="13" spans="1:36" s="47" customFormat="1" ht="213.75" hidden="1" x14ac:dyDescent="0.2">
      <c r="A13" s="30"/>
      <c r="B13" s="42" t="s">
        <v>193</v>
      </c>
      <c r="C13" s="43" t="s">
        <v>1570</v>
      </c>
      <c r="D13" s="42" t="s">
        <v>195</v>
      </c>
      <c r="E13" s="42" t="s">
        <v>197</v>
      </c>
      <c r="F13" s="42" t="s">
        <v>198</v>
      </c>
      <c r="G13" s="42" t="s">
        <v>199</v>
      </c>
      <c r="H13" s="42" t="s">
        <v>199</v>
      </c>
      <c r="I13" s="42" t="s">
        <v>199</v>
      </c>
      <c r="J13" s="42" t="s">
        <v>199</v>
      </c>
      <c r="K13" s="42" t="s">
        <v>221</v>
      </c>
      <c r="L13" s="42" t="s">
        <v>222</v>
      </c>
      <c r="M13" s="44" t="s">
        <v>223</v>
      </c>
      <c r="N13" s="42" t="s">
        <v>203</v>
      </c>
      <c r="O13" s="42" t="s">
        <v>204</v>
      </c>
      <c r="P13" s="44" t="s">
        <v>72</v>
      </c>
      <c r="Q13" s="45">
        <v>45293</v>
      </c>
      <c r="R13" s="45">
        <v>45625</v>
      </c>
      <c r="S13" s="44" t="s">
        <v>205</v>
      </c>
      <c r="T13" s="26"/>
      <c r="U13" s="42"/>
      <c r="V13" s="46">
        <v>0.5</v>
      </c>
      <c r="W13" s="42" t="s">
        <v>207</v>
      </c>
      <c r="X13" s="42" t="s">
        <v>1496</v>
      </c>
      <c r="Y13" s="42" t="s">
        <v>199</v>
      </c>
      <c r="Z13" s="42" t="s">
        <v>199</v>
      </c>
      <c r="AA13" s="42" t="s">
        <v>199</v>
      </c>
      <c r="AB13" s="42" t="s">
        <v>1618</v>
      </c>
      <c r="AC13" s="42" t="s">
        <v>199</v>
      </c>
      <c r="AD13" s="42" t="s">
        <v>199</v>
      </c>
      <c r="AE13" s="42" t="s">
        <v>199</v>
      </c>
      <c r="AF13" s="42" t="s">
        <v>199</v>
      </c>
      <c r="AG13" s="42" t="s">
        <v>199</v>
      </c>
      <c r="AH13" s="42" t="s">
        <v>199</v>
      </c>
      <c r="AI13" s="42" t="s">
        <v>199</v>
      </c>
      <c r="AJ13" s="44" t="s">
        <v>210</v>
      </c>
    </row>
    <row r="14" spans="1:36" s="47" customFormat="1" ht="213.75" hidden="1" x14ac:dyDescent="0.2">
      <c r="A14" s="30"/>
      <c r="B14" s="42" t="s">
        <v>193</v>
      </c>
      <c r="C14" s="43" t="s">
        <v>1570</v>
      </c>
      <c r="D14" s="42" t="s">
        <v>195</v>
      </c>
      <c r="E14" s="42" t="s">
        <v>197</v>
      </c>
      <c r="F14" s="42" t="s">
        <v>198</v>
      </c>
      <c r="G14" s="42" t="s">
        <v>199</v>
      </c>
      <c r="H14" s="42" t="s">
        <v>199</v>
      </c>
      <c r="I14" s="42" t="s">
        <v>199</v>
      </c>
      <c r="J14" s="42" t="s">
        <v>199</v>
      </c>
      <c r="K14" s="42" t="s">
        <v>224</v>
      </c>
      <c r="L14" s="42" t="s">
        <v>225</v>
      </c>
      <c r="M14" s="44" t="s">
        <v>226</v>
      </c>
      <c r="N14" s="42" t="s">
        <v>203</v>
      </c>
      <c r="O14" s="42" t="s">
        <v>204</v>
      </c>
      <c r="P14" s="44" t="s">
        <v>72</v>
      </c>
      <c r="Q14" s="45">
        <v>45293</v>
      </c>
      <c r="R14" s="45">
        <v>45625</v>
      </c>
      <c r="S14" s="44" t="s">
        <v>205</v>
      </c>
      <c r="T14" s="26"/>
      <c r="U14" s="42"/>
      <c r="V14" s="46">
        <v>0.2</v>
      </c>
      <c r="W14" s="42" t="s">
        <v>207</v>
      </c>
      <c r="X14" s="42" t="s">
        <v>1496</v>
      </c>
      <c r="Y14" s="42" t="s">
        <v>199</v>
      </c>
      <c r="Z14" s="42" t="s">
        <v>199</v>
      </c>
      <c r="AA14" s="42" t="s">
        <v>199</v>
      </c>
      <c r="AB14" s="42" t="s">
        <v>1618</v>
      </c>
      <c r="AC14" s="42" t="s">
        <v>199</v>
      </c>
      <c r="AD14" s="42" t="s">
        <v>199</v>
      </c>
      <c r="AE14" s="42" t="s">
        <v>199</v>
      </c>
      <c r="AF14" s="42" t="s">
        <v>199</v>
      </c>
      <c r="AG14" s="42" t="s">
        <v>199</v>
      </c>
      <c r="AH14" s="42" t="s">
        <v>199</v>
      </c>
      <c r="AI14" s="42" t="s">
        <v>199</v>
      </c>
      <c r="AJ14" s="44" t="s">
        <v>210</v>
      </c>
    </row>
    <row r="15" spans="1:36" s="47" customFormat="1" ht="213.75" hidden="1" x14ac:dyDescent="0.2">
      <c r="A15" s="30"/>
      <c r="B15" s="42" t="s">
        <v>193</v>
      </c>
      <c r="C15" s="43" t="s">
        <v>1570</v>
      </c>
      <c r="D15" s="42" t="s">
        <v>195</v>
      </c>
      <c r="E15" s="42" t="s">
        <v>197</v>
      </c>
      <c r="F15" s="42" t="s">
        <v>198</v>
      </c>
      <c r="G15" s="42" t="s">
        <v>199</v>
      </c>
      <c r="H15" s="42" t="s">
        <v>199</v>
      </c>
      <c r="I15" s="42" t="s">
        <v>199</v>
      </c>
      <c r="J15" s="42" t="s">
        <v>199</v>
      </c>
      <c r="K15" s="42" t="s">
        <v>227</v>
      </c>
      <c r="L15" s="42" t="s">
        <v>228</v>
      </c>
      <c r="M15" s="44" t="s">
        <v>229</v>
      </c>
      <c r="N15" s="48" t="s">
        <v>1487</v>
      </c>
      <c r="O15" s="49" t="s">
        <v>231</v>
      </c>
      <c r="P15" s="44" t="s">
        <v>50</v>
      </c>
      <c r="Q15" s="45">
        <v>45627</v>
      </c>
      <c r="R15" s="45">
        <v>45641</v>
      </c>
      <c r="S15" s="44" t="s">
        <v>72</v>
      </c>
      <c r="T15" s="26"/>
      <c r="U15" s="42"/>
      <c r="V15" s="46"/>
      <c r="W15" s="42" t="s">
        <v>1496</v>
      </c>
      <c r="X15" s="42" t="s">
        <v>232</v>
      </c>
      <c r="Y15" s="42" t="s">
        <v>233</v>
      </c>
      <c r="Z15" s="42" t="s">
        <v>199</v>
      </c>
      <c r="AA15" s="42" t="s">
        <v>199</v>
      </c>
      <c r="AB15" s="42" t="s">
        <v>1618</v>
      </c>
      <c r="AC15" s="42" t="s">
        <v>199</v>
      </c>
      <c r="AD15" s="42" t="s">
        <v>199</v>
      </c>
      <c r="AE15" s="42" t="s">
        <v>199</v>
      </c>
      <c r="AF15" s="42" t="s">
        <v>199</v>
      </c>
      <c r="AG15" s="42" t="s">
        <v>199</v>
      </c>
      <c r="AH15" s="42" t="s">
        <v>199</v>
      </c>
      <c r="AI15" s="42" t="s">
        <v>199</v>
      </c>
      <c r="AJ15" s="44" t="s">
        <v>234</v>
      </c>
    </row>
    <row r="16" spans="1:36" ht="213.75" hidden="1" x14ac:dyDescent="0.2">
      <c r="B16" s="42" t="s">
        <v>193</v>
      </c>
      <c r="C16" s="43" t="s">
        <v>1570</v>
      </c>
      <c r="D16" s="42" t="s">
        <v>235</v>
      </c>
      <c r="E16" s="42" t="s">
        <v>237</v>
      </c>
      <c r="F16" s="42" t="s">
        <v>198</v>
      </c>
      <c r="G16" s="42" t="s">
        <v>199</v>
      </c>
      <c r="H16" s="42" t="s">
        <v>238</v>
      </c>
      <c r="I16" s="42" t="s">
        <v>199</v>
      </c>
      <c r="J16" s="42" t="s">
        <v>199</v>
      </c>
      <c r="K16" s="42" t="s">
        <v>239</v>
      </c>
      <c r="L16" s="42" t="s">
        <v>1667</v>
      </c>
      <c r="M16" s="44" t="s">
        <v>241</v>
      </c>
      <c r="N16" s="42" t="s">
        <v>242</v>
      </c>
      <c r="O16" s="42" t="s">
        <v>243</v>
      </c>
      <c r="P16" s="42" t="s">
        <v>72</v>
      </c>
      <c r="Q16" s="45">
        <v>45293</v>
      </c>
      <c r="R16" s="45">
        <v>45626</v>
      </c>
      <c r="S16" s="45" t="s">
        <v>1668</v>
      </c>
      <c r="T16" s="26"/>
      <c r="U16" s="42"/>
      <c r="V16" s="27">
        <v>1</v>
      </c>
      <c r="W16" s="42" t="s">
        <v>245</v>
      </c>
      <c r="X16" s="42" t="s">
        <v>1590</v>
      </c>
      <c r="Y16" s="42" t="s">
        <v>1576</v>
      </c>
      <c r="Z16" s="42" t="s">
        <v>199</v>
      </c>
      <c r="AA16" s="42" t="s">
        <v>199</v>
      </c>
      <c r="AB16" s="42" t="s">
        <v>1618</v>
      </c>
      <c r="AC16" s="42" t="s">
        <v>248</v>
      </c>
      <c r="AD16" s="42" t="s">
        <v>199</v>
      </c>
      <c r="AE16" s="42" t="s">
        <v>199</v>
      </c>
      <c r="AF16" s="42" t="s">
        <v>199</v>
      </c>
      <c r="AG16" s="42" t="s">
        <v>199</v>
      </c>
      <c r="AH16" s="42" t="s">
        <v>199</v>
      </c>
      <c r="AI16" s="42" t="s">
        <v>199</v>
      </c>
      <c r="AJ16" s="42" t="s">
        <v>249</v>
      </c>
    </row>
    <row r="17" spans="2:36" hidden="1" x14ac:dyDescent="0.2">
      <c r="B17" s="42"/>
      <c r="C17" s="43"/>
      <c r="D17" s="42"/>
      <c r="E17" s="42"/>
      <c r="F17" s="42"/>
      <c r="G17" s="42"/>
      <c r="H17" s="42"/>
      <c r="I17" s="42"/>
      <c r="J17" s="42"/>
      <c r="K17" s="42"/>
      <c r="L17" s="42"/>
      <c r="M17" s="44"/>
      <c r="N17" s="42"/>
      <c r="O17" s="42"/>
      <c r="P17" s="42"/>
      <c r="Q17" s="45"/>
      <c r="R17" s="45"/>
      <c r="S17" s="45"/>
      <c r="T17" s="26"/>
      <c r="U17" s="42"/>
      <c r="V17" s="27"/>
      <c r="W17" s="42"/>
      <c r="X17" s="42"/>
      <c r="Y17" s="42"/>
      <c r="Z17" s="42"/>
      <c r="AA17" s="42"/>
      <c r="AB17" s="42"/>
      <c r="AC17" s="42"/>
      <c r="AD17" s="42"/>
      <c r="AE17" s="42"/>
      <c r="AF17" s="42"/>
      <c r="AG17" s="42"/>
      <c r="AH17" s="42"/>
      <c r="AI17" s="42"/>
      <c r="AJ17" s="42"/>
    </row>
    <row r="18" spans="2:36" hidden="1" x14ac:dyDescent="0.2">
      <c r="B18" s="42"/>
      <c r="C18" s="43"/>
      <c r="D18" s="42"/>
      <c r="E18" s="42"/>
      <c r="F18" s="42"/>
      <c r="G18" s="42"/>
      <c r="H18" s="42"/>
      <c r="I18" s="42"/>
      <c r="J18" s="42"/>
      <c r="K18" s="42"/>
      <c r="L18" s="42"/>
      <c r="M18" s="44"/>
      <c r="N18" s="42"/>
      <c r="O18" s="42"/>
      <c r="P18" s="42"/>
      <c r="Q18" s="45"/>
      <c r="R18" s="45"/>
      <c r="S18" s="45"/>
      <c r="T18" s="26"/>
      <c r="U18" s="42"/>
      <c r="V18" s="27"/>
      <c r="W18" s="42"/>
      <c r="X18" s="42"/>
      <c r="Y18" s="42"/>
      <c r="Z18" s="42"/>
      <c r="AA18" s="42"/>
      <c r="AB18" s="42"/>
      <c r="AC18" s="42"/>
      <c r="AD18" s="42"/>
      <c r="AE18" s="42"/>
      <c r="AF18" s="42"/>
      <c r="AG18" s="42"/>
      <c r="AH18" s="42"/>
      <c r="AI18" s="42"/>
      <c r="AJ18" s="42"/>
    </row>
    <row r="19" spans="2:36" ht="270.75" hidden="1" x14ac:dyDescent="0.2">
      <c r="B19" s="42" t="s">
        <v>193</v>
      </c>
      <c r="C19" s="43" t="s">
        <v>1570</v>
      </c>
      <c r="D19" s="42" t="s">
        <v>250</v>
      </c>
      <c r="E19" s="42" t="s">
        <v>252</v>
      </c>
      <c r="F19" s="42" t="s">
        <v>198</v>
      </c>
      <c r="G19" s="42" t="s">
        <v>253</v>
      </c>
      <c r="H19" s="42" t="s">
        <v>254</v>
      </c>
      <c r="I19" s="42" t="s">
        <v>199</v>
      </c>
      <c r="J19" s="42" t="s">
        <v>199</v>
      </c>
      <c r="K19" s="42" t="s">
        <v>255</v>
      </c>
      <c r="L19" s="42" t="s">
        <v>256</v>
      </c>
      <c r="M19" s="44" t="s">
        <v>257</v>
      </c>
      <c r="N19" s="42" t="s">
        <v>258</v>
      </c>
      <c r="O19" s="42" t="s">
        <v>259</v>
      </c>
      <c r="P19" s="44" t="s">
        <v>260</v>
      </c>
      <c r="Q19" s="45">
        <v>45293</v>
      </c>
      <c r="R19" s="45">
        <v>45625</v>
      </c>
      <c r="S19" s="50" t="s">
        <v>260</v>
      </c>
      <c r="T19" s="26"/>
      <c r="U19" s="42"/>
      <c r="V19" s="46">
        <v>0.5</v>
      </c>
      <c r="W19" s="42" t="s">
        <v>207</v>
      </c>
      <c r="X19" s="42" t="s">
        <v>1496</v>
      </c>
      <c r="Y19" s="42" t="s">
        <v>199</v>
      </c>
      <c r="Z19" s="42" t="s">
        <v>199</v>
      </c>
      <c r="AA19" s="42" t="s">
        <v>199</v>
      </c>
      <c r="AB19" s="42" t="s">
        <v>1618</v>
      </c>
      <c r="AC19" s="42" t="s">
        <v>199</v>
      </c>
      <c r="AD19" s="42" t="s">
        <v>199</v>
      </c>
      <c r="AE19" s="42" t="s">
        <v>199</v>
      </c>
      <c r="AF19" s="42" t="s">
        <v>199</v>
      </c>
      <c r="AG19" s="42" t="s">
        <v>199</v>
      </c>
      <c r="AH19" s="42" t="s">
        <v>199</v>
      </c>
      <c r="AI19" s="42" t="s">
        <v>199</v>
      </c>
      <c r="AJ19" s="44" t="s">
        <v>261</v>
      </c>
    </row>
    <row r="20" spans="2:36" ht="270.75" hidden="1" x14ac:dyDescent="0.2">
      <c r="B20" s="42" t="s">
        <v>193</v>
      </c>
      <c r="C20" s="43" t="s">
        <v>1570</v>
      </c>
      <c r="D20" s="42" t="s">
        <v>250</v>
      </c>
      <c r="E20" s="42" t="s">
        <v>252</v>
      </c>
      <c r="F20" s="42" t="s">
        <v>198</v>
      </c>
      <c r="G20" s="42" t="s">
        <v>253</v>
      </c>
      <c r="H20" s="42" t="s">
        <v>254</v>
      </c>
      <c r="I20" s="42" t="s">
        <v>199</v>
      </c>
      <c r="J20" s="42" t="s">
        <v>199</v>
      </c>
      <c r="K20" s="42" t="s">
        <v>262</v>
      </c>
      <c r="L20" s="42" t="s">
        <v>263</v>
      </c>
      <c r="M20" s="44" t="s">
        <v>264</v>
      </c>
      <c r="N20" s="48" t="s">
        <v>1487</v>
      </c>
      <c r="O20" s="49" t="s">
        <v>231</v>
      </c>
      <c r="P20" s="44" t="s">
        <v>50</v>
      </c>
      <c r="Q20" s="45">
        <v>45627</v>
      </c>
      <c r="R20" s="45">
        <v>45641</v>
      </c>
      <c r="S20" s="44" t="s">
        <v>72</v>
      </c>
      <c r="T20" s="26"/>
      <c r="U20" s="42"/>
      <c r="V20" s="46"/>
      <c r="W20" s="42" t="s">
        <v>1496</v>
      </c>
      <c r="X20" s="42" t="s">
        <v>232</v>
      </c>
      <c r="Y20" s="42" t="s">
        <v>233</v>
      </c>
      <c r="Z20" s="42" t="s">
        <v>199</v>
      </c>
      <c r="AA20" s="42" t="s">
        <v>199</v>
      </c>
      <c r="AB20" s="42" t="s">
        <v>1618</v>
      </c>
      <c r="AC20" s="42" t="s">
        <v>199</v>
      </c>
      <c r="AD20" s="42" t="s">
        <v>199</v>
      </c>
      <c r="AE20" s="42" t="s">
        <v>199</v>
      </c>
      <c r="AF20" s="42" t="s">
        <v>199</v>
      </c>
      <c r="AG20" s="42" t="s">
        <v>199</v>
      </c>
      <c r="AH20" s="42" t="s">
        <v>199</v>
      </c>
      <c r="AI20" s="42" t="s">
        <v>199</v>
      </c>
      <c r="AJ20" s="44" t="s">
        <v>234</v>
      </c>
    </row>
    <row r="21" spans="2:36" ht="270.75" hidden="1" x14ac:dyDescent="0.2">
      <c r="B21" s="42" t="s">
        <v>193</v>
      </c>
      <c r="C21" s="43" t="s">
        <v>1570</v>
      </c>
      <c r="D21" s="42" t="s">
        <v>250</v>
      </c>
      <c r="E21" s="42" t="s">
        <v>252</v>
      </c>
      <c r="F21" s="42" t="s">
        <v>198</v>
      </c>
      <c r="G21" s="42" t="s">
        <v>253</v>
      </c>
      <c r="H21" s="42" t="s">
        <v>254</v>
      </c>
      <c r="I21" s="42" t="s">
        <v>199</v>
      </c>
      <c r="J21" s="42" t="s">
        <v>199</v>
      </c>
      <c r="K21" s="42" t="s">
        <v>265</v>
      </c>
      <c r="L21" s="42" t="s">
        <v>266</v>
      </c>
      <c r="M21" s="44" t="s">
        <v>267</v>
      </c>
      <c r="N21" s="42" t="s">
        <v>258</v>
      </c>
      <c r="O21" s="42" t="s">
        <v>268</v>
      </c>
      <c r="P21" s="44" t="s">
        <v>72</v>
      </c>
      <c r="Q21" s="45">
        <v>45293</v>
      </c>
      <c r="R21" s="45">
        <v>45625</v>
      </c>
      <c r="S21" s="50" t="s">
        <v>72</v>
      </c>
      <c r="T21" s="26"/>
      <c r="U21" s="42"/>
      <c r="V21" s="46">
        <v>0.5</v>
      </c>
      <c r="W21" s="42" t="s">
        <v>207</v>
      </c>
      <c r="X21" s="42" t="s">
        <v>1496</v>
      </c>
      <c r="Y21" s="42" t="s">
        <v>199</v>
      </c>
      <c r="Z21" s="42" t="s">
        <v>199</v>
      </c>
      <c r="AA21" s="42" t="s">
        <v>199</v>
      </c>
      <c r="AB21" s="42" t="s">
        <v>1618</v>
      </c>
      <c r="AC21" s="42" t="s">
        <v>199</v>
      </c>
      <c r="AD21" s="42" t="s">
        <v>199</v>
      </c>
      <c r="AE21" s="42" t="s">
        <v>199</v>
      </c>
      <c r="AF21" s="42" t="s">
        <v>199</v>
      </c>
      <c r="AG21" s="42" t="s">
        <v>199</v>
      </c>
      <c r="AH21" s="42" t="s">
        <v>199</v>
      </c>
      <c r="AI21" s="42" t="s">
        <v>199</v>
      </c>
      <c r="AJ21" s="44" t="s">
        <v>261</v>
      </c>
    </row>
    <row r="22" spans="2:36" ht="270.75" hidden="1" x14ac:dyDescent="0.2">
      <c r="B22" s="42" t="s">
        <v>193</v>
      </c>
      <c r="C22" s="43" t="s">
        <v>1570</v>
      </c>
      <c r="D22" s="42" t="s">
        <v>250</v>
      </c>
      <c r="E22" s="42" t="s">
        <v>269</v>
      </c>
      <c r="F22" s="42" t="s">
        <v>198</v>
      </c>
      <c r="G22" s="42" t="s">
        <v>253</v>
      </c>
      <c r="H22" s="42" t="s">
        <v>254</v>
      </c>
      <c r="I22" s="42" t="s">
        <v>199</v>
      </c>
      <c r="J22" s="42" t="s">
        <v>199</v>
      </c>
      <c r="K22" s="42" t="s">
        <v>255</v>
      </c>
      <c r="L22" s="42" t="s">
        <v>270</v>
      </c>
      <c r="M22" s="44" t="s">
        <v>271</v>
      </c>
      <c r="N22" s="42" t="s">
        <v>272</v>
      </c>
      <c r="O22" s="42" t="s">
        <v>273</v>
      </c>
      <c r="P22" s="44" t="s">
        <v>260</v>
      </c>
      <c r="Q22" s="45">
        <v>45293</v>
      </c>
      <c r="R22" s="45">
        <v>45625</v>
      </c>
      <c r="S22" s="50" t="s">
        <v>260</v>
      </c>
      <c r="T22" s="26"/>
      <c r="U22" s="42"/>
      <c r="V22" s="46">
        <v>1</v>
      </c>
      <c r="W22" s="42" t="s">
        <v>207</v>
      </c>
      <c r="X22" s="42" t="s">
        <v>1496</v>
      </c>
      <c r="Y22" s="42" t="s">
        <v>199</v>
      </c>
      <c r="Z22" s="42" t="s">
        <v>199</v>
      </c>
      <c r="AA22" s="42" t="s">
        <v>199</v>
      </c>
      <c r="AB22" s="42" t="s">
        <v>1618</v>
      </c>
      <c r="AC22" s="42" t="s">
        <v>199</v>
      </c>
      <c r="AD22" s="42" t="s">
        <v>199</v>
      </c>
      <c r="AE22" s="42" t="s">
        <v>199</v>
      </c>
      <c r="AF22" s="42" t="s">
        <v>199</v>
      </c>
      <c r="AG22" s="42" t="s">
        <v>199</v>
      </c>
      <c r="AH22" s="42" t="s">
        <v>199</v>
      </c>
      <c r="AI22" s="42" t="s">
        <v>199</v>
      </c>
      <c r="AJ22" s="44" t="s">
        <v>261</v>
      </c>
    </row>
    <row r="23" spans="2:36" ht="270.75" hidden="1" x14ac:dyDescent="0.2">
      <c r="B23" s="42" t="s">
        <v>193</v>
      </c>
      <c r="C23" s="43" t="s">
        <v>1570</v>
      </c>
      <c r="D23" s="42" t="s">
        <v>250</v>
      </c>
      <c r="E23" s="42" t="s">
        <v>269</v>
      </c>
      <c r="F23" s="42" t="s">
        <v>198</v>
      </c>
      <c r="G23" s="42" t="s">
        <v>253</v>
      </c>
      <c r="H23" s="42" t="s">
        <v>254</v>
      </c>
      <c r="I23" s="42" t="s">
        <v>199</v>
      </c>
      <c r="J23" s="42" t="s">
        <v>199</v>
      </c>
      <c r="K23" s="42" t="s">
        <v>262</v>
      </c>
      <c r="L23" s="42" t="s">
        <v>274</v>
      </c>
      <c r="M23" s="44" t="s">
        <v>275</v>
      </c>
      <c r="N23" s="48" t="s">
        <v>1487</v>
      </c>
      <c r="O23" s="49" t="s">
        <v>231</v>
      </c>
      <c r="P23" s="44" t="s">
        <v>50</v>
      </c>
      <c r="Q23" s="45">
        <v>45627</v>
      </c>
      <c r="R23" s="45">
        <v>45641</v>
      </c>
      <c r="S23" s="44" t="s">
        <v>72</v>
      </c>
      <c r="T23" s="26"/>
      <c r="U23" s="42"/>
      <c r="V23" s="46"/>
      <c r="W23" s="42" t="s">
        <v>1496</v>
      </c>
      <c r="X23" s="42" t="s">
        <v>232</v>
      </c>
      <c r="Y23" s="42" t="s">
        <v>233</v>
      </c>
      <c r="Z23" s="42" t="s">
        <v>199</v>
      </c>
      <c r="AA23" s="42" t="s">
        <v>199</v>
      </c>
      <c r="AB23" s="42" t="s">
        <v>1618</v>
      </c>
      <c r="AC23" s="42" t="s">
        <v>199</v>
      </c>
      <c r="AD23" s="42" t="s">
        <v>199</v>
      </c>
      <c r="AE23" s="42" t="s">
        <v>199</v>
      </c>
      <c r="AF23" s="42" t="s">
        <v>199</v>
      </c>
      <c r="AG23" s="42" t="s">
        <v>199</v>
      </c>
      <c r="AH23" s="42" t="s">
        <v>199</v>
      </c>
      <c r="AI23" s="42" t="s">
        <v>199</v>
      </c>
      <c r="AJ23" s="44" t="s">
        <v>234</v>
      </c>
    </row>
    <row r="24" spans="2:36" ht="270.75" hidden="1" x14ac:dyDescent="0.2">
      <c r="B24" s="42" t="s">
        <v>193</v>
      </c>
      <c r="C24" s="43" t="s">
        <v>1570</v>
      </c>
      <c r="D24" s="42" t="s">
        <v>250</v>
      </c>
      <c r="E24" s="42" t="s">
        <v>320</v>
      </c>
      <c r="F24" s="42" t="s">
        <v>198</v>
      </c>
      <c r="G24" s="42" t="s">
        <v>253</v>
      </c>
      <c r="H24" s="42" t="s">
        <v>254</v>
      </c>
      <c r="I24" s="42" t="s">
        <v>199</v>
      </c>
      <c r="J24" s="42" t="s">
        <v>199</v>
      </c>
      <c r="K24" s="42" t="s">
        <v>321</v>
      </c>
      <c r="L24" s="42" t="s">
        <v>322</v>
      </c>
      <c r="M24" s="44" t="s">
        <v>323</v>
      </c>
      <c r="N24" s="42" t="s">
        <v>242</v>
      </c>
      <c r="O24" s="42" t="s">
        <v>324</v>
      </c>
      <c r="P24" s="44" t="s">
        <v>260</v>
      </c>
      <c r="Q24" s="45">
        <v>45293</v>
      </c>
      <c r="R24" s="45">
        <v>45382</v>
      </c>
      <c r="S24" s="50" t="s">
        <v>260</v>
      </c>
      <c r="T24" s="26"/>
      <c r="U24" s="42"/>
      <c r="V24" s="46">
        <v>0.45</v>
      </c>
      <c r="W24" s="42" t="s">
        <v>207</v>
      </c>
      <c r="X24" s="42" t="s">
        <v>1496</v>
      </c>
      <c r="Y24" s="42" t="s">
        <v>199</v>
      </c>
      <c r="Z24" s="42" t="s">
        <v>199</v>
      </c>
      <c r="AA24" s="42" t="s">
        <v>199</v>
      </c>
      <c r="AB24" s="42" t="s">
        <v>1618</v>
      </c>
      <c r="AC24" s="42" t="s">
        <v>199</v>
      </c>
      <c r="AD24" s="42" t="s">
        <v>199</v>
      </c>
      <c r="AE24" s="42" t="s">
        <v>199</v>
      </c>
      <c r="AF24" s="42" t="s">
        <v>199</v>
      </c>
      <c r="AG24" s="42" t="s">
        <v>199</v>
      </c>
      <c r="AH24" s="42" t="s">
        <v>199</v>
      </c>
      <c r="AI24" s="42" t="s">
        <v>199</v>
      </c>
      <c r="AJ24" s="44" t="s">
        <v>261</v>
      </c>
    </row>
    <row r="25" spans="2:36" ht="270.75" hidden="1" x14ac:dyDescent="0.2">
      <c r="B25" s="42" t="s">
        <v>193</v>
      </c>
      <c r="C25" s="43" t="s">
        <v>1570</v>
      </c>
      <c r="D25" s="42" t="s">
        <v>250</v>
      </c>
      <c r="E25" s="42" t="s">
        <v>320</v>
      </c>
      <c r="F25" s="42" t="s">
        <v>198</v>
      </c>
      <c r="G25" s="42" t="s">
        <v>253</v>
      </c>
      <c r="H25" s="42" t="s">
        <v>254</v>
      </c>
      <c r="I25" s="42" t="s">
        <v>199</v>
      </c>
      <c r="J25" s="42" t="s">
        <v>199</v>
      </c>
      <c r="K25" s="42" t="s">
        <v>325</v>
      </c>
      <c r="L25" s="42" t="s">
        <v>326</v>
      </c>
      <c r="M25" s="44" t="s">
        <v>327</v>
      </c>
      <c r="N25" s="42" t="s">
        <v>242</v>
      </c>
      <c r="O25" s="42" t="s">
        <v>328</v>
      </c>
      <c r="P25" s="44" t="s">
        <v>260</v>
      </c>
      <c r="Q25" s="45">
        <v>45293</v>
      </c>
      <c r="R25" s="45">
        <v>45412</v>
      </c>
      <c r="S25" s="50" t="s">
        <v>260</v>
      </c>
      <c r="T25" s="26"/>
      <c r="U25" s="42"/>
      <c r="V25" s="46">
        <v>0.1</v>
      </c>
      <c r="W25" s="42" t="s">
        <v>207</v>
      </c>
      <c r="X25" s="42" t="s">
        <v>1496</v>
      </c>
      <c r="Y25" s="42" t="s">
        <v>199</v>
      </c>
      <c r="Z25" s="42" t="s">
        <v>199</v>
      </c>
      <c r="AA25" s="42" t="s">
        <v>199</v>
      </c>
      <c r="AB25" s="42" t="s">
        <v>1618</v>
      </c>
      <c r="AC25" s="42" t="s">
        <v>199</v>
      </c>
      <c r="AD25" s="42" t="s">
        <v>199</v>
      </c>
      <c r="AE25" s="42" t="s">
        <v>199</v>
      </c>
      <c r="AF25" s="42" t="s">
        <v>199</v>
      </c>
      <c r="AG25" s="42" t="s">
        <v>199</v>
      </c>
      <c r="AH25" s="42" t="s">
        <v>199</v>
      </c>
      <c r="AI25" s="42" t="s">
        <v>199</v>
      </c>
      <c r="AJ25" s="44" t="s">
        <v>261</v>
      </c>
    </row>
    <row r="26" spans="2:36" ht="270.75" hidden="1" x14ac:dyDescent="0.2">
      <c r="B26" s="42" t="s">
        <v>193</v>
      </c>
      <c r="C26" s="43" t="s">
        <v>1570</v>
      </c>
      <c r="D26" s="42" t="s">
        <v>250</v>
      </c>
      <c r="E26" s="42" t="s">
        <v>320</v>
      </c>
      <c r="F26" s="42" t="s">
        <v>198</v>
      </c>
      <c r="G26" s="42" t="s">
        <v>253</v>
      </c>
      <c r="H26" s="42" t="s">
        <v>254</v>
      </c>
      <c r="I26" s="42" t="s">
        <v>199</v>
      </c>
      <c r="J26" s="42" t="s">
        <v>199</v>
      </c>
      <c r="K26" s="42" t="s">
        <v>329</v>
      </c>
      <c r="L26" s="42" t="s">
        <v>330</v>
      </c>
      <c r="M26" s="44" t="s">
        <v>331</v>
      </c>
      <c r="N26" s="49" t="s">
        <v>218</v>
      </c>
      <c r="O26" s="49" t="s">
        <v>332</v>
      </c>
      <c r="P26" s="44" t="s">
        <v>1669</v>
      </c>
      <c r="Q26" s="45">
        <v>45293</v>
      </c>
      <c r="R26" s="45">
        <v>45595</v>
      </c>
      <c r="S26" s="44" t="s">
        <v>72</v>
      </c>
      <c r="T26" s="26"/>
      <c r="U26" s="42"/>
      <c r="V26" s="46"/>
      <c r="W26" s="42" t="s">
        <v>1496</v>
      </c>
      <c r="X26" s="42" t="s">
        <v>232</v>
      </c>
      <c r="Y26" s="42" t="s">
        <v>233</v>
      </c>
      <c r="Z26" s="42" t="s">
        <v>199</v>
      </c>
      <c r="AA26" s="42" t="s">
        <v>199</v>
      </c>
      <c r="AB26" s="42" t="s">
        <v>1618</v>
      </c>
      <c r="AC26" s="42" t="s">
        <v>199</v>
      </c>
      <c r="AD26" s="42" t="s">
        <v>199</v>
      </c>
      <c r="AE26" s="42" t="s">
        <v>199</v>
      </c>
      <c r="AF26" s="42" t="s">
        <v>199</v>
      </c>
      <c r="AG26" s="42" t="s">
        <v>199</v>
      </c>
      <c r="AH26" s="42" t="s">
        <v>199</v>
      </c>
      <c r="AI26" s="42" t="s">
        <v>199</v>
      </c>
      <c r="AJ26" s="44" t="s">
        <v>234</v>
      </c>
    </row>
    <row r="27" spans="2:36" ht="270.75" hidden="1" x14ac:dyDescent="0.2">
      <c r="B27" s="42" t="s">
        <v>193</v>
      </c>
      <c r="C27" s="43" t="s">
        <v>1570</v>
      </c>
      <c r="D27" s="42" t="s">
        <v>250</v>
      </c>
      <c r="E27" s="42" t="s">
        <v>320</v>
      </c>
      <c r="F27" s="42" t="s">
        <v>198</v>
      </c>
      <c r="G27" s="42" t="s">
        <v>253</v>
      </c>
      <c r="H27" s="42" t="s">
        <v>254</v>
      </c>
      <c r="I27" s="42" t="s">
        <v>199</v>
      </c>
      <c r="J27" s="42" t="s">
        <v>199</v>
      </c>
      <c r="K27" s="42" t="s">
        <v>333</v>
      </c>
      <c r="L27" s="42" t="s">
        <v>334</v>
      </c>
      <c r="M27" s="44" t="s">
        <v>223</v>
      </c>
      <c r="N27" s="42" t="s">
        <v>242</v>
      </c>
      <c r="O27" s="42" t="s">
        <v>328</v>
      </c>
      <c r="P27" s="44" t="s">
        <v>260</v>
      </c>
      <c r="Q27" s="45">
        <v>45293</v>
      </c>
      <c r="R27" s="45">
        <v>45595</v>
      </c>
      <c r="S27" s="50" t="s">
        <v>260</v>
      </c>
      <c r="T27" s="26"/>
      <c r="U27" s="42"/>
      <c r="V27" s="46">
        <v>0.3</v>
      </c>
      <c r="W27" s="42" t="s">
        <v>207</v>
      </c>
      <c r="X27" s="42" t="s">
        <v>1496</v>
      </c>
      <c r="Y27" s="42" t="s">
        <v>199</v>
      </c>
      <c r="Z27" s="42" t="s">
        <v>199</v>
      </c>
      <c r="AA27" s="42" t="s">
        <v>199</v>
      </c>
      <c r="AB27" s="42" t="s">
        <v>1618</v>
      </c>
      <c r="AC27" s="42" t="s">
        <v>199</v>
      </c>
      <c r="AD27" s="42" t="s">
        <v>199</v>
      </c>
      <c r="AE27" s="42" t="s">
        <v>199</v>
      </c>
      <c r="AF27" s="42" t="s">
        <v>199</v>
      </c>
      <c r="AG27" s="42" t="s">
        <v>199</v>
      </c>
      <c r="AH27" s="42" t="s">
        <v>199</v>
      </c>
      <c r="AI27" s="42" t="s">
        <v>199</v>
      </c>
      <c r="AJ27" s="44" t="s">
        <v>261</v>
      </c>
    </row>
    <row r="28" spans="2:36" ht="270.75" hidden="1" x14ac:dyDescent="0.2">
      <c r="B28" s="42" t="s">
        <v>193</v>
      </c>
      <c r="C28" s="43" t="s">
        <v>1570</v>
      </c>
      <c r="D28" s="42" t="s">
        <v>250</v>
      </c>
      <c r="E28" s="42" t="s">
        <v>320</v>
      </c>
      <c r="F28" s="42" t="s">
        <v>198</v>
      </c>
      <c r="G28" s="42" t="s">
        <v>253</v>
      </c>
      <c r="H28" s="42" t="s">
        <v>254</v>
      </c>
      <c r="I28" s="42" t="s">
        <v>199</v>
      </c>
      <c r="J28" s="42" t="s">
        <v>199</v>
      </c>
      <c r="K28" s="42" t="s">
        <v>255</v>
      </c>
      <c r="L28" s="42" t="s">
        <v>335</v>
      </c>
      <c r="M28" s="44" t="s">
        <v>336</v>
      </c>
      <c r="N28" s="42" t="s">
        <v>242</v>
      </c>
      <c r="O28" s="42" t="s">
        <v>324</v>
      </c>
      <c r="P28" s="44" t="s">
        <v>260</v>
      </c>
      <c r="Q28" s="45">
        <v>45293</v>
      </c>
      <c r="R28" s="45">
        <v>45611</v>
      </c>
      <c r="S28" s="50" t="s">
        <v>260</v>
      </c>
      <c r="T28" s="26"/>
      <c r="U28" s="42"/>
      <c r="V28" s="46">
        <v>0.05</v>
      </c>
      <c r="W28" s="42" t="s">
        <v>207</v>
      </c>
      <c r="X28" s="42" t="s">
        <v>1496</v>
      </c>
      <c r="Y28" s="42" t="s">
        <v>199</v>
      </c>
      <c r="Z28" s="42" t="s">
        <v>199</v>
      </c>
      <c r="AA28" s="42" t="s">
        <v>199</v>
      </c>
      <c r="AB28" s="42" t="s">
        <v>1618</v>
      </c>
      <c r="AC28" s="42" t="s">
        <v>199</v>
      </c>
      <c r="AD28" s="42" t="s">
        <v>199</v>
      </c>
      <c r="AE28" s="42" t="s">
        <v>199</v>
      </c>
      <c r="AF28" s="42" t="s">
        <v>199</v>
      </c>
      <c r="AG28" s="42" t="s">
        <v>199</v>
      </c>
      <c r="AH28" s="42" t="s">
        <v>199</v>
      </c>
      <c r="AI28" s="42" t="s">
        <v>199</v>
      </c>
      <c r="AJ28" s="44" t="s">
        <v>261</v>
      </c>
    </row>
    <row r="29" spans="2:36" ht="270.75" hidden="1" x14ac:dyDescent="0.2">
      <c r="B29" s="42" t="s">
        <v>193</v>
      </c>
      <c r="C29" s="43" t="s">
        <v>1570</v>
      </c>
      <c r="D29" s="42" t="s">
        <v>250</v>
      </c>
      <c r="E29" s="42" t="s">
        <v>320</v>
      </c>
      <c r="F29" s="42" t="s">
        <v>198</v>
      </c>
      <c r="G29" s="42" t="s">
        <v>253</v>
      </c>
      <c r="H29" s="42" t="s">
        <v>254</v>
      </c>
      <c r="I29" s="42" t="s">
        <v>199</v>
      </c>
      <c r="J29" s="42" t="s">
        <v>199</v>
      </c>
      <c r="K29" s="42" t="s">
        <v>337</v>
      </c>
      <c r="L29" s="42" t="s">
        <v>338</v>
      </c>
      <c r="M29" s="44" t="s">
        <v>339</v>
      </c>
      <c r="N29" s="48" t="s">
        <v>1487</v>
      </c>
      <c r="O29" s="49" t="s">
        <v>231</v>
      </c>
      <c r="P29" s="44" t="s">
        <v>50</v>
      </c>
      <c r="Q29" s="45">
        <v>45612</v>
      </c>
      <c r="R29" s="45">
        <v>45641</v>
      </c>
      <c r="S29" s="44" t="s">
        <v>72</v>
      </c>
      <c r="T29" s="26"/>
      <c r="U29" s="42"/>
      <c r="V29" s="46"/>
      <c r="W29" s="42" t="s">
        <v>1496</v>
      </c>
      <c r="X29" s="42" t="s">
        <v>232</v>
      </c>
      <c r="Y29" s="42" t="s">
        <v>233</v>
      </c>
      <c r="Z29" s="42" t="s">
        <v>199</v>
      </c>
      <c r="AA29" s="42" t="s">
        <v>199</v>
      </c>
      <c r="AB29" s="42" t="s">
        <v>1618</v>
      </c>
      <c r="AC29" s="42" t="s">
        <v>199</v>
      </c>
      <c r="AD29" s="42" t="s">
        <v>199</v>
      </c>
      <c r="AE29" s="42" t="s">
        <v>199</v>
      </c>
      <c r="AF29" s="42" t="s">
        <v>199</v>
      </c>
      <c r="AG29" s="42" t="s">
        <v>199</v>
      </c>
      <c r="AH29" s="42" t="s">
        <v>199</v>
      </c>
      <c r="AI29" s="42" t="s">
        <v>199</v>
      </c>
      <c r="AJ29" s="44" t="s">
        <v>234</v>
      </c>
    </row>
    <row r="30" spans="2:36" ht="270.75" hidden="1" x14ac:dyDescent="0.2">
      <c r="B30" s="42" t="s">
        <v>193</v>
      </c>
      <c r="C30" s="43" t="s">
        <v>1570</v>
      </c>
      <c r="D30" s="42" t="s">
        <v>250</v>
      </c>
      <c r="E30" s="42" t="s">
        <v>320</v>
      </c>
      <c r="F30" s="42" t="s">
        <v>198</v>
      </c>
      <c r="G30" s="42" t="s">
        <v>253</v>
      </c>
      <c r="H30" s="42" t="s">
        <v>254</v>
      </c>
      <c r="I30" s="42" t="s">
        <v>199</v>
      </c>
      <c r="J30" s="42" t="s">
        <v>199</v>
      </c>
      <c r="K30" s="42" t="s">
        <v>340</v>
      </c>
      <c r="L30" s="42" t="s">
        <v>340</v>
      </c>
      <c r="M30" s="44" t="s">
        <v>341</v>
      </c>
      <c r="N30" s="42" t="s">
        <v>242</v>
      </c>
      <c r="O30" s="42" t="s">
        <v>342</v>
      </c>
      <c r="P30" s="44" t="s">
        <v>260</v>
      </c>
      <c r="Q30" s="45">
        <v>45293</v>
      </c>
      <c r="R30" s="45">
        <v>45625</v>
      </c>
      <c r="S30" s="50" t="s">
        <v>260</v>
      </c>
      <c r="T30" s="26"/>
      <c r="U30" s="42"/>
      <c r="V30" s="46">
        <v>0.1</v>
      </c>
      <c r="W30" s="42" t="s">
        <v>207</v>
      </c>
      <c r="X30" s="42" t="s">
        <v>1496</v>
      </c>
      <c r="Y30" s="42" t="s">
        <v>199</v>
      </c>
      <c r="Z30" s="42" t="s">
        <v>199</v>
      </c>
      <c r="AA30" s="42" t="s">
        <v>199</v>
      </c>
      <c r="AB30" s="42" t="s">
        <v>1618</v>
      </c>
      <c r="AC30" s="42" t="s">
        <v>199</v>
      </c>
      <c r="AD30" s="42" t="s">
        <v>199</v>
      </c>
      <c r="AE30" s="42" t="s">
        <v>199</v>
      </c>
      <c r="AF30" s="42" t="s">
        <v>199</v>
      </c>
      <c r="AG30" s="42" t="s">
        <v>199</v>
      </c>
      <c r="AH30" s="42" t="s">
        <v>199</v>
      </c>
      <c r="AI30" s="42" t="s">
        <v>199</v>
      </c>
      <c r="AJ30" s="44" t="s">
        <v>261</v>
      </c>
    </row>
    <row r="31" spans="2:36" ht="270.75" hidden="1" x14ac:dyDescent="0.2">
      <c r="B31" s="42" t="s">
        <v>193</v>
      </c>
      <c r="C31" s="43" t="s">
        <v>1570</v>
      </c>
      <c r="D31" s="42" t="s">
        <v>250</v>
      </c>
      <c r="E31" s="42" t="s">
        <v>343</v>
      </c>
      <c r="F31" s="42" t="s">
        <v>198</v>
      </c>
      <c r="G31" s="42" t="s">
        <v>253</v>
      </c>
      <c r="H31" s="42" t="s">
        <v>254</v>
      </c>
      <c r="I31" s="42" t="s">
        <v>199</v>
      </c>
      <c r="J31" s="42" t="s">
        <v>199</v>
      </c>
      <c r="K31" s="42" t="s">
        <v>1670</v>
      </c>
      <c r="L31" s="42" t="s">
        <v>1671</v>
      </c>
      <c r="M31" s="44" t="s">
        <v>346</v>
      </c>
      <c r="N31" s="51" t="s">
        <v>347</v>
      </c>
      <c r="O31" s="51" t="s">
        <v>348</v>
      </c>
      <c r="P31" s="51" t="s">
        <v>349</v>
      </c>
      <c r="Q31" s="45">
        <v>45306</v>
      </c>
      <c r="R31" s="45">
        <v>45321</v>
      </c>
      <c r="S31" s="52" t="s">
        <v>50</v>
      </c>
      <c r="T31" s="25" t="s">
        <v>206</v>
      </c>
      <c r="U31" s="25" t="s">
        <v>206</v>
      </c>
      <c r="V31" s="46">
        <v>0.05</v>
      </c>
      <c r="W31" s="42" t="s">
        <v>207</v>
      </c>
      <c r="X31" s="42" t="s">
        <v>1496</v>
      </c>
      <c r="Y31" s="42" t="s">
        <v>199</v>
      </c>
      <c r="Z31" s="42" t="s">
        <v>199</v>
      </c>
      <c r="AA31" s="42" t="s">
        <v>199</v>
      </c>
      <c r="AB31" s="42" t="s">
        <v>1618</v>
      </c>
      <c r="AC31" s="42" t="s">
        <v>199</v>
      </c>
      <c r="AD31" s="42" t="s">
        <v>199</v>
      </c>
      <c r="AE31" s="42" t="s">
        <v>199</v>
      </c>
      <c r="AF31" s="42" t="s">
        <v>199</v>
      </c>
      <c r="AG31" s="42" t="s">
        <v>199</v>
      </c>
      <c r="AH31" s="42" t="s">
        <v>199</v>
      </c>
      <c r="AI31" s="42" t="s">
        <v>199</v>
      </c>
      <c r="AJ31" s="44" t="s">
        <v>261</v>
      </c>
    </row>
    <row r="32" spans="2:36" ht="270.75" hidden="1" x14ac:dyDescent="0.2">
      <c r="B32" s="42" t="s">
        <v>193</v>
      </c>
      <c r="C32" s="43" t="s">
        <v>1570</v>
      </c>
      <c r="D32" s="42" t="s">
        <v>250</v>
      </c>
      <c r="E32" s="42" t="s">
        <v>343</v>
      </c>
      <c r="F32" s="42" t="s">
        <v>198</v>
      </c>
      <c r="G32" s="42" t="s">
        <v>253</v>
      </c>
      <c r="H32" s="42" t="s">
        <v>254</v>
      </c>
      <c r="I32" s="42" t="s">
        <v>199</v>
      </c>
      <c r="J32" s="42" t="s">
        <v>199</v>
      </c>
      <c r="K32" s="42" t="s">
        <v>1672</v>
      </c>
      <c r="L32" s="51" t="s">
        <v>351</v>
      </c>
      <c r="M32" s="44" t="s">
        <v>352</v>
      </c>
      <c r="N32" s="51" t="s">
        <v>347</v>
      </c>
      <c r="O32" s="51" t="s">
        <v>348</v>
      </c>
      <c r="P32" s="51" t="s">
        <v>349</v>
      </c>
      <c r="Q32" s="45">
        <v>45350</v>
      </c>
      <c r="R32" s="45">
        <v>45626</v>
      </c>
      <c r="S32" s="52" t="s">
        <v>353</v>
      </c>
      <c r="T32" s="25" t="s">
        <v>206</v>
      </c>
      <c r="U32" s="25" t="s">
        <v>206</v>
      </c>
      <c r="V32" s="46">
        <v>0.3</v>
      </c>
      <c r="W32" s="42" t="s">
        <v>1496</v>
      </c>
      <c r="X32" s="42" t="s">
        <v>354</v>
      </c>
      <c r="Y32" s="42" t="s">
        <v>355</v>
      </c>
      <c r="Z32" s="42" t="s">
        <v>199</v>
      </c>
      <c r="AA32" s="42" t="s">
        <v>199</v>
      </c>
      <c r="AB32" s="42" t="s">
        <v>1613</v>
      </c>
      <c r="AC32" s="42" t="s">
        <v>1614</v>
      </c>
      <c r="AD32" s="42" t="s">
        <v>199</v>
      </c>
      <c r="AE32" s="42" t="s">
        <v>199</v>
      </c>
      <c r="AF32" s="42" t="s">
        <v>199</v>
      </c>
      <c r="AG32" s="42" t="s">
        <v>199</v>
      </c>
      <c r="AH32" s="42" t="s">
        <v>199</v>
      </c>
      <c r="AI32" s="42" t="s">
        <v>199</v>
      </c>
      <c r="AJ32" s="44" t="s">
        <v>261</v>
      </c>
    </row>
    <row r="33" spans="2:36" ht="270.75" hidden="1" x14ac:dyDescent="0.2">
      <c r="B33" s="42" t="s">
        <v>193</v>
      </c>
      <c r="C33" s="43" t="s">
        <v>1570</v>
      </c>
      <c r="D33" s="42" t="s">
        <v>250</v>
      </c>
      <c r="E33" s="42" t="s">
        <v>343</v>
      </c>
      <c r="F33" s="42" t="s">
        <v>198</v>
      </c>
      <c r="G33" s="42" t="s">
        <v>253</v>
      </c>
      <c r="H33" s="42" t="s">
        <v>254</v>
      </c>
      <c r="I33" s="42" t="s">
        <v>199</v>
      </c>
      <c r="J33" s="42" t="s">
        <v>199</v>
      </c>
      <c r="K33" s="42" t="s">
        <v>358</v>
      </c>
      <c r="L33" s="42" t="s">
        <v>359</v>
      </c>
      <c r="M33" s="44" t="s">
        <v>360</v>
      </c>
      <c r="N33" s="49" t="s">
        <v>218</v>
      </c>
      <c r="O33" s="49" t="s">
        <v>332</v>
      </c>
      <c r="P33" s="44" t="s">
        <v>1669</v>
      </c>
      <c r="Q33" s="45">
        <v>45350</v>
      </c>
      <c r="R33" s="45">
        <v>45595</v>
      </c>
      <c r="S33" s="44" t="s">
        <v>84</v>
      </c>
      <c r="T33" s="25"/>
      <c r="U33" s="25"/>
      <c r="V33" s="46"/>
      <c r="W33" s="42" t="s">
        <v>1496</v>
      </c>
      <c r="X33" s="42" t="s">
        <v>232</v>
      </c>
      <c r="Y33" s="42" t="s">
        <v>233</v>
      </c>
      <c r="Z33" s="42" t="s">
        <v>199</v>
      </c>
      <c r="AA33" s="42" t="s">
        <v>199</v>
      </c>
      <c r="AB33" s="42" t="s">
        <v>1618</v>
      </c>
      <c r="AC33" s="42" t="s">
        <v>199</v>
      </c>
      <c r="AD33" s="42" t="s">
        <v>199</v>
      </c>
      <c r="AE33" s="42" t="s">
        <v>199</v>
      </c>
      <c r="AF33" s="42" t="s">
        <v>199</v>
      </c>
      <c r="AG33" s="42" t="s">
        <v>199</v>
      </c>
      <c r="AH33" s="42" t="s">
        <v>199</v>
      </c>
      <c r="AI33" s="42" t="s">
        <v>199</v>
      </c>
      <c r="AJ33" s="44" t="s">
        <v>234</v>
      </c>
    </row>
    <row r="34" spans="2:36" ht="270.75" hidden="1" x14ac:dyDescent="0.2">
      <c r="B34" s="42" t="s">
        <v>193</v>
      </c>
      <c r="C34" s="43" t="s">
        <v>1570</v>
      </c>
      <c r="D34" s="42" t="s">
        <v>250</v>
      </c>
      <c r="E34" s="42" t="s">
        <v>343</v>
      </c>
      <c r="F34" s="42" t="s">
        <v>198</v>
      </c>
      <c r="G34" s="42" t="s">
        <v>253</v>
      </c>
      <c r="H34" s="42" t="s">
        <v>254</v>
      </c>
      <c r="I34" s="42" t="s">
        <v>199</v>
      </c>
      <c r="J34" s="42" t="s">
        <v>199</v>
      </c>
      <c r="K34" s="42" t="s">
        <v>361</v>
      </c>
      <c r="L34" s="51" t="s">
        <v>362</v>
      </c>
      <c r="M34" s="44" t="s">
        <v>363</v>
      </c>
      <c r="N34" s="51" t="s">
        <v>347</v>
      </c>
      <c r="O34" s="51" t="s">
        <v>348</v>
      </c>
      <c r="P34" s="51" t="s">
        <v>349</v>
      </c>
      <c r="Q34" s="45">
        <v>45350</v>
      </c>
      <c r="R34" s="45">
        <v>45626</v>
      </c>
      <c r="S34" s="52" t="s">
        <v>353</v>
      </c>
      <c r="T34" s="25" t="s">
        <v>206</v>
      </c>
      <c r="U34" s="25" t="s">
        <v>206</v>
      </c>
      <c r="V34" s="46">
        <v>0.5</v>
      </c>
      <c r="W34" s="42" t="s">
        <v>1496</v>
      </c>
      <c r="X34" s="42" t="s">
        <v>354</v>
      </c>
      <c r="Y34" s="42" t="s">
        <v>355</v>
      </c>
      <c r="Z34" s="42" t="s">
        <v>199</v>
      </c>
      <c r="AA34" s="42" t="s">
        <v>199</v>
      </c>
      <c r="AB34" s="42" t="s">
        <v>1613</v>
      </c>
      <c r="AC34" s="42" t="s">
        <v>1614</v>
      </c>
      <c r="AD34" s="42" t="s">
        <v>364</v>
      </c>
      <c r="AE34" s="42" t="s">
        <v>199</v>
      </c>
      <c r="AF34" s="42" t="s">
        <v>199</v>
      </c>
      <c r="AG34" s="42" t="s">
        <v>199</v>
      </c>
      <c r="AH34" s="42" t="s">
        <v>365</v>
      </c>
      <c r="AI34" s="42" t="s">
        <v>366</v>
      </c>
      <c r="AJ34" s="44" t="s">
        <v>261</v>
      </c>
    </row>
    <row r="35" spans="2:36" ht="270.75" hidden="1" x14ac:dyDescent="0.2">
      <c r="B35" s="42" t="s">
        <v>193</v>
      </c>
      <c r="C35" s="43" t="s">
        <v>1570</v>
      </c>
      <c r="D35" s="42" t="s">
        <v>250</v>
      </c>
      <c r="E35" s="42" t="s">
        <v>343</v>
      </c>
      <c r="F35" s="42" t="s">
        <v>198</v>
      </c>
      <c r="G35" s="42" t="s">
        <v>253</v>
      </c>
      <c r="H35" s="42" t="s">
        <v>254</v>
      </c>
      <c r="I35" s="42" t="s">
        <v>199</v>
      </c>
      <c r="J35" s="42" t="s">
        <v>199</v>
      </c>
      <c r="K35" s="42" t="s">
        <v>367</v>
      </c>
      <c r="L35" s="42" t="s">
        <v>368</v>
      </c>
      <c r="M35" s="44" t="s">
        <v>369</v>
      </c>
      <c r="N35" s="48" t="s">
        <v>1487</v>
      </c>
      <c r="O35" s="49" t="s">
        <v>231</v>
      </c>
      <c r="P35" s="44" t="s">
        <v>50</v>
      </c>
      <c r="Q35" s="45">
        <v>45627</v>
      </c>
      <c r="R35" s="45">
        <v>45641</v>
      </c>
      <c r="S35" s="44" t="s">
        <v>84</v>
      </c>
      <c r="T35" s="25"/>
      <c r="U35" s="25"/>
      <c r="V35" s="46"/>
      <c r="W35" s="42" t="s">
        <v>1496</v>
      </c>
      <c r="X35" s="42" t="s">
        <v>232</v>
      </c>
      <c r="Y35" s="42" t="s">
        <v>233</v>
      </c>
      <c r="Z35" s="42" t="s">
        <v>199</v>
      </c>
      <c r="AA35" s="42" t="s">
        <v>199</v>
      </c>
      <c r="AB35" s="42" t="s">
        <v>1618</v>
      </c>
      <c r="AC35" s="42" t="s">
        <v>199</v>
      </c>
      <c r="AD35" s="42" t="s">
        <v>199</v>
      </c>
      <c r="AE35" s="42" t="s">
        <v>199</v>
      </c>
      <c r="AF35" s="42" t="s">
        <v>199</v>
      </c>
      <c r="AG35" s="42" t="s">
        <v>199</v>
      </c>
      <c r="AH35" s="42" t="s">
        <v>199</v>
      </c>
      <c r="AI35" s="42" t="s">
        <v>199</v>
      </c>
      <c r="AJ35" s="44" t="s">
        <v>234</v>
      </c>
    </row>
    <row r="36" spans="2:36" ht="270.75" hidden="1" x14ac:dyDescent="0.2">
      <c r="B36" s="42" t="s">
        <v>193</v>
      </c>
      <c r="C36" s="43" t="s">
        <v>1570</v>
      </c>
      <c r="D36" s="42" t="s">
        <v>250</v>
      </c>
      <c r="E36" s="42" t="s">
        <v>343</v>
      </c>
      <c r="F36" s="42" t="s">
        <v>198</v>
      </c>
      <c r="G36" s="42" t="s">
        <v>253</v>
      </c>
      <c r="H36" s="42" t="s">
        <v>254</v>
      </c>
      <c r="I36" s="42" t="s">
        <v>199</v>
      </c>
      <c r="J36" s="42" t="s">
        <v>199</v>
      </c>
      <c r="K36" s="42" t="s">
        <v>1673</v>
      </c>
      <c r="L36" s="51" t="s">
        <v>371</v>
      </c>
      <c r="M36" s="44" t="s">
        <v>372</v>
      </c>
      <c r="N36" s="51" t="s">
        <v>347</v>
      </c>
      <c r="O36" s="51" t="s">
        <v>348</v>
      </c>
      <c r="P36" s="51" t="s">
        <v>349</v>
      </c>
      <c r="Q36" s="45">
        <v>45350</v>
      </c>
      <c r="R36" s="45">
        <v>45626</v>
      </c>
      <c r="S36" s="52" t="s">
        <v>373</v>
      </c>
      <c r="T36" s="25" t="s">
        <v>206</v>
      </c>
      <c r="U36" s="25" t="s">
        <v>206</v>
      </c>
      <c r="V36" s="46">
        <v>0.15</v>
      </c>
      <c r="W36" s="42" t="s">
        <v>1496</v>
      </c>
      <c r="X36" s="42" t="s">
        <v>354</v>
      </c>
      <c r="Y36" s="42" t="s">
        <v>355</v>
      </c>
      <c r="Z36" s="42" t="s">
        <v>1623</v>
      </c>
      <c r="AA36" s="42" t="s">
        <v>199</v>
      </c>
      <c r="AB36" s="42" t="s">
        <v>1613</v>
      </c>
      <c r="AC36" s="42" t="s">
        <v>1614</v>
      </c>
      <c r="AD36" s="42" t="s">
        <v>364</v>
      </c>
      <c r="AE36" s="42" t="s">
        <v>199</v>
      </c>
      <c r="AF36" s="42" t="s">
        <v>199</v>
      </c>
      <c r="AG36" s="42" t="s">
        <v>199</v>
      </c>
      <c r="AH36" s="42" t="s">
        <v>365</v>
      </c>
      <c r="AI36" s="42" t="s">
        <v>366</v>
      </c>
      <c r="AJ36" s="44" t="s">
        <v>261</v>
      </c>
    </row>
    <row r="37" spans="2:36" ht="213.75" hidden="1" x14ac:dyDescent="0.2">
      <c r="B37" s="42" t="s">
        <v>193</v>
      </c>
      <c r="C37" s="43" t="s">
        <v>1570</v>
      </c>
      <c r="D37" s="42" t="s">
        <v>375</v>
      </c>
      <c r="E37" s="42" t="s">
        <v>377</v>
      </c>
      <c r="F37" s="42" t="s">
        <v>198</v>
      </c>
      <c r="G37" s="42" t="s">
        <v>378</v>
      </c>
      <c r="H37" s="42" t="s">
        <v>379</v>
      </c>
      <c r="I37" s="42" t="s">
        <v>238</v>
      </c>
      <c r="J37" s="42" t="s">
        <v>199</v>
      </c>
      <c r="K37" s="42" t="s">
        <v>380</v>
      </c>
      <c r="L37" s="42" t="s">
        <v>381</v>
      </c>
      <c r="M37" s="44" t="s">
        <v>382</v>
      </c>
      <c r="N37" s="42" t="s">
        <v>383</v>
      </c>
      <c r="O37" s="42" t="s">
        <v>199</v>
      </c>
      <c r="P37" s="44" t="s">
        <v>72</v>
      </c>
      <c r="Q37" s="45">
        <v>45292</v>
      </c>
      <c r="R37" s="45">
        <v>45641</v>
      </c>
      <c r="S37" s="50" t="s">
        <v>199</v>
      </c>
      <c r="T37" s="26"/>
      <c r="U37" s="42"/>
      <c r="V37" s="46">
        <v>1</v>
      </c>
      <c r="W37" s="42" t="s">
        <v>245</v>
      </c>
      <c r="X37" s="42" t="s">
        <v>199</v>
      </c>
      <c r="Y37" s="42" t="s">
        <v>199</v>
      </c>
      <c r="Z37" s="42" t="s">
        <v>199</v>
      </c>
      <c r="AA37" s="42" t="s">
        <v>199</v>
      </c>
      <c r="AB37" s="42" t="s">
        <v>1618</v>
      </c>
      <c r="AC37" s="42" t="s">
        <v>199</v>
      </c>
      <c r="AD37" s="42" t="s">
        <v>199</v>
      </c>
      <c r="AE37" s="42" t="s">
        <v>199</v>
      </c>
      <c r="AF37" s="42" t="s">
        <v>199</v>
      </c>
      <c r="AG37" s="42" t="s">
        <v>199</v>
      </c>
      <c r="AH37" s="42" t="s">
        <v>199</v>
      </c>
      <c r="AI37" s="42" t="s">
        <v>199</v>
      </c>
      <c r="AJ37" s="44" t="s">
        <v>261</v>
      </c>
    </row>
    <row r="38" spans="2:36" ht="213.75" hidden="1" x14ac:dyDescent="0.2">
      <c r="B38" s="42" t="s">
        <v>193</v>
      </c>
      <c r="C38" s="43" t="s">
        <v>1570</v>
      </c>
      <c r="D38" s="42" t="s">
        <v>375</v>
      </c>
      <c r="E38" s="42" t="s">
        <v>384</v>
      </c>
      <c r="F38" s="42" t="s">
        <v>198</v>
      </c>
      <c r="G38" s="42" t="s">
        <v>378</v>
      </c>
      <c r="H38" s="42" t="s">
        <v>379</v>
      </c>
      <c r="I38" s="42" t="s">
        <v>238</v>
      </c>
      <c r="J38" s="42"/>
      <c r="K38" s="42" t="s">
        <v>385</v>
      </c>
      <c r="L38" s="42" t="s">
        <v>386</v>
      </c>
      <c r="M38" s="44" t="s">
        <v>387</v>
      </c>
      <c r="N38" s="42" t="s">
        <v>383</v>
      </c>
      <c r="O38" s="42" t="s">
        <v>199</v>
      </c>
      <c r="P38" s="44" t="s">
        <v>72</v>
      </c>
      <c r="Q38" s="45">
        <v>45292</v>
      </c>
      <c r="R38" s="45">
        <v>45641</v>
      </c>
      <c r="S38" s="50" t="s">
        <v>199</v>
      </c>
      <c r="T38" s="26"/>
      <c r="U38" s="42"/>
      <c r="V38" s="42">
        <v>100</v>
      </c>
      <c r="W38" s="42" t="s">
        <v>245</v>
      </c>
      <c r="X38" s="42" t="s">
        <v>199</v>
      </c>
      <c r="Y38" s="42" t="s">
        <v>199</v>
      </c>
      <c r="Z38" s="42" t="s">
        <v>199</v>
      </c>
      <c r="AA38" s="42" t="s">
        <v>199</v>
      </c>
      <c r="AB38" s="42" t="s">
        <v>1618</v>
      </c>
      <c r="AC38" s="42" t="s">
        <v>199</v>
      </c>
      <c r="AD38" s="42" t="s">
        <v>199</v>
      </c>
      <c r="AE38" s="42" t="s">
        <v>199</v>
      </c>
      <c r="AF38" s="42" t="s">
        <v>199</v>
      </c>
      <c r="AG38" s="42" t="s">
        <v>199</v>
      </c>
      <c r="AH38" s="42" t="s">
        <v>199</v>
      </c>
      <c r="AI38" s="42" t="s">
        <v>199</v>
      </c>
      <c r="AJ38" s="44" t="s">
        <v>261</v>
      </c>
    </row>
    <row r="39" spans="2:36" ht="213.75" hidden="1" x14ac:dyDescent="0.2">
      <c r="B39" s="42" t="s">
        <v>193</v>
      </c>
      <c r="C39" s="43" t="s">
        <v>1570</v>
      </c>
      <c r="D39" s="42" t="s">
        <v>1674</v>
      </c>
      <c r="E39" s="42" t="s">
        <v>1675</v>
      </c>
      <c r="F39" s="42" t="s">
        <v>198</v>
      </c>
      <c r="G39" s="42" t="s">
        <v>199</v>
      </c>
      <c r="H39" s="42" t="s">
        <v>199</v>
      </c>
      <c r="I39" s="42" t="s">
        <v>199</v>
      </c>
      <c r="J39" s="42" t="s">
        <v>199</v>
      </c>
      <c r="K39" s="42" t="s">
        <v>1676</v>
      </c>
      <c r="L39" s="42" t="s">
        <v>890</v>
      </c>
      <c r="M39" s="44" t="s">
        <v>891</v>
      </c>
      <c r="N39" s="42" t="s">
        <v>272</v>
      </c>
      <c r="O39" s="53" t="s">
        <v>892</v>
      </c>
      <c r="P39" s="44" t="s">
        <v>72</v>
      </c>
      <c r="Q39" s="45">
        <v>45293</v>
      </c>
      <c r="R39" s="45">
        <v>45626</v>
      </c>
      <c r="S39" s="50" t="s">
        <v>260</v>
      </c>
      <c r="T39" s="26"/>
      <c r="U39" s="42"/>
      <c r="V39" s="46">
        <v>0.8</v>
      </c>
      <c r="W39" s="42" t="s">
        <v>207</v>
      </c>
      <c r="X39" s="42" t="s">
        <v>1612</v>
      </c>
      <c r="Y39" s="42" t="s">
        <v>199</v>
      </c>
      <c r="Z39" s="42" t="s">
        <v>199</v>
      </c>
      <c r="AA39" s="42" t="s">
        <v>199</v>
      </c>
      <c r="AB39" s="51" t="s">
        <v>364</v>
      </c>
      <c r="AC39" s="42" t="s">
        <v>199</v>
      </c>
      <c r="AD39" s="42" t="s">
        <v>199</v>
      </c>
      <c r="AE39" s="42" t="s">
        <v>199</v>
      </c>
      <c r="AF39" s="42" t="s">
        <v>199</v>
      </c>
      <c r="AG39" s="42" t="s">
        <v>199</v>
      </c>
      <c r="AH39" s="42" t="s">
        <v>408</v>
      </c>
      <c r="AI39" s="42" t="s">
        <v>409</v>
      </c>
      <c r="AJ39" s="44" t="s">
        <v>261</v>
      </c>
    </row>
    <row r="40" spans="2:36" ht="213.75" hidden="1" x14ac:dyDescent="0.2">
      <c r="B40" s="42" t="s">
        <v>193</v>
      </c>
      <c r="C40" s="43" t="s">
        <v>1570</v>
      </c>
      <c r="D40" s="42" t="s">
        <v>1674</v>
      </c>
      <c r="E40" s="42" t="s">
        <v>1675</v>
      </c>
      <c r="F40" s="42" t="s">
        <v>198</v>
      </c>
      <c r="G40" s="42" t="s">
        <v>199</v>
      </c>
      <c r="H40" s="42" t="s">
        <v>199</v>
      </c>
      <c r="I40" s="42" t="s">
        <v>199</v>
      </c>
      <c r="J40" s="42" t="s">
        <v>199</v>
      </c>
      <c r="K40" s="42" t="s">
        <v>262</v>
      </c>
      <c r="L40" s="42" t="s">
        <v>895</v>
      </c>
      <c r="M40" s="44" t="s">
        <v>896</v>
      </c>
      <c r="N40" s="48" t="s">
        <v>1487</v>
      </c>
      <c r="O40" s="49" t="s">
        <v>231</v>
      </c>
      <c r="P40" s="44" t="s">
        <v>50</v>
      </c>
      <c r="Q40" s="45">
        <v>45627</v>
      </c>
      <c r="R40" s="45">
        <v>45641</v>
      </c>
      <c r="S40" s="44" t="s">
        <v>72</v>
      </c>
      <c r="T40" s="26"/>
      <c r="U40" s="42"/>
      <c r="V40" s="46"/>
      <c r="W40" s="42" t="s">
        <v>1496</v>
      </c>
      <c r="X40" s="42" t="s">
        <v>232</v>
      </c>
      <c r="Y40" s="42" t="s">
        <v>233</v>
      </c>
      <c r="Z40" s="42" t="s">
        <v>1612</v>
      </c>
      <c r="AA40" s="42" t="s">
        <v>199</v>
      </c>
      <c r="AB40" s="51" t="s">
        <v>364</v>
      </c>
      <c r="AC40" s="42" t="s">
        <v>199</v>
      </c>
      <c r="AD40" s="42" t="s">
        <v>199</v>
      </c>
      <c r="AE40" s="42" t="s">
        <v>199</v>
      </c>
      <c r="AF40" s="42" t="s">
        <v>199</v>
      </c>
      <c r="AG40" s="42" t="s">
        <v>199</v>
      </c>
      <c r="AH40" s="42" t="s">
        <v>408</v>
      </c>
      <c r="AI40" s="42" t="s">
        <v>409</v>
      </c>
      <c r="AJ40" s="44" t="s">
        <v>234</v>
      </c>
    </row>
    <row r="41" spans="2:36" ht="213.75" hidden="1" x14ac:dyDescent="0.2">
      <c r="B41" s="42" t="s">
        <v>193</v>
      </c>
      <c r="C41" s="43" t="s">
        <v>1570</v>
      </c>
      <c r="D41" s="42" t="s">
        <v>1674</v>
      </c>
      <c r="E41" s="42" t="s">
        <v>1675</v>
      </c>
      <c r="F41" s="42" t="s">
        <v>198</v>
      </c>
      <c r="G41" s="42" t="s">
        <v>199</v>
      </c>
      <c r="H41" s="42" t="s">
        <v>199</v>
      </c>
      <c r="I41" s="42" t="s">
        <v>199</v>
      </c>
      <c r="J41" s="42" t="s">
        <v>199</v>
      </c>
      <c r="K41" s="42" t="s">
        <v>897</v>
      </c>
      <c r="L41" s="42" t="s">
        <v>898</v>
      </c>
      <c r="M41" s="44" t="s">
        <v>267</v>
      </c>
      <c r="N41" s="42" t="s">
        <v>272</v>
      </c>
      <c r="O41" s="53" t="s">
        <v>892</v>
      </c>
      <c r="P41" s="44" t="s">
        <v>72</v>
      </c>
      <c r="Q41" s="45">
        <v>45293</v>
      </c>
      <c r="R41" s="45">
        <v>45626</v>
      </c>
      <c r="S41" s="50" t="s">
        <v>72</v>
      </c>
      <c r="T41" s="26"/>
      <c r="U41" s="42"/>
      <c r="V41" s="46">
        <v>0.2</v>
      </c>
      <c r="W41" s="42" t="s">
        <v>207</v>
      </c>
      <c r="X41" s="42" t="s">
        <v>1612</v>
      </c>
      <c r="Y41" s="42" t="s">
        <v>199</v>
      </c>
      <c r="Z41" s="42" t="s">
        <v>199</v>
      </c>
      <c r="AA41" s="42" t="s">
        <v>199</v>
      </c>
      <c r="AB41" s="51" t="s">
        <v>364</v>
      </c>
      <c r="AC41" s="42" t="s">
        <v>199</v>
      </c>
      <c r="AD41" s="42" t="s">
        <v>199</v>
      </c>
      <c r="AE41" s="42" t="s">
        <v>199</v>
      </c>
      <c r="AF41" s="42" t="s">
        <v>199</v>
      </c>
      <c r="AG41" s="42" t="s">
        <v>199</v>
      </c>
      <c r="AH41" s="42" t="s">
        <v>408</v>
      </c>
      <c r="AI41" s="42" t="s">
        <v>409</v>
      </c>
      <c r="AJ41" s="44" t="s">
        <v>261</v>
      </c>
    </row>
    <row r="42" spans="2:36" ht="213.75" hidden="1" x14ac:dyDescent="0.2">
      <c r="B42" s="42" t="s">
        <v>193</v>
      </c>
      <c r="C42" s="43" t="s">
        <v>1570</v>
      </c>
      <c r="D42" s="42" t="s">
        <v>1674</v>
      </c>
      <c r="E42" s="42" t="s">
        <v>1677</v>
      </c>
      <c r="F42" s="42" t="s">
        <v>198</v>
      </c>
      <c r="G42" s="42" t="s">
        <v>199</v>
      </c>
      <c r="H42" s="42" t="s">
        <v>199</v>
      </c>
      <c r="I42" s="42" t="s">
        <v>199</v>
      </c>
      <c r="J42" s="42" t="s">
        <v>199</v>
      </c>
      <c r="K42" s="42" t="s">
        <v>1678</v>
      </c>
      <c r="L42" s="42" t="s">
        <v>900</v>
      </c>
      <c r="M42" s="44" t="s">
        <v>901</v>
      </c>
      <c r="N42" s="42" t="s">
        <v>272</v>
      </c>
      <c r="O42" s="53" t="s">
        <v>902</v>
      </c>
      <c r="P42" s="44" t="s">
        <v>72</v>
      </c>
      <c r="Q42" s="45">
        <v>45383</v>
      </c>
      <c r="R42" s="45">
        <v>45641</v>
      </c>
      <c r="S42" s="50" t="s">
        <v>260</v>
      </c>
      <c r="T42" s="26"/>
      <c r="U42" s="42"/>
      <c r="V42" s="46">
        <v>0.8</v>
      </c>
      <c r="W42" s="42" t="s">
        <v>207</v>
      </c>
      <c r="X42" s="42" t="s">
        <v>1612</v>
      </c>
      <c r="Y42" s="42" t="s">
        <v>199</v>
      </c>
      <c r="Z42" s="42" t="s">
        <v>199</v>
      </c>
      <c r="AA42" s="42" t="s">
        <v>199</v>
      </c>
      <c r="AB42" s="51" t="s">
        <v>364</v>
      </c>
      <c r="AC42" s="42" t="s">
        <v>199</v>
      </c>
      <c r="AD42" s="42" t="s">
        <v>199</v>
      </c>
      <c r="AE42" s="42" t="s">
        <v>199</v>
      </c>
      <c r="AF42" s="42" t="s">
        <v>199</v>
      </c>
      <c r="AG42" s="42" t="s">
        <v>199</v>
      </c>
      <c r="AH42" s="42" t="s">
        <v>408</v>
      </c>
      <c r="AI42" s="42" t="s">
        <v>409</v>
      </c>
      <c r="AJ42" s="44" t="s">
        <v>261</v>
      </c>
    </row>
    <row r="43" spans="2:36" ht="213.75" hidden="1" x14ac:dyDescent="0.2">
      <c r="B43" s="42" t="s">
        <v>193</v>
      </c>
      <c r="C43" s="43" t="s">
        <v>1570</v>
      </c>
      <c r="D43" s="42" t="s">
        <v>1674</v>
      </c>
      <c r="E43" s="42" t="s">
        <v>1677</v>
      </c>
      <c r="F43" s="42" t="s">
        <v>198</v>
      </c>
      <c r="G43" s="42" t="s">
        <v>199</v>
      </c>
      <c r="H43" s="42" t="s">
        <v>199</v>
      </c>
      <c r="I43" s="42" t="s">
        <v>199</v>
      </c>
      <c r="J43" s="42" t="s">
        <v>199</v>
      </c>
      <c r="K43" s="42" t="s">
        <v>262</v>
      </c>
      <c r="L43" s="42" t="s">
        <v>904</v>
      </c>
      <c r="M43" s="44" t="s">
        <v>905</v>
      </c>
      <c r="N43" s="48" t="s">
        <v>1487</v>
      </c>
      <c r="O43" s="49" t="s">
        <v>231</v>
      </c>
      <c r="P43" s="44" t="s">
        <v>50</v>
      </c>
      <c r="Q43" s="45">
        <v>45627</v>
      </c>
      <c r="R43" s="45">
        <v>45641</v>
      </c>
      <c r="S43" s="44" t="s">
        <v>72</v>
      </c>
      <c r="T43" s="26"/>
      <c r="U43" s="42"/>
      <c r="V43" s="46"/>
      <c r="W43" s="42" t="s">
        <v>1496</v>
      </c>
      <c r="X43" s="42" t="s">
        <v>232</v>
      </c>
      <c r="Y43" s="42" t="s">
        <v>233</v>
      </c>
      <c r="Z43" s="42" t="s">
        <v>1612</v>
      </c>
      <c r="AA43" s="42" t="s">
        <v>199</v>
      </c>
      <c r="AB43" s="51" t="s">
        <v>364</v>
      </c>
      <c r="AC43" s="42" t="s">
        <v>199</v>
      </c>
      <c r="AD43" s="42" t="s">
        <v>199</v>
      </c>
      <c r="AE43" s="42" t="s">
        <v>199</v>
      </c>
      <c r="AF43" s="42" t="s">
        <v>199</v>
      </c>
      <c r="AG43" s="42" t="s">
        <v>199</v>
      </c>
      <c r="AH43" s="42" t="s">
        <v>408</v>
      </c>
      <c r="AI43" s="42" t="s">
        <v>409</v>
      </c>
      <c r="AJ43" s="44" t="s">
        <v>234</v>
      </c>
    </row>
    <row r="44" spans="2:36" ht="213.75" hidden="1" x14ac:dyDescent="0.2">
      <c r="B44" s="42" t="s">
        <v>193</v>
      </c>
      <c r="C44" s="43" t="s">
        <v>1570</v>
      </c>
      <c r="D44" s="42" t="s">
        <v>1674</v>
      </c>
      <c r="E44" s="42" t="s">
        <v>1677</v>
      </c>
      <c r="F44" s="42" t="s">
        <v>198</v>
      </c>
      <c r="G44" s="42" t="s">
        <v>199</v>
      </c>
      <c r="H44" s="42" t="s">
        <v>199</v>
      </c>
      <c r="I44" s="42" t="s">
        <v>199</v>
      </c>
      <c r="J44" s="42" t="s">
        <v>199</v>
      </c>
      <c r="K44" s="42" t="s">
        <v>906</v>
      </c>
      <c r="L44" s="42" t="s">
        <v>907</v>
      </c>
      <c r="M44" s="44" t="s">
        <v>267</v>
      </c>
      <c r="N44" s="42" t="s">
        <v>272</v>
      </c>
      <c r="O44" s="53" t="s">
        <v>902</v>
      </c>
      <c r="P44" s="44" t="s">
        <v>72</v>
      </c>
      <c r="Q44" s="45">
        <v>45383</v>
      </c>
      <c r="R44" s="45">
        <v>45657</v>
      </c>
      <c r="S44" s="50" t="s">
        <v>72</v>
      </c>
      <c r="T44" s="26"/>
      <c r="U44" s="42"/>
      <c r="V44" s="46">
        <v>0.2</v>
      </c>
      <c r="W44" s="42" t="s">
        <v>207</v>
      </c>
      <c r="X44" s="42" t="s">
        <v>1612</v>
      </c>
      <c r="Y44" s="42" t="s">
        <v>199</v>
      </c>
      <c r="Z44" s="42"/>
      <c r="AA44" s="42"/>
      <c r="AB44" s="51" t="s">
        <v>364</v>
      </c>
      <c r="AC44" s="42" t="s">
        <v>199</v>
      </c>
      <c r="AD44" s="42" t="s">
        <v>199</v>
      </c>
      <c r="AE44" s="42" t="s">
        <v>199</v>
      </c>
      <c r="AF44" s="42" t="s">
        <v>199</v>
      </c>
      <c r="AG44" s="42" t="s">
        <v>199</v>
      </c>
      <c r="AH44" s="42" t="s">
        <v>408</v>
      </c>
      <c r="AI44" s="42" t="s">
        <v>409</v>
      </c>
      <c r="AJ44" s="44" t="s">
        <v>261</v>
      </c>
    </row>
    <row r="45" spans="2:36" ht="270.75" hidden="1" x14ac:dyDescent="0.2">
      <c r="B45" s="54" t="s">
        <v>193</v>
      </c>
      <c r="C45" s="55" t="s">
        <v>1570</v>
      </c>
      <c r="D45" s="51" t="s">
        <v>388</v>
      </c>
      <c r="E45" s="51" t="s">
        <v>390</v>
      </c>
      <c r="F45" s="51" t="s">
        <v>391</v>
      </c>
      <c r="G45" s="51" t="s">
        <v>392</v>
      </c>
      <c r="H45" s="51" t="s">
        <v>254</v>
      </c>
      <c r="I45" s="51" t="s">
        <v>199</v>
      </c>
      <c r="J45" s="51" t="s">
        <v>199</v>
      </c>
      <c r="K45" s="42" t="s">
        <v>393</v>
      </c>
      <c r="L45" s="42" t="s">
        <v>394</v>
      </c>
      <c r="M45" s="44" t="s">
        <v>395</v>
      </c>
      <c r="N45" s="51" t="s">
        <v>396</v>
      </c>
      <c r="O45" s="51" t="s">
        <v>397</v>
      </c>
      <c r="P45" s="51" t="s">
        <v>84</v>
      </c>
      <c r="Q45" s="52">
        <v>45293</v>
      </c>
      <c r="R45" s="52">
        <v>45626</v>
      </c>
      <c r="S45" s="51" t="s">
        <v>398</v>
      </c>
      <c r="T45" s="51" t="s">
        <v>206</v>
      </c>
      <c r="U45" s="26" t="s">
        <v>206</v>
      </c>
      <c r="V45" s="46">
        <v>0.5</v>
      </c>
      <c r="W45" s="51" t="s">
        <v>1679</v>
      </c>
      <c r="X45" s="51" t="s">
        <v>1596</v>
      </c>
      <c r="Y45" s="51" t="s">
        <v>1609</v>
      </c>
      <c r="Z45" s="51" t="s">
        <v>1496</v>
      </c>
      <c r="AA45" s="51" t="s">
        <v>199</v>
      </c>
      <c r="AB45" s="51" t="s">
        <v>364</v>
      </c>
      <c r="AC45" s="51" t="s">
        <v>199</v>
      </c>
      <c r="AD45" s="51" t="s">
        <v>199</v>
      </c>
      <c r="AE45" s="51" t="s">
        <v>199</v>
      </c>
      <c r="AF45" s="51" t="s">
        <v>199</v>
      </c>
      <c r="AG45" s="51" t="s">
        <v>199</v>
      </c>
      <c r="AH45" s="51" t="s">
        <v>402</v>
      </c>
      <c r="AI45" s="51" t="s">
        <v>403</v>
      </c>
      <c r="AJ45" s="51" t="s">
        <v>404</v>
      </c>
    </row>
    <row r="46" spans="2:36" ht="270.75" hidden="1" x14ac:dyDescent="0.2">
      <c r="B46" s="54" t="s">
        <v>193</v>
      </c>
      <c r="C46" s="55" t="s">
        <v>1570</v>
      </c>
      <c r="D46" s="51" t="s">
        <v>388</v>
      </c>
      <c r="E46" s="51" t="s">
        <v>390</v>
      </c>
      <c r="F46" s="51" t="s">
        <v>391</v>
      </c>
      <c r="G46" s="51" t="s">
        <v>392</v>
      </c>
      <c r="H46" s="51" t="s">
        <v>254</v>
      </c>
      <c r="I46" s="51" t="s">
        <v>199</v>
      </c>
      <c r="J46" s="51" t="s">
        <v>199</v>
      </c>
      <c r="K46" s="42" t="s">
        <v>405</v>
      </c>
      <c r="L46" s="42" t="s">
        <v>406</v>
      </c>
      <c r="M46" s="44" t="s">
        <v>407</v>
      </c>
      <c r="N46" s="51" t="s">
        <v>396</v>
      </c>
      <c r="O46" s="51" t="s">
        <v>397</v>
      </c>
      <c r="P46" s="51" t="s">
        <v>84</v>
      </c>
      <c r="Q46" s="52">
        <v>45293</v>
      </c>
      <c r="R46" s="52">
        <v>45626</v>
      </c>
      <c r="S46" s="51" t="s">
        <v>398</v>
      </c>
      <c r="T46" s="51" t="s">
        <v>206</v>
      </c>
      <c r="U46" s="26" t="s">
        <v>206</v>
      </c>
      <c r="V46" s="46">
        <v>0.3</v>
      </c>
      <c r="W46" s="51" t="s">
        <v>1679</v>
      </c>
      <c r="X46" s="51" t="s">
        <v>1596</v>
      </c>
      <c r="Y46" s="51" t="s">
        <v>1609</v>
      </c>
      <c r="Z46" s="51" t="s">
        <v>1496</v>
      </c>
      <c r="AA46" s="51" t="s">
        <v>199</v>
      </c>
      <c r="AB46" s="51" t="s">
        <v>364</v>
      </c>
      <c r="AC46" s="51" t="s">
        <v>199</v>
      </c>
      <c r="AD46" s="51" t="s">
        <v>199</v>
      </c>
      <c r="AE46" s="51" t="s">
        <v>199</v>
      </c>
      <c r="AF46" s="51" t="s">
        <v>199</v>
      </c>
      <c r="AG46" s="51" t="s">
        <v>199</v>
      </c>
      <c r="AH46" s="51" t="s">
        <v>408</v>
      </c>
      <c r="AI46" s="51" t="s">
        <v>409</v>
      </c>
      <c r="AJ46" s="51" t="s">
        <v>404</v>
      </c>
    </row>
    <row r="47" spans="2:36" ht="270.75" hidden="1" x14ac:dyDescent="0.2">
      <c r="B47" s="54" t="s">
        <v>193</v>
      </c>
      <c r="C47" s="55" t="s">
        <v>1570</v>
      </c>
      <c r="D47" s="51" t="s">
        <v>388</v>
      </c>
      <c r="E47" s="51" t="s">
        <v>390</v>
      </c>
      <c r="F47" s="51" t="s">
        <v>391</v>
      </c>
      <c r="G47" s="51" t="s">
        <v>392</v>
      </c>
      <c r="H47" s="51" t="s">
        <v>254</v>
      </c>
      <c r="I47" s="51" t="s">
        <v>199</v>
      </c>
      <c r="J47" s="51" t="s">
        <v>199</v>
      </c>
      <c r="K47" s="42" t="s">
        <v>410</v>
      </c>
      <c r="L47" s="42" t="s">
        <v>411</v>
      </c>
      <c r="M47" s="44" t="s">
        <v>412</v>
      </c>
      <c r="N47" s="51" t="s">
        <v>396</v>
      </c>
      <c r="O47" s="51" t="s">
        <v>397</v>
      </c>
      <c r="P47" s="51" t="s">
        <v>84</v>
      </c>
      <c r="Q47" s="52">
        <v>45293</v>
      </c>
      <c r="R47" s="52">
        <v>45626</v>
      </c>
      <c r="S47" s="51" t="s">
        <v>398</v>
      </c>
      <c r="T47" s="51" t="s">
        <v>206</v>
      </c>
      <c r="U47" s="26" t="s">
        <v>206</v>
      </c>
      <c r="V47" s="46">
        <v>0.2</v>
      </c>
      <c r="W47" s="51" t="s">
        <v>1679</v>
      </c>
      <c r="X47" s="51" t="s">
        <v>1596</v>
      </c>
      <c r="Y47" s="51" t="s">
        <v>1609</v>
      </c>
      <c r="Z47" s="51" t="s">
        <v>1496</v>
      </c>
      <c r="AA47" s="51" t="s">
        <v>199</v>
      </c>
      <c r="AB47" s="51" t="s">
        <v>364</v>
      </c>
      <c r="AC47" s="51" t="s">
        <v>199</v>
      </c>
      <c r="AD47" s="51" t="s">
        <v>199</v>
      </c>
      <c r="AE47" s="51" t="s">
        <v>199</v>
      </c>
      <c r="AF47" s="51" t="s">
        <v>199</v>
      </c>
      <c r="AG47" s="51" t="s">
        <v>199</v>
      </c>
      <c r="AH47" s="51" t="s">
        <v>402</v>
      </c>
      <c r="AI47" s="51" t="s">
        <v>403</v>
      </c>
      <c r="AJ47" s="51" t="s">
        <v>404</v>
      </c>
    </row>
    <row r="48" spans="2:36" ht="114" hidden="1" customHeight="1" x14ac:dyDescent="0.2">
      <c r="B48" s="54" t="s">
        <v>193</v>
      </c>
      <c r="C48" s="55" t="s">
        <v>1570</v>
      </c>
      <c r="D48" s="51" t="s">
        <v>388</v>
      </c>
      <c r="E48" s="51" t="s">
        <v>413</v>
      </c>
      <c r="F48" s="51" t="s">
        <v>391</v>
      </c>
      <c r="G48" s="51" t="s">
        <v>392</v>
      </c>
      <c r="H48" s="51" t="s">
        <v>254</v>
      </c>
      <c r="I48" s="51" t="s">
        <v>199</v>
      </c>
      <c r="J48" s="51" t="s">
        <v>199</v>
      </c>
      <c r="K48" s="42" t="s">
        <v>414</v>
      </c>
      <c r="L48" s="42" t="s">
        <v>1680</v>
      </c>
      <c r="M48" s="44" t="s">
        <v>346</v>
      </c>
      <c r="N48" s="51" t="s">
        <v>396</v>
      </c>
      <c r="O48" s="42" t="s">
        <v>416</v>
      </c>
      <c r="P48" s="42" t="s">
        <v>84</v>
      </c>
      <c r="Q48" s="45">
        <v>45306</v>
      </c>
      <c r="R48" s="45">
        <v>45321</v>
      </c>
      <c r="S48" s="45" t="s">
        <v>50</v>
      </c>
      <c r="T48" s="25" t="s">
        <v>206</v>
      </c>
      <c r="U48" s="44" t="s">
        <v>206</v>
      </c>
      <c r="V48" s="46">
        <v>0.05</v>
      </c>
      <c r="W48" s="42" t="s">
        <v>1496</v>
      </c>
      <c r="X48" s="42" t="s">
        <v>354</v>
      </c>
      <c r="Y48" s="42" t="s">
        <v>355</v>
      </c>
      <c r="Z48" s="42" t="s">
        <v>199</v>
      </c>
      <c r="AA48" s="44" t="s">
        <v>199</v>
      </c>
      <c r="AB48" s="42" t="s">
        <v>1613</v>
      </c>
      <c r="AC48" s="42" t="s">
        <v>1616</v>
      </c>
      <c r="AD48" s="42" t="s">
        <v>199</v>
      </c>
      <c r="AE48" s="42" t="s">
        <v>199</v>
      </c>
      <c r="AF48" s="42" t="s">
        <v>199</v>
      </c>
      <c r="AG48" s="42" t="s">
        <v>199</v>
      </c>
      <c r="AH48" s="42" t="s">
        <v>199</v>
      </c>
      <c r="AI48" s="42" t="s">
        <v>199</v>
      </c>
      <c r="AJ48" s="42" t="s">
        <v>418</v>
      </c>
    </row>
    <row r="49" spans="2:36" ht="270.75" hidden="1" x14ac:dyDescent="0.2">
      <c r="B49" s="54" t="s">
        <v>193</v>
      </c>
      <c r="C49" s="55" t="s">
        <v>1570</v>
      </c>
      <c r="D49" s="51" t="s">
        <v>388</v>
      </c>
      <c r="E49" s="51" t="s">
        <v>413</v>
      </c>
      <c r="F49" s="51" t="s">
        <v>391</v>
      </c>
      <c r="G49" s="51" t="s">
        <v>392</v>
      </c>
      <c r="H49" s="51" t="s">
        <v>254</v>
      </c>
      <c r="I49" s="51" t="s">
        <v>199</v>
      </c>
      <c r="J49" s="51" t="s">
        <v>199</v>
      </c>
      <c r="K49" s="42" t="s">
        <v>419</v>
      </c>
      <c r="L49" s="42" t="s">
        <v>420</v>
      </c>
      <c r="M49" s="44" t="s">
        <v>421</v>
      </c>
      <c r="N49" s="51" t="s">
        <v>396</v>
      </c>
      <c r="O49" s="42" t="s">
        <v>416</v>
      </c>
      <c r="P49" s="42" t="s">
        <v>84</v>
      </c>
      <c r="Q49" s="45">
        <v>45350</v>
      </c>
      <c r="R49" s="45">
        <v>45626</v>
      </c>
      <c r="S49" s="56" t="s">
        <v>422</v>
      </c>
      <c r="T49" s="25" t="s">
        <v>206</v>
      </c>
      <c r="U49" s="44" t="s">
        <v>206</v>
      </c>
      <c r="V49" s="46">
        <v>0.2</v>
      </c>
      <c r="W49" s="42" t="s">
        <v>1496</v>
      </c>
      <c r="X49" s="42" t="s">
        <v>354</v>
      </c>
      <c r="Y49" s="42" t="s">
        <v>355</v>
      </c>
      <c r="Z49" s="42" t="s">
        <v>1626</v>
      </c>
      <c r="AA49" s="44" t="s">
        <v>199</v>
      </c>
      <c r="AB49" s="42" t="s">
        <v>1613</v>
      </c>
      <c r="AC49" s="42" t="s">
        <v>1616</v>
      </c>
      <c r="AD49" s="42" t="s">
        <v>199</v>
      </c>
      <c r="AE49" s="42" t="s">
        <v>199</v>
      </c>
      <c r="AF49" s="42" t="s">
        <v>199</v>
      </c>
      <c r="AG49" s="42" t="s">
        <v>199</v>
      </c>
      <c r="AH49" s="42" t="s">
        <v>199</v>
      </c>
      <c r="AI49" s="42" t="s">
        <v>199</v>
      </c>
      <c r="AJ49" s="42" t="s">
        <v>418</v>
      </c>
    </row>
    <row r="50" spans="2:36" ht="270.75" hidden="1" x14ac:dyDescent="0.2">
      <c r="B50" s="54" t="s">
        <v>193</v>
      </c>
      <c r="C50" s="55" t="s">
        <v>1570</v>
      </c>
      <c r="D50" s="51" t="s">
        <v>388</v>
      </c>
      <c r="E50" s="51" t="s">
        <v>413</v>
      </c>
      <c r="F50" s="51" t="s">
        <v>391</v>
      </c>
      <c r="G50" s="51" t="s">
        <v>392</v>
      </c>
      <c r="H50" s="51" t="s">
        <v>254</v>
      </c>
      <c r="I50" s="51" t="s">
        <v>199</v>
      </c>
      <c r="J50" s="51" t="s">
        <v>199</v>
      </c>
      <c r="K50" s="42" t="s">
        <v>424</v>
      </c>
      <c r="L50" s="42" t="s">
        <v>351</v>
      </c>
      <c r="M50" s="44" t="s">
        <v>425</v>
      </c>
      <c r="N50" s="51" t="s">
        <v>396</v>
      </c>
      <c r="O50" s="42" t="s">
        <v>416</v>
      </c>
      <c r="P50" s="42" t="s">
        <v>84</v>
      </c>
      <c r="Q50" s="45">
        <v>45350</v>
      </c>
      <c r="R50" s="45">
        <v>45626</v>
      </c>
      <c r="S50" s="45" t="s">
        <v>50</v>
      </c>
      <c r="T50" s="25" t="s">
        <v>206</v>
      </c>
      <c r="U50" s="44" t="s">
        <v>206</v>
      </c>
      <c r="V50" s="46">
        <v>0.2</v>
      </c>
      <c r="W50" s="42" t="s">
        <v>1496</v>
      </c>
      <c r="X50" s="42" t="s">
        <v>354</v>
      </c>
      <c r="Y50" s="42" t="s">
        <v>355</v>
      </c>
      <c r="Z50" s="42" t="s">
        <v>1626</v>
      </c>
      <c r="AA50" s="44" t="s">
        <v>199</v>
      </c>
      <c r="AB50" s="42" t="s">
        <v>1613</v>
      </c>
      <c r="AC50" s="42" t="s">
        <v>1616</v>
      </c>
      <c r="AD50" s="42" t="s">
        <v>199</v>
      </c>
      <c r="AE50" s="42" t="s">
        <v>199</v>
      </c>
      <c r="AF50" s="42" t="s">
        <v>199</v>
      </c>
      <c r="AG50" s="42" t="s">
        <v>199</v>
      </c>
      <c r="AH50" s="42" t="s">
        <v>199</v>
      </c>
      <c r="AI50" s="42" t="s">
        <v>199</v>
      </c>
      <c r="AJ50" s="42" t="s">
        <v>418</v>
      </c>
    </row>
    <row r="51" spans="2:36" ht="270.75" hidden="1" x14ac:dyDescent="0.2">
      <c r="B51" s="54" t="s">
        <v>193</v>
      </c>
      <c r="C51" s="55" t="s">
        <v>1570</v>
      </c>
      <c r="D51" s="51" t="s">
        <v>388</v>
      </c>
      <c r="E51" s="51" t="s">
        <v>413</v>
      </c>
      <c r="F51" s="51" t="s">
        <v>391</v>
      </c>
      <c r="G51" s="51" t="s">
        <v>392</v>
      </c>
      <c r="H51" s="51" t="s">
        <v>254</v>
      </c>
      <c r="I51" s="51" t="s">
        <v>199</v>
      </c>
      <c r="J51" s="51" t="s">
        <v>199</v>
      </c>
      <c r="K51" s="42" t="s">
        <v>1681</v>
      </c>
      <c r="L51" s="42" t="s">
        <v>427</v>
      </c>
      <c r="M51" s="44" t="s">
        <v>428</v>
      </c>
      <c r="N51" s="51" t="s">
        <v>396</v>
      </c>
      <c r="O51" s="42" t="s">
        <v>416</v>
      </c>
      <c r="P51" s="42" t="s">
        <v>84</v>
      </c>
      <c r="Q51" s="45">
        <v>45350</v>
      </c>
      <c r="R51" s="45">
        <v>45626</v>
      </c>
      <c r="S51" s="45" t="s">
        <v>50</v>
      </c>
      <c r="T51" s="25" t="s">
        <v>206</v>
      </c>
      <c r="U51" s="44" t="s">
        <v>206</v>
      </c>
      <c r="V51" s="46">
        <v>0.25</v>
      </c>
      <c r="W51" s="42" t="s">
        <v>1496</v>
      </c>
      <c r="X51" s="42" t="s">
        <v>354</v>
      </c>
      <c r="Y51" s="42" t="s">
        <v>355</v>
      </c>
      <c r="Z51" s="42" t="s">
        <v>199</v>
      </c>
      <c r="AA51" s="44" t="s">
        <v>199</v>
      </c>
      <c r="AB51" s="42" t="s">
        <v>1613</v>
      </c>
      <c r="AC51" s="42" t="s">
        <v>1616</v>
      </c>
      <c r="AD51" s="42" t="s">
        <v>199</v>
      </c>
      <c r="AE51" s="42" t="s">
        <v>199</v>
      </c>
      <c r="AF51" s="42" t="s">
        <v>199</v>
      </c>
      <c r="AG51" s="42" t="s">
        <v>199</v>
      </c>
      <c r="AH51" s="42" t="s">
        <v>199</v>
      </c>
      <c r="AI51" s="42" t="s">
        <v>199</v>
      </c>
      <c r="AJ51" s="42" t="s">
        <v>418</v>
      </c>
    </row>
    <row r="52" spans="2:36" ht="270.75" hidden="1" x14ac:dyDescent="0.2">
      <c r="B52" s="54" t="s">
        <v>193</v>
      </c>
      <c r="C52" s="55" t="s">
        <v>1570</v>
      </c>
      <c r="D52" s="51" t="s">
        <v>388</v>
      </c>
      <c r="E52" s="51" t="s">
        <v>413</v>
      </c>
      <c r="F52" s="51" t="s">
        <v>391</v>
      </c>
      <c r="G52" s="51" t="s">
        <v>392</v>
      </c>
      <c r="H52" s="51" t="s">
        <v>254</v>
      </c>
      <c r="I52" s="51" t="s">
        <v>199</v>
      </c>
      <c r="J52" s="51" t="s">
        <v>199</v>
      </c>
      <c r="K52" s="42" t="s">
        <v>429</v>
      </c>
      <c r="L52" s="42" t="s">
        <v>430</v>
      </c>
      <c r="M52" s="44" t="s">
        <v>431</v>
      </c>
      <c r="N52" s="51" t="s">
        <v>396</v>
      </c>
      <c r="O52" s="42" t="s">
        <v>416</v>
      </c>
      <c r="P52" s="42" t="s">
        <v>84</v>
      </c>
      <c r="Q52" s="45">
        <v>45597</v>
      </c>
      <c r="R52" s="45">
        <v>45626</v>
      </c>
      <c r="S52" s="45" t="s">
        <v>50</v>
      </c>
      <c r="T52" s="25" t="s">
        <v>206</v>
      </c>
      <c r="U52" s="44" t="s">
        <v>206</v>
      </c>
      <c r="V52" s="46">
        <v>0.25</v>
      </c>
      <c r="W52" s="42" t="s">
        <v>1496</v>
      </c>
      <c r="X52" s="42" t="s">
        <v>1679</v>
      </c>
      <c r="Y52" s="42" t="s">
        <v>354</v>
      </c>
      <c r="Z52" s="42" t="s">
        <v>355</v>
      </c>
      <c r="AA52" s="44" t="s">
        <v>199</v>
      </c>
      <c r="AB52" s="42" t="s">
        <v>1613</v>
      </c>
      <c r="AC52" s="42" t="s">
        <v>1616</v>
      </c>
      <c r="AD52" s="42" t="s">
        <v>364</v>
      </c>
      <c r="AE52" s="42" t="s">
        <v>199</v>
      </c>
      <c r="AF52" s="42" t="s">
        <v>199</v>
      </c>
      <c r="AG52" s="42" t="s">
        <v>199</v>
      </c>
      <c r="AH52" s="42" t="s">
        <v>408</v>
      </c>
      <c r="AI52" s="42" t="s">
        <v>409</v>
      </c>
      <c r="AJ52" s="42" t="s">
        <v>418</v>
      </c>
    </row>
    <row r="53" spans="2:36" ht="270.75" hidden="1" x14ac:dyDescent="0.2">
      <c r="B53" s="54" t="s">
        <v>193</v>
      </c>
      <c r="C53" s="55" t="s">
        <v>1570</v>
      </c>
      <c r="D53" s="51" t="s">
        <v>388</v>
      </c>
      <c r="E53" s="51" t="s">
        <v>413</v>
      </c>
      <c r="F53" s="51" t="s">
        <v>391</v>
      </c>
      <c r="G53" s="51" t="s">
        <v>392</v>
      </c>
      <c r="H53" s="51" t="s">
        <v>254</v>
      </c>
      <c r="I53" s="51" t="s">
        <v>199</v>
      </c>
      <c r="J53" s="51" t="s">
        <v>199</v>
      </c>
      <c r="K53" s="42" t="s">
        <v>432</v>
      </c>
      <c r="L53" s="42" t="s">
        <v>433</v>
      </c>
      <c r="M53" s="44" t="s">
        <v>434</v>
      </c>
      <c r="N53" s="51" t="s">
        <v>396</v>
      </c>
      <c r="O53" s="53" t="s">
        <v>416</v>
      </c>
      <c r="P53" s="42" t="s">
        <v>84</v>
      </c>
      <c r="Q53" s="45">
        <v>45350</v>
      </c>
      <c r="R53" s="45">
        <v>45626</v>
      </c>
      <c r="S53" s="45" t="s">
        <v>50</v>
      </c>
      <c r="T53" s="25" t="s">
        <v>206</v>
      </c>
      <c r="U53" s="44" t="s">
        <v>206</v>
      </c>
      <c r="V53" s="46">
        <v>0.05</v>
      </c>
      <c r="W53" s="42" t="s">
        <v>1496</v>
      </c>
      <c r="X53" s="42" t="s">
        <v>1679</v>
      </c>
      <c r="Y53" s="42" t="s">
        <v>354</v>
      </c>
      <c r="Z53" s="42" t="s">
        <v>355</v>
      </c>
      <c r="AA53" s="44" t="s">
        <v>199</v>
      </c>
      <c r="AB53" s="42" t="s">
        <v>1613</v>
      </c>
      <c r="AC53" s="42" t="s">
        <v>1616</v>
      </c>
      <c r="AD53" s="42" t="s">
        <v>364</v>
      </c>
      <c r="AE53" s="42" t="s">
        <v>199</v>
      </c>
      <c r="AF53" s="42" t="s">
        <v>199</v>
      </c>
      <c r="AG53" s="42" t="s">
        <v>199</v>
      </c>
      <c r="AH53" s="42" t="s">
        <v>408</v>
      </c>
      <c r="AI53" s="42" t="s">
        <v>409</v>
      </c>
      <c r="AJ53" s="42" t="s">
        <v>418</v>
      </c>
    </row>
    <row r="54" spans="2:36" ht="270.75" hidden="1" x14ac:dyDescent="0.2">
      <c r="B54" s="54" t="s">
        <v>193</v>
      </c>
      <c r="C54" s="55" t="s">
        <v>1570</v>
      </c>
      <c r="D54" s="51" t="s">
        <v>388</v>
      </c>
      <c r="E54" s="51" t="s">
        <v>413</v>
      </c>
      <c r="F54" s="51" t="s">
        <v>391</v>
      </c>
      <c r="G54" s="51" t="s">
        <v>392</v>
      </c>
      <c r="H54" s="51" t="s">
        <v>254</v>
      </c>
      <c r="I54" s="51" t="s">
        <v>199</v>
      </c>
      <c r="J54" s="51" t="s">
        <v>199</v>
      </c>
      <c r="K54" s="42" t="s">
        <v>435</v>
      </c>
      <c r="L54" s="42" t="s">
        <v>1682</v>
      </c>
      <c r="M54" s="44" t="s">
        <v>437</v>
      </c>
      <c r="N54" s="42" t="s">
        <v>438</v>
      </c>
      <c r="O54" s="53" t="s">
        <v>439</v>
      </c>
      <c r="P54" s="42" t="s">
        <v>50</v>
      </c>
      <c r="Q54" s="45">
        <v>45352</v>
      </c>
      <c r="R54" s="45">
        <v>45596</v>
      </c>
      <c r="S54" s="45" t="s">
        <v>84</v>
      </c>
      <c r="T54" s="25"/>
      <c r="U54" s="44"/>
      <c r="V54" s="46"/>
      <c r="W54" s="42" t="s">
        <v>1496</v>
      </c>
      <c r="X54" s="42" t="s">
        <v>1679</v>
      </c>
      <c r="Y54" s="42" t="s">
        <v>354</v>
      </c>
      <c r="Z54" s="42" t="s">
        <v>355</v>
      </c>
      <c r="AA54" s="44" t="s">
        <v>199</v>
      </c>
      <c r="AB54" s="42" t="s">
        <v>1613</v>
      </c>
      <c r="AC54" s="42" t="s">
        <v>1616</v>
      </c>
      <c r="AD54" s="42" t="s">
        <v>199</v>
      </c>
      <c r="AE54" s="42" t="s">
        <v>199</v>
      </c>
      <c r="AF54" s="42" t="s">
        <v>199</v>
      </c>
      <c r="AG54" s="42" t="s">
        <v>199</v>
      </c>
      <c r="AH54" s="42" t="s">
        <v>199</v>
      </c>
      <c r="AI54" s="42" t="s">
        <v>199</v>
      </c>
      <c r="AJ54" s="42" t="s">
        <v>234</v>
      </c>
    </row>
    <row r="55" spans="2:36" ht="114" hidden="1" customHeight="1" x14ac:dyDescent="0.2">
      <c r="B55" s="54" t="s">
        <v>193</v>
      </c>
      <c r="C55" s="55" t="s">
        <v>1570</v>
      </c>
      <c r="D55" s="51" t="s">
        <v>388</v>
      </c>
      <c r="E55" s="51" t="s">
        <v>440</v>
      </c>
      <c r="F55" s="51" t="s">
        <v>391</v>
      </c>
      <c r="G55" s="51" t="s">
        <v>392</v>
      </c>
      <c r="H55" s="51" t="s">
        <v>254</v>
      </c>
      <c r="I55" s="51" t="s">
        <v>199</v>
      </c>
      <c r="J55" s="51" t="s">
        <v>199</v>
      </c>
      <c r="K55" s="42" t="s">
        <v>441</v>
      </c>
      <c r="L55" s="42" t="s">
        <v>442</v>
      </c>
      <c r="M55" s="44" t="s">
        <v>1683</v>
      </c>
      <c r="N55" s="42" t="s">
        <v>444</v>
      </c>
      <c r="O55" s="42" t="s">
        <v>445</v>
      </c>
      <c r="P55" s="42" t="s">
        <v>84</v>
      </c>
      <c r="Q55" s="45">
        <v>45350</v>
      </c>
      <c r="R55" s="45">
        <v>45442</v>
      </c>
      <c r="S55" s="45" t="s">
        <v>1600</v>
      </c>
      <c r="T55" s="26">
        <v>8000000</v>
      </c>
      <c r="U55" s="44">
        <v>618</v>
      </c>
      <c r="V55" s="46">
        <v>0.15</v>
      </c>
      <c r="W55" s="42" t="s">
        <v>207</v>
      </c>
      <c r="X55" s="42" t="s">
        <v>1496</v>
      </c>
      <c r="Y55" s="42" t="s">
        <v>199</v>
      </c>
      <c r="Z55" s="42" t="s">
        <v>199</v>
      </c>
      <c r="AA55" s="44" t="s">
        <v>199</v>
      </c>
      <c r="AB55" s="42" t="s">
        <v>1618</v>
      </c>
      <c r="AC55" s="42" t="s">
        <v>248</v>
      </c>
      <c r="AD55" s="42" t="s">
        <v>199</v>
      </c>
      <c r="AE55" s="42" t="s">
        <v>199</v>
      </c>
      <c r="AF55" s="42" t="s">
        <v>199</v>
      </c>
      <c r="AG55" s="42" t="s">
        <v>199</v>
      </c>
      <c r="AH55" s="42" t="s">
        <v>199</v>
      </c>
      <c r="AI55" s="42" t="s">
        <v>199</v>
      </c>
      <c r="AJ55" s="42" t="s">
        <v>418</v>
      </c>
    </row>
    <row r="56" spans="2:36" ht="270.75" hidden="1" x14ac:dyDescent="0.2">
      <c r="B56" s="54" t="s">
        <v>193</v>
      </c>
      <c r="C56" s="55" t="s">
        <v>1570</v>
      </c>
      <c r="D56" s="51" t="s">
        <v>388</v>
      </c>
      <c r="E56" s="51" t="s">
        <v>440</v>
      </c>
      <c r="F56" s="51" t="s">
        <v>391</v>
      </c>
      <c r="G56" s="51" t="s">
        <v>392</v>
      </c>
      <c r="H56" s="51" t="s">
        <v>254</v>
      </c>
      <c r="I56" s="51" t="s">
        <v>199</v>
      </c>
      <c r="J56" s="51" t="s">
        <v>199</v>
      </c>
      <c r="K56" s="42" t="s">
        <v>446</v>
      </c>
      <c r="L56" s="42" t="s">
        <v>447</v>
      </c>
      <c r="M56" s="44" t="s">
        <v>448</v>
      </c>
      <c r="N56" s="42" t="s">
        <v>444</v>
      </c>
      <c r="O56" s="42" t="s">
        <v>445</v>
      </c>
      <c r="P56" s="42" t="s">
        <v>84</v>
      </c>
      <c r="Q56" s="45">
        <v>45444</v>
      </c>
      <c r="R56" s="45">
        <v>45596</v>
      </c>
      <c r="S56" s="45" t="s">
        <v>1600</v>
      </c>
      <c r="T56" s="26">
        <v>30000000</v>
      </c>
      <c r="U56" s="44">
        <v>618</v>
      </c>
      <c r="V56" s="46">
        <v>0.7</v>
      </c>
      <c r="W56" s="42" t="s">
        <v>1496</v>
      </c>
      <c r="X56" s="42" t="s">
        <v>1679</v>
      </c>
      <c r="Y56" s="42" t="s">
        <v>1623</v>
      </c>
      <c r="Z56" s="42" t="s">
        <v>1624</v>
      </c>
      <c r="AA56" s="44" t="s">
        <v>199</v>
      </c>
      <c r="AB56" s="42" t="s">
        <v>364</v>
      </c>
      <c r="AC56" s="42" t="s">
        <v>248</v>
      </c>
      <c r="AD56" s="42" t="s">
        <v>199</v>
      </c>
      <c r="AE56" s="42" t="s">
        <v>199</v>
      </c>
      <c r="AF56" s="42" t="s">
        <v>199</v>
      </c>
      <c r="AG56" s="42" t="s">
        <v>199</v>
      </c>
      <c r="AH56" s="42" t="s">
        <v>408</v>
      </c>
      <c r="AI56" s="42" t="s">
        <v>409</v>
      </c>
      <c r="AJ56" s="42" t="s">
        <v>418</v>
      </c>
    </row>
    <row r="57" spans="2:36" ht="270.75" hidden="1" x14ac:dyDescent="0.2">
      <c r="B57" s="54" t="s">
        <v>193</v>
      </c>
      <c r="C57" s="55" t="s">
        <v>1570</v>
      </c>
      <c r="D57" s="51" t="s">
        <v>388</v>
      </c>
      <c r="E57" s="51" t="s">
        <v>440</v>
      </c>
      <c r="F57" s="51" t="s">
        <v>391</v>
      </c>
      <c r="G57" s="51" t="s">
        <v>392</v>
      </c>
      <c r="H57" s="51" t="s">
        <v>254</v>
      </c>
      <c r="I57" s="51" t="s">
        <v>199</v>
      </c>
      <c r="J57" s="51" t="s">
        <v>199</v>
      </c>
      <c r="K57" s="42" t="s">
        <v>450</v>
      </c>
      <c r="L57" s="42" t="s">
        <v>451</v>
      </c>
      <c r="M57" s="44" t="s">
        <v>452</v>
      </c>
      <c r="N57" s="42" t="s">
        <v>444</v>
      </c>
      <c r="O57" s="42" t="s">
        <v>445</v>
      </c>
      <c r="P57" s="42" t="s">
        <v>84</v>
      </c>
      <c r="Q57" s="45">
        <v>45597</v>
      </c>
      <c r="R57" s="45">
        <v>45626</v>
      </c>
      <c r="S57" s="45" t="s">
        <v>199</v>
      </c>
      <c r="T57" s="26">
        <v>8000000</v>
      </c>
      <c r="U57" s="44">
        <v>618</v>
      </c>
      <c r="V57" s="46">
        <v>0.15</v>
      </c>
      <c r="W57" s="42" t="s">
        <v>1496</v>
      </c>
      <c r="X57" s="42" t="s">
        <v>1596</v>
      </c>
      <c r="Y57" s="42" t="s">
        <v>199</v>
      </c>
      <c r="Z57" s="42" t="s">
        <v>199</v>
      </c>
      <c r="AA57" s="44" t="s">
        <v>199</v>
      </c>
      <c r="AB57" s="42" t="s">
        <v>364</v>
      </c>
      <c r="AC57" s="42" t="s">
        <v>248</v>
      </c>
      <c r="AD57" s="42" t="s">
        <v>199</v>
      </c>
      <c r="AE57" s="42" t="s">
        <v>199</v>
      </c>
      <c r="AF57" s="42" t="s">
        <v>199</v>
      </c>
      <c r="AG57" s="42" t="s">
        <v>199</v>
      </c>
      <c r="AH57" s="42" t="s">
        <v>402</v>
      </c>
      <c r="AI57" s="42" t="s">
        <v>403</v>
      </c>
      <c r="AJ57" s="42" t="s">
        <v>418</v>
      </c>
    </row>
    <row r="58" spans="2:36" ht="128.25" hidden="1" x14ac:dyDescent="0.2">
      <c r="B58" s="54" t="s">
        <v>453</v>
      </c>
      <c r="C58" s="55" t="s">
        <v>454</v>
      </c>
      <c r="D58" s="51" t="s">
        <v>455</v>
      </c>
      <c r="E58" s="51" t="s">
        <v>457</v>
      </c>
      <c r="F58" s="51" t="s">
        <v>458</v>
      </c>
      <c r="G58" s="51" t="s">
        <v>199</v>
      </c>
      <c r="H58" s="42" t="s">
        <v>199</v>
      </c>
      <c r="I58" s="42" t="s">
        <v>199</v>
      </c>
      <c r="J58" s="42" t="s">
        <v>199</v>
      </c>
      <c r="K58" s="42" t="s">
        <v>459</v>
      </c>
      <c r="L58" s="42" t="s">
        <v>460</v>
      </c>
      <c r="M58" s="44" t="s">
        <v>461</v>
      </c>
      <c r="N58" s="51" t="s">
        <v>396</v>
      </c>
      <c r="O58" s="53" t="s">
        <v>462</v>
      </c>
      <c r="P58" s="42" t="s">
        <v>84</v>
      </c>
      <c r="Q58" s="45">
        <v>45324</v>
      </c>
      <c r="R58" s="45">
        <v>45626</v>
      </c>
      <c r="S58" s="45" t="s">
        <v>281</v>
      </c>
      <c r="T58" s="25">
        <v>65000000</v>
      </c>
      <c r="U58" s="44">
        <v>549</v>
      </c>
      <c r="V58" s="46"/>
      <c r="W58" s="42" t="s">
        <v>463</v>
      </c>
      <c r="X58" s="42" t="s">
        <v>1626</v>
      </c>
      <c r="Y58" s="42" t="s">
        <v>199</v>
      </c>
      <c r="Z58" s="42" t="s">
        <v>199</v>
      </c>
      <c r="AA58" s="44" t="s">
        <v>199</v>
      </c>
      <c r="AB58" s="42" t="s">
        <v>1618</v>
      </c>
      <c r="AC58" s="42" t="s">
        <v>248</v>
      </c>
      <c r="AD58" s="42" t="s">
        <v>199</v>
      </c>
      <c r="AE58" s="42" t="s">
        <v>199</v>
      </c>
      <c r="AF58" s="42" t="s">
        <v>199</v>
      </c>
      <c r="AG58" s="42" t="s">
        <v>199</v>
      </c>
      <c r="AH58" s="42" t="s">
        <v>199</v>
      </c>
      <c r="AI58" s="42" t="s">
        <v>199</v>
      </c>
      <c r="AJ58" s="42" t="s">
        <v>418</v>
      </c>
    </row>
    <row r="59" spans="2:36" ht="128.25" hidden="1" x14ac:dyDescent="0.2">
      <c r="B59" s="42" t="s">
        <v>453</v>
      </c>
      <c r="C59" s="43" t="s">
        <v>454</v>
      </c>
      <c r="D59" s="42" t="s">
        <v>455</v>
      </c>
      <c r="E59" s="51" t="s">
        <v>457</v>
      </c>
      <c r="F59" s="51" t="s">
        <v>458</v>
      </c>
      <c r="G59" s="42" t="s">
        <v>199</v>
      </c>
      <c r="H59" s="42" t="s">
        <v>199</v>
      </c>
      <c r="I59" s="42" t="s">
        <v>199</v>
      </c>
      <c r="J59" s="42" t="s">
        <v>199</v>
      </c>
      <c r="K59" s="42" t="s">
        <v>464</v>
      </c>
      <c r="L59" s="42" t="s">
        <v>465</v>
      </c>
      <c r="M59" s="44" t="s">
        <v>466</v>
      </c>
      <c r="N59" s="42" t="s">
        <v>347</v>
      </c>
      <c r="O59" s="42" t="s">
        <v>445</v>
      </c>
      <c r="P59" s="42" t="s">
        <v>84</v>
      </c>
      <c r="Q59" s="45">
        <v>45324</v>
      </c>
      <c r="R59" s="45">
        <v>45626</v>
      </c>
      <c r="S59" s="45" t="s">
        <v>84</v>
      </c>
      <c r="T59" s="25" t="s">
        <v>206</v>
      </c>
      <c r="U59" s="44" t="s">
        <v>206</v>
      </c>
      <c r="V59" s="46">
        <v>1</v>
      </c>
      <c r="W59" s="42" t="s">
        <v>1626</v>
      </c>
      <c r="X59" s="42" t="s">
        <v>463</v>
      </c>
      <c r="Y59" s="42" t="s">
        <v>1620</v>
      </c>
      <c r="Z59" s="42" t="s">
        <v>199</v>
      </c>
      <c r="AA59" s="44" t="s">
        <v>199</v>
      </c>
      <c r="AB59" s="42" t="s">
        <v>1618</v>
      </c>
      <c r="AC59" s="42" t="s">
        <v>199</v>
      </c>
      <c r="AD59" s="42" t="s">
        <v>199</v>
      </c>
      <c r="AE59" s="42" t="s">
        <v>199</v>
      </c>
      <c r="AF59" s="42" t="s">
        <v>199</v>
      </c>
      <c r="AG59" s="42" t="s">
        <v>199</v>
      </c>
      <c r="AH59" s="42" t="s">
        <v>199</v>
      </c>
      <c r="AI59" s="42" t="s">
        <v>199</v>
      </c>
      <c r="AJ59" s="42" t="s">
        <v>418</v>
      </c>
    </row>
    <row r="60" spans="2:36" ht="128.25" hidden="1" x14ac:dyDescent="0.2">
      <c r="B60" s="42" t="s">
        <v>453</v>
      </c>
      <c r="C60" s="43" t="s">
        <v>454</v>
      </c>
      <c r="D60" s="42" t="s">
        <v>455</v>
      </c>
      <c r="E60" s="42" t="s">
        <v>457</v>
      </c>
      <c r="F60" s="42" t="s">
        <v>458</v>
      </c>
      <c r="G60" s="42" t="s">
        <v>199</v>
      </c>
      <c r="H60" s="42" t="s">
        <v>199</v>
      </c>
      <c r="I60" s="42" t="s">
        <v>199</v>
      </c>
      <c r="J60" s="42" t="s">
        <v>199</v>
      </c>
      <c r="K60" s="42" t="s">
        <v>468</v>
      </c>
      <c r="L60" s="42" t="s">
        <v>469</v>
      </c>
      <c r="M60" s="44" t="s">
        <v>470</v>
      </c>
      <c r="N60" s="42" t="s">
        <v>471</v>
      </c>
      <c r="O60" s="42" t="s">
        <v>1659</v>
      </c>
      <c r="P60" s="42" t="s">
        <v>133</v>
      </c>
      <c r="Q60" s="45">
        <v>45292</v>
      </c>
      <c r="R60" s="45">
        <v>45641</v>
      </c>
      <c r="S60" s="45" t="s">
        <v>133</v>
      </c>
      <c r="T60" s="26"/>
      <c r="U60" s="42"/>
      <c r="V60" s="57">
        <v>0.25</v>
      </c>
      <c r="W60" s="42" t="s">
        <v>463</v>
      </c>
      <c r="X60" s="42" t="s">
        <v>1626</v>
      </c>
      <c r="Y60" s="44" t="s">
        <v>199</v>
      </c>
      <c r="Z60" s="42" t="s">
        <v>199</v>
      </c>
      <c r="AA60" s="42" t="s">
        <v>199</v>
      </c>
      <c r="AB60" s="42" t="s">
        <v>1618</v>
      </c>
      <c r="AC60" s="42" t="s">
        <v>199</v>
      </c>
      <c r="AD60" s="42" t="s">
        <v>199</v>
      </c>
      <c r="AE60" s="42" t="s">
        <v>199</v>
      </c>
      <c r="AF60" s="42" t="s">
        <v>199</v>
      </c>
      <c r="AG60" s="42" t="s">
        <v>199</v>
      </c>
      <c r="AH60" s="42" t="s">
        <v>199</v>
      </c>
      <c r="AI60" s="42" t="s">
        <v>199</v>
      </c>
      <c r="AJ60" s="42" t="s">
        <v>472</v>
      </c>
    </row>
    <row r="61" spans="2:36" ht="128.25" hidden="1" x14ac:dyDescent="0.2">
      <c r="B61" s="42" t="s">
        <v>453</v>
      </c>
      <c r="C61" s="43" t="s">
        <v>454</v>
      </c>
      <c r="D61" s="42" t="s">
        <v>455</v>
      </c>
      <c r="E61" s="42" t="s">
        <v>457</v>
      </c>
      <c r="F61" s="42" t="s">
        <v>458</v>
      </c>
      <c r="G61" s="42" t="s">
        <v>199</v>
      </c>
      <c r="H61" s="42" t="s">
        <v>199</v>
      </c>
      <c r="I61" s="42" t="s">
        <v>199</v>
      </c>
      <c r="J61" s="42" t="s">
        <v>199</v>
      </c>
      <c r="K61" s="42" t="s">
        <v>473</v>
      </c>
      <c r="L61" s="42" t="s">
        <v>474</v>
      </c>
      <c r="M61" s="44" t="s">
        <v>475</v>
      </c>
      <c r="N61" s="42" t="s">
        <v>471</v>
      </c>
      <c r="O61" s="42" t="s">
        <v>1659</v>
      </c>
      <c r="P61" s="42" t="s">
        <v>133</v>
      </c>
      <c r="Q61" s="45">
        <v>45292</v>
      </c>
      <c r="R61" s="45">
        <v>45641</v>
      </c>
      <c r="S61" s="45" t="s">
        <v>133</v>
      </c>
      <c r="T61" s="26"/>
      <c r="U61" s="42"/>
      <c r="V61" s="57">
        <v>0.25</v>
      </c>
      <c r="W61" s="42" t="s">
        <v>463</v>
      </c>
      <c r="X61" s="42" t="s">
        <v>1584</v>
      </c>
      <c r="Y61" s="42" t="s">
        <v>1626</v>
      </c>
      <c r="Z61" s="42" t="s">
        <v>199</v>
      </c>
      <c r="AA61" s="42" t="s">
        <v>199</v>
      </c>
      <c r="AB61" s="42" t="s">
        <v>1618</v>
      </c>
      <c r="AC61" s="42" t="s">
        <v>199</v>
      </c>
      <c r="AD61" s="42" t="s">
        <v>199</v>
      </c>
      <c r="AE61" s="42" t="s">
        <v>199</v>
      </c>
      <c r="AF61" s="42" t="s">
        <v>199</v>
      </c>
      <c r="AG61" s="42" t="s">
        <v>199</v>
      </c>
      <c r="AH61" s="42" t="s">
        <v>199</v>
      </c>
      <c r="AI61" s="42" t="s">
        <v>199</v>
      </c>
      <c r="AJ61" s="42" t="s">
        <v>472</v>
      </c>
    </row>
    <row r="62" spans="2:36" ht="128.25" hidden="1" x14ac:dyDescent="0.2">
      <c r="B62" s="42" t="s">
        <v>453</v>
      </c>
      <c r="C62" s="43" t="s">
        <v>454</v>
      </c>
      <c r="D62" s="42" t="s">
        <v>455</v>
      </c>
      <c r="E62" s="42" t="s">
        <v>457</v>
      </c>
      <c r="F62" s="42" t="s">
        <v>458</v>
      </c>
      <c r="G62" s="42" t="s">
        <v>199</v>
      </c>
      <c r="H62" s="42" t="s">
        <v>199</v>
      </c>
      <c r="I62" s="42" t="s">
        <v>199</v>
      </c>
      <c r="J62" s="42" t="s">
        <v>199</v>
      </c>
      <c r="K62" s="42" t="s">
        <v>477</v>
      </c>
      <c r="L62" s="42" t="s">
        <v>478</v>
      </c>
      <c r="M62" s="44" t="s">
        <v>479</v>
      </c>
      <c r="N62" s="42" t="s">
        <v>471</v>
      </c>
      <c r="O62" s="42" t="s">
        <v>1659</v>
      </c>
      <c r="P62" s="42" t="s">
        <v>133</v>
      </c>
      <c r="Q62" s="45">
        <v>45292</v>
      </c>
      <c r="R62" s="45">
        <v>45641</v>
      </c>
      <c r="S62" s="45" t="s">
        <v>133</v>
      </c>
      <c r="T62" s="26"/>
      <c r="U62" s="42"/>
      <c r="V62" s="57">
        <v>0.25</v>
      </c>
      <c r="W62" s="42" t="s">
        <v>463</v>
      </c>
      <c r="X62" s="42" t="s">
        <v>1584</v>
      </c>
      <c r="Y62" s="42" t="s">
        <v>1626</v>
      </c>
      <c r="Z62" s="42" t="s">
        <v>199</v>
      </c>
      <c r="AA62" s="42" t="s">
        <v>199</v>
      </c>
      <c r="AB62" s="42" t="s">
        <v>1618</v>
      </c>
      <c r="AC62" s="42" t="s">
        <v>199</v>
      </c>
      <c r="AD62" s="42" t="s">
        <v>199</v>
      </c>
      <c r="AE62" s="42" t="s">
        <v>199</v>
      </c>
      <c r="AF62" s="42" t="s">
        <v>199</v>
      </c>
      <c r="AG62" s="42" t="s">
        <v>199</v>
      </c>
      <c r="AH62" s="42" t="s">
        <v>199</v>
      </c>
      <c r="AI62" s="42" t="s">
        <v>199</v>
      </c>
      <c r="AJ62" s="42" t="s">
        <v>472</v>
      </c>
    </row>
    <row r="63" spans="2:36" ht="128.25" hidden="1" x14ac:dyDescent="0.2">
      <c r="B63" s="42" t="s">
        <v>453</v>
      </c>
      <c r="C63" s="43" t="s">
        <v>454</v>
      </c>
      <c r="D63" s="42" t="s">
        <v>455</v>
      </c>
      <c r="E63" s="42" t="s">
        <v>457</v>
      </c>
      <c r="F63" s="42" t="s">
        <v>458</v>
      </c>
      <c r="G63" s="42" t="s">
        <v>199</v>
      </c>
      <c r="H63" s="42" t="s">
        <v>199</v>
      </c>
      <c r="I63" s="42" t="s">
        <v>199</v>
      </c>
      <c r="J63" s="42" t="s">
        <v>199</v>
      </c>
      <c r="K63" s="42" t="s">
        <v>480</v>
      </c>
      <c r="L63" s="42" t="s">
        <v>481</v>
      </c>
      <c r="M63" s="44" t="s">
        <v>482</v>
      </c>
      <c r="N63" s="42" t="s">
        <v>471</v>
      </c>
      <c r="O63" s="42" t="s">
        <v>1660</v>
      </c>
      <c r="P63" s="42" t="s">
        <v>133</v>
      </c>
      <c r="Q63" s="45">
        <v>45611</v>
      </c>
      <c r="R63" s="45">
        <v>45641</v>
      </c>
      <c r="S63" s="45" t="s">
        <v>133</v>
      </c>
      <c r="T63" s="26"/>
      <c r="U63" s="42"/>
      <c r="V63" s="57">
        <v>0.25</v>
      </c>
      <c r="W63" s="42" t="s">
        <v>463</v>
      </c>
      <c r="X63" s="42" t="s">
        <v>1496</v>
      </c>
      <c r="Y63" s="42" t="s">
        <v>1626</v>
      </c>
      <c r="Z63" s="42" t="s">
        <v>199</v>
      </c>
      <c r="AA63" s="42" t="s">
        <v>199</v>
      </c>
      <c r="AB63" s="42" t="s">
        <v>1618</v>
      </c>
      <c r="AC63" s="42" t="s">
        <v>199</v>
      </c>
      <c r="AD63" s="42" t="s">
        <v>199</v>
      </c>
      <c r="AE63" s="42" t="s">
        <v>199</v>
      </c>
      <c r="AF63" s="42" t="s">
        <v>199</v>
      </c>
      <c r="AG63" s="42" t="s">
        <v>199</v>
      </c>
      <c r="AH63" s="42" t="s">
        <v>199</v>
      </c>
      <c r="AI63" s="42" t="s">
        <v>199</v>
      </c>
      <c r="AJ63" s="42" t="s">
        <v>472</v>
      </c>
    </row>
    <row r="64" spans="2:36" ht="128.25" hidden="1" x14ac:dyDescent="0.2">
      <c r="B64" s="42" t="s">
        <v>453</v>
      </c>
      <c r="C64" s="43" t="s">
        <v>454</v>
      </c>
      <c r="D64" s="42" t="s">
        <v>455</v>
      </c>
      <c r="E64" s="42" t="s">
        <v>457</v>
      </c>
      <c r="F64" s="42" t="s">
        <v>458</v>
      </c>
      <c r="G64" s="42" t="s">
        <v>199</v>
      </c>
      <c r="H64" s="42" t="s">
        <v>199</v>
      </c>
      <c r="I64" s="42" t="s">
        <v>199</v>
      </c>
      <c r="J64" s="42" t="s">
        <v>199</v>
      </c>
      <c r="K64" s="42" t="s">
        <v>483</v>
      </c>
      <c r="L64" s="42" t="s">
        <v>1684</v>
      </c>
      <c r="M64" s="44" t="s">
        <v>485</v>
      </c>
      <c r="N64" s="42" t="s">
        <v>486</v>
      </c>
      <c r="O64" s="42"/>
      <c r="P64" s="42" t="s">
        <v>1600</v>
      </c>
      <c r="Q64" s="45">
        <v>45352</v>
      </c>
      <c r="R64" s="45">
        <v>45427</v>
      </c>
      <c r="S64" s="45" t="s">
        <v>281</v>
      </c>
      <c r="T64" s="26"/>
      <c r="U64" s="42"/>
      <c r="V64" s="42"/>
      <c r="W64" s="42" t="s">
        <v>207</v>
      </c>
      <c r="X64" s="42" t="s">
        <v>1496</v>
      </c>
      <c r="Y64" s="42" t="s">
        <v>1626</v>
      </c>
      <c r="Z64" s="42" t="s">
        <v>199</v>
      </c>
      <c r="AA64" s="44" t="s">
        <v>199</v>
      </c>
      <c r="AB64" s="42" t="s">
        <v>1621</v>
      </c>
      <c r="AC64" s="42" t="s">
        <v>199</v>
      </c>
      <c r="AD64" s="42" t="s">
        <v>199</v>
      </c>
      <c r="AE64" s="42" t="s">
        <v>199</v>
      </c>
      <c r="AF64" s="42" t="s">
        <v>199</v>
      </c>
      <c r="AG64" s="42" t="s">
        <v>199</v>
      </c>
      <c r="AH64" s="42" t="s">
        <v>199</v>
      </c>
      <c r="AI64" s="42" t="s">
        <v>199</v>
      </c>
      <c r="AJ64" s="42" t="s">
        <v>472</v>
      </c>
    </row>
    <row r="65" spans="2:36" ht="128.25" hidden="1" x14ac:dyDescent="0.2">
      <c r="B65" s="42" t="s">
        <v>453</v>
      </c>
      <c r="C65" s="43" t="s">
        <v>454</v>
      </c>
      <c r="D65" s="42" t="s">
        <v>455</v>
      </c>
      <c r="E65" s="42" t="s">
        <v>457</v>
      </c>
      <c r="F65" s="42" t="s">
        <v>458</v>
      </c>
      <c r="G65" s="42" t="s">
        <v>199</v>
      </c>
      <c r="H65" s="42" t="s">
        <v>199</v>
      </c>
      <c r="I65" s="42" t="s">
        <v>199</v>
      </c>
      <c r="J65" s="42" t="s">
        <v>199</v>
      </c>
      <c r="K65" s="42" t="s">
        <v>488</v>
      </c>
      <c r="L65" s="42" t="s">
        <v>489</v>
      </c>
      <c r="M65" s="44" t="s">
        <v>490</v>
      </c>
      <c r="N65" s="58" t="s">
        <v>491</v>
      </c>
      <c r="O65" s="42" t="s">
        <v>492</v>
      </c>
      <c r="P65" s="42" t="s">
        <v>1600</v>
      </c>
      <c r="Q65" s="45">
        <v>45428</v>
      </c>
      <c r="R65" s="45">
        <v>45107</v>
      </c>
      <c r="S65" s="45" t="s">
        <v>281</v>
      </c>
      <c r="T65" s="26"/>
      <c r="U65" s="42"/>
      <c r="V65" s="42"/>
      <c r="W65" s="42" t="s">
        <v>207</v>
      </c>
      <c r="X65" s="42" t="s">
        <v>1496</v>
      </c>
      <c r="Y65" s="42" t="s">
        <v>1626</v>
      </c>
      <c r="Z65" s="42" t="s">
        <v>199</v>
      </c>
      <c r="AA65" s="44" t="s">
        <v>199</v>
      </c>
      <c r="AB65" s="42" t="s">
        <v>1621</v>
      </c>
      <c r="AC65" s="42" t="s">
        <v>199</v>
      </c>
      <c r="AD65" s="42" t="s">
        <v>199</v>
      </c>
      <c r="AE65" s="42" t="s">
        <v>199</v>
      </c>
      <c r="AF65" s="42" t="s">
        <v>199</v>
      </c>
      <c r="AG65" s="42" t="s">
        <v>199</v>
      </c>
      <c r="AH65" s="42" t="s">
        <v>199</v>
      </c>
      <c r="AI65" s="42" t="s">
        <v>199</v>
      </c>
      <c r="AJ65" s="42" t="s">
        <v>472</v>
      </c>
    </row>
    <row r="66" spans="2:36" ht="199.5" hidden="1" x14ac:dyDescent="0.2">
      <c r="B66" s="42" t="s">
        <v>516</v>
      </c>
      <c r="C66" s="43" t="s">
        <v>517</v>
      </c>
      <c r="D66" s="42" t="s">
        <v>518</v>
      </c>
      <c r="E66" s="42" t="s">
        <v>520</v>
      </c>
      <c r="F66" s="42" t="s">
        <v>1556</v>
      </c>
      <c r="G66" s="42" t="s">
        <v>199</v>
      </c>
      <c r="H66" s="42" t="s">
        <v>199</v>
      </c>
      <c r="I66" s="42" t="s">
        <v>199</v>
      </c>
      <c r="J66" s="42" t="s">
        <v>199</v>
      </c>
      <c r="K66" s="42" t="s">
        <v>521</v>
      </c>
      <c r="L66" s="42" t="s">
        <v>522</v>
      </c>
      <c r="M66" s="44" t="s">
        <v>523</v>
      </c>
      <c r="N66" s="42" t="s">
        <v>524</v>
      </c>
      <c r="O66" s="42" t="s">
        <v>525</v>
      </c>
      <c r="P66" s="42" t="s">
        <v>0</v>
      </c>
      <c r="Q66" s="45">
        <v>45292</v>
      </c>
      <c r="R66" s="45">
        <v>45382</v>
      </c>
      <c r="S66" s="45" t="s">
        <v>0</v>
      </c>
      <c r="T66" s="26"/>
      <c r="U66" s="42"/>
      <c r="V66" s="46">
        <v>0.5</v>
      </c>
      <c r="W66" s="42" t="s">
        <v>1596</v>
      </c>
      <c r="X66" s="42" t="s">
        <v>1605</v>
      </c>
      <c r="Y66" s="42" t="s">
        <v>199</v>
      </c>
      <c r="Z66" s="42" t="s">
        <v>199</v>
      </c>
      <c r="AA66" s="42" t="s">
        <v>199</v>
      </c>
      <c r="AB66" s="42" t="s">
        <v>364</v>
      </c>
      <c r="AC66" s="42" t="s">
        <v>199</v>
      </c>
      <c r="AD66" s="42" t="s">
        <v>199</v>
      </c>
      <c r="AE66" s="42" t="s">
        <v>199</v>
      </c>
      <c r="AF66" s="42" t="s">
        <v>199</v>
      </c>
      <c r="AG66" s="42" t="s">
        <v>199</v>
      </c>
      <c r="AH66" s="42" t="s">
        <v>402</v>
      </c>
      <c r="AI66" s="42" t="s">
        <v>527</v>
      </c>
      <c r="AJ66" s="42" t="s">
        <v>528</v>
      </c>
    </row>
    <row r="67" spans="2:36" ht="199.5" hidden="1" x14ac:dyDescent="0.2">
      <c r="B67" s="42" t="s">
        <v>516</v>
      </c>
      <c r="C67" s="43" t="s">
        <v>517</v>
      </c>
      <c r="D67" s="42" t="s">
        <v>518</v>
      </c>
      <c r="E67" s="42" t="s">
        <v>520</v>
      </c>
      <c r="F67" s="42" t="s">
        <v>1556</v>
      </c>
      <c r="G67" s="42" t="s">
        <v>199</v>
      </c>
      <c r="H67" s="42" t="s">
        <v>199</v>
      </c>
      <c r="I67" s="42" t="s">
        <v>199</v>
      </c>
      <c r="J67" s="42" t="s">
        <v>199</v>
      </c>
      <c r="K67" s="42" t="s">
        <v>1685</v>
      </c>
      <c r="L67" s="42" t="s">
        <v>1686</v>
      </c>
      <c r="M67" s="44" t="s">
        <v>531</v>
      </c>
      <c r="N67" s="42" t="s">
        <v>524</v>
      </c>
      <c r="O67" s="42" t="s">
        <v>525</v>
      </c>
      <c r="P67" s="42" t="s">
        <v>0</v>
      </c>
      <c r="Q67" s="45">
        <v>45383</v>
      </c>
      <c r="R67" s="45">
        <v>45473</v>
      </c>
      <c r="S67" s="45" t="s">
        <v>1611</v>
      </c>
      <c r="T67" s="26"/>
      <c r="U67" s="42"/>
      <c r="V67" s="46">
        <v>0.5</v>
      </c>
      <c r="W67" s="42" t="s">
        <v>1596</v>
      </c>
      <c r="X67" s="42" t="s">
        <v>1605</v>
      </c>
      <c r="Y67" s="42" t="s">
        <v>199</v>
      </c>
      <c r="Z67" s="42" t="s">
        <v>199</v>
      </c>
      <c r="AA67" s="42" t="s">
        <v>199</v>
      </c>
      <c r="AB67" s="42" t="s">
        <v>364</v>
      </c>
      <c r="AC67" s="42" t="s">
        <v>199</v>
      </c>
      <c r="AD67" s="42" t="s">
        <v>199</v>
      </c>
      <c r="AE67" s="42" t="s">
        <v>199</v>
      </c>
      <c r="AF67" s="42" t="s">
        <v>199</v>
      </c>
      <c r="AG67" s="42" t="s">
        <v>199</v>
      </c>
      <c r="AH67" s="42" t="s">
        <v>402</v>
      </c>
      <c r="AI67" s="42" t="s">
        <v>527</v>
      </c>
      <c r="AJ67" s="42" t="s">
        <v>528</v>
      </c>
    </row>
    <row r="68" spans="2:36" ht="199.5" hidden="1" x14ac:dyDescent="0.2">
      <c r="B68" s="42" t="s">
        <v>516</v>
      </c>
      <c r="C68" s="43" t="s">
        <v>517</v>
      </c>
      <c r="D68" s="42" t="s">
        <v>518</v>
      </c>
      <c r="E68" s="42" t="s">
        <v>520</v>
      </c>
      <c r="F68" s="42" t="s">
        <v>1556</v>
      </c>
      <c r="G68" s="42" t="s">
        <v>199</v>
      </c>
      <c r="H68" s="42" t="s">
        <v>199</v>
      </c>
      <c r="I68" s="42" t="s">
        <v>199</v>
      </c>
      <c r="J68" s="42" t="s">
        <v>199</v>
      </c>
      <c r="K68" s="42" t="s">
        <v>532</v>
      </c>
      <c r="L68" s="42" t="s">
        <v>533</v>
      </c>
      <c r="M68" s="44" t="s">
        <v>534</v>
      </c>
      <c r="N68" s="42" t="s">
        <v>535</v>
      </c>
      <c r="O68" s="42" t="s">
        <v>536</v>
      </c>
      <c r="P68" s="42" t="s">
        <v>537</v>
      </c>
      <c r="Q68" s="45">
        <v>45323</v>
      </c>
      <c r="R68" s="45">
        <v>45641</v>
      </c>
      <c r="S68" s="45" t="s">
        <v>1611</v>
      </c>
      <c r="T68" s="26"/>
      <c r="U68" s="42"/>
      <c r="V68" s="46">
        <v>1</v>
      </c>
      <c r="W68" s="42" t="s">
        <v>207</v>
      </c>
      <c r="X68" s="42" t="s">
        <v>1596</v>
      </c>
      <c r="Y68" s="42" t="s">
        <v>199</v>
      </c>
      <c r="Z68" s="42" t="s">
        <v>199</v>
      </c>
      <c r="AA68" s="42" t="s">
        <v>199</v>
      </c>
      <c r="AB68" s="42" t="s">
        <v>364</v>
      </c>
      <c r="AC68" s="42" t="s">
        <v>199</v>
      </c>
      <c r="AD68" s="42" t="s">
        <v>199</v>
      </c>
      <c r="AE68" s="42" t="s">
        <v>199</v>
      </c>
      <c r="AF68" s="42" t="s">
        <v>199</v>
      </c>
      <c r="AG68" s="42" t="s">
        <v>199</v>
      </c>
      <c r="AH68" s="42" t="s">
        <v>402</v>
      </c>
      <c r="AI68" s="42" t="s">
        <v>403</v>
      </c>
      <c r="AJ68" s="42" t="s">
        <v>538</v>
      </c>
    </row>
    <row r="69" spans="2:36" ht="199.5" hidden="1" x14ac:dyDescent="0.2">
      <c r="B69" s="42" t="s">
        <v>516</v>
      </c>
      <c r="C69" s="43" t="s">
        <v>517</v>
      </c>
      <c r="D69" s="42" t="s">
        <v>539</v>
      </c>
      <c r="E69" s="42" t="s">
        <v>541</v>
      </c>
      <c r="F69" s="42" t="s">
        <v>1556</v>
      </c>
      <c r="G69" s="42" t="s">
        <v>199</v>
      </c>
      <c r="H69" s="42" t="s">
        <v>199</v>
      </c>
      <c r="I69" s="42" t="s">
        <v>199</v>
      </c>
      <c r="J69" s="42" t="s">
        <v>199</v>
      </c>
      <c r="K69" s="42" t="s">
        <v>543</v>
      </c>
      <c r="L69" s="42" t="s">
        <v>544</v>
      </c>
      <c r="M69" s="44" t="s">
        <v>545</v>
      </c>
      <c r="N69" s="42" t="s">
        <v>525</v>
      </c>
      <c r="O69" s="42" t="s">
        <v>524</v>
      </c>
      <c r="P69" s="42" t="s">
        <v>0</v>
      </c>
      <c r="Q69" s="45">
        <v>45383</v>
      </c>
      <c r="R69" s="45">
        <v>45397</v>
      </c>
      <c r="S69" s="45" t="s">
        <v>1611</v>
      </c>
      <c r="T69" s="26"/>
      <c r="U69" s="42"/>
      <c r="V69" s="46">
        <v>0.15</v>
      </c>
      <c r="W69" s="42" t="s">
        <v>1605</v>
      </c>
      <c r="X69" s="42" t="s">
        <v>1496</v>
      </c>
      <c r="Y69" s="42" t="s">
        <v>199</v>
      </c>
      <c r="Z69" s="42" t="s">
        <v>199</v>
      </c>
      <c r="AA69" s="42" t="s">
        <v>199</v>
      </c>
      <c r="AB69" s="42" t="s">
        <v>364</v>
      </c>
      <c r="AC69" s="42" t="s">
        <v>199</v>
      </c>
      <c r="AD69" s="42"/>
      <c r="AE69" s="42"/>
      <c r="AF69" s="42"/>
      <c r="AG69" s="42" t="s">
        <v>199</v>
      </c>
      <c r="AH69" s="42" t="s">
        <v>365</v>
      </c>
      <c r="AI69" s="42" t="s">
        <v>366</v>
      </c>
      <c r="AJ69" s="42" t="s">
        <v>528</v>
      </c>
    </row>
    <row r="70" spans="2:36" ht="199.5" hidden="1" x14ac:dyDescent="0.2">
      <c r="B70" s="42" t="s">
        <v>516</v>
      </c>
      <c r="C70" s="43" t="s">
        <v>517</v>
      </c>
      <c r="D70" s="42" t="s">
        <v>539</v>
      </c>
      <c r="E70" s="42" t="s">
        <v>541</v>
      </c>
      <c r="F70" s="42" t="s">
        <v>1556</v>
      </c>
      <c r="G70" s="42" t="s">
        <v>199</v>
      </c>
      <c r="H70" s="42" t="s">
        <v>199</v>
      </c>
      <c r="I70" s="42" t="s">
        <v>199</v>
      </c>
      <c r="J70" s="42" t="s">
        <v>199</v>
      </c>
      <c r="K70" s="42" t="s">
        <v>546</v>
      </c>
      <c r="L70" s="42" t="s">
        <v>547</v>
      </c>
      <c r="M70" s="44" t="s">
        <v>548</v>
      </c>
      <c r="N70" s="42" t="s">
        <v>525</v>
      </c>
      <c r="O70" s="42" t="s">
        <v>524</v>
      </c>
      <c r="P70" s="42" t="s">
        <v>0</v>
      </c>
      <c r="Q70" s="45">
        <v>45474</v>
      </c>
      <c r="R70" s="45">
        <v>45488</v>
      </c>
      <c r="S70" s="45" t="s">
        <v>1611</v>
      </c>
      <c r="T70" s="26"/>
      <c r="U70" s="42"/>
      <c r="V70" s="46">
        <v>0.15</v>
      </c>
      <c r="W70" s="42" t="s">
        <v>1605</v>
      </c>
      <c r="X70" s="42" t="s">
        <v>1496</v>
      </c>
      <c r="Y70" s="42" t="s">
        <v>199</v>
      </c>
      <c r="Z70" s="42" t="s">
        <v>199</v>
      </c>
      <c r="AA70" s="42" t="s">
        <v>199</v>
      </c>
      <c r="AB70" s="42" t="s">
        <v>364</v>
      </c>
      <c r="AC70" s="42" t="s">
        <v>199</v>
      </c>
      <c r="AD70" s="42" t="s">
        <v>199</v>
      </c>
      <c r="AE70" s="42" t="s">
        <v>199</v>
      </c>
      <c r="AF70" s="42" t="s">
        <v>199</v>
      </c>
      <c r="AG70" s="42" t="s">
        <v>199</v>
      </c>
      <c r="AH70" s="42" t="s">
        <v>365</v>
      </c>
      <c r="AI70" s="42" t="s">
        <v>366</v>
      </c>
      <c r="AJ70" s="42" t="s">
        <v>528</v>
      </c>
    </row>
    <row r="71" spans="2:36" ht="199.5" hidden="1" x14ac:dyDescent="0.2">
      <c r="B71" s="42" t="s">
        <v>516</v>
      </c>
      <c r="C71" s="43" t="s">
        <v>517</v>
      </c>
      <c r="D71" s="42" t="s">
        <v>539</v>
      </c>
      <c r="E71" s="42" t="s">
        <v>541</v>
      </c>
      <c r="F71" s="42" t="s">
        <v>1556</v>
      </c>
      <c r="G71" s="42" t="s">
        <v>199</v>
      </c>
      <c r="H71" s="42" t="s">
        <v>199</v>
      </c>
      <c r="I71" s="42" t="s">
        <v>199</v>
      </c>
      <c r="J71" s="42" t="s">
        <v>199</v>
      </c>
      <c r="K71" s="42" t="s">
        <v>549</v>
      </c>
      <c r="L71" s="42" t="s">
        <v>550</v>
      </c>
      <c r="M71" s="44" t="s">
        <v>551</v>
      </c>
      <c r="N71" s="42" t="s">
        <v>525</v>
      </c>
      <c r="O71" s="42" t="s">
        <v>524</v>
      </c>
      <c r="P71" s="42" t="s">
        <v>0</v>
      </c>
      <c r="Q71" s="45">
        <v>45566</v>
      </c>
      <c r="R71" s="45">
        <v>45580</v>
      </c>
      <c r="S71" s="45" t="s">
        <v>1611</v>
      </c>
      <c r="T71" s="26"/>
      <c r="U71" s="42"/>
      <c r="V71" s="46">
        <v>0.2</v>
      </c>
      <c r="W71" s="42" t="s">
        <v>1605</v>
      </c>
      <c r="X71" s="42" t="s">
        <v>1496</v>
      </c>
      <c r="Y71" s="42" t="s">
        <v>199</v>
      </c>
      <c r="Z71" s="42" t="s">
        <v>199</v>
      </c>
      <c r="AA71" s="42" t="s">
        <v>199</v>
      </c>
      <c r="AB71" s="42" t="s">
        <v>364</v>
      </c>
      <c r="AC71" s="42" t="s">
        <v>199</v>
      </c>
      <c r="AD71" s="42" t="s">
        <v>199</v>
      </c>
      <c r="AE71" s="42" t="s">
        <v>199</v>
      </c>
      <c r="AF71" s="42" t="s">
        <v>199</v>
      </c>
      <c r="AG71" s="42" t="s">
        <v>199</v>
      </c>
      <c r="AH71" s="42" t="s">
        <v>365</v>
      </c>
      <c r="AI71" s="42" t="s">
        <v>366</v>
      </c>
      <c r="AJ71" s="42" t="s">
        <v>528</v>
      </c>
    </row>
    <row r="72" spans="2:36" ht="199.5" hidden="1" x14ac:dyDescent="0.2">
      <c r="B72" s="42" t="s">
        <v>453</v>
      </c>
      <c r="C72" s="43" t="s">
        <v>517</v>
      </c>
      <c r="D72" s="42" t="s">
        <v>704</v>
      </c>
      <c r="E72" s="42" t="s">
        <v>541</v>
      </c>
      <c r="F72" s="42" t="s">
        <v>552</v>
      </c>
      <c r="G72" s="42" t="s">
        <v>199</v>
      </c>
      <c r="H72" s="42" t="s">
        <v>199</v>
      </c>
      <c r="I72" s="42" t="s">
        <v>199</v>
      </c>
      <c r="J72" s="42" t="s">
        <v>199</v>
      </c>
      <c r="K72" s="42" t="s">
        <v>553</v>
      </c>
      <c r="L72" s="42" t="s">
        <v>554</v>
      </c>
      <c r="M72" s="44" t="s">
        <v>555</v>
      </c>
      <c r="N72" s="42" t="s">
        <v>525</v>
      </c>
      <c r="O72" s="42" t="s">
        <v>524</v>
      </c>
      <c r="P72" s="42" t="s">
        <v>0</v>
      </c>
      <c r="Q72" s="45">
        <v>45383</v>
      </c>
      <c r="R72" s="45">
        <v>45397</v>
      </c>
      <c r="S72" s="45" t="s">
        <v>1611</v>
      </c>
      <c r="T72" s="26"/>
      <c r="U72" s="42"/>
      <c r="V72" s="46">
        <v>0.15</v>
      </c>
      <c r="W72" s="42" t="s">
        <v>1605</v>
      </c>
      <c r="X72" s="42" t="s">
        <v>1496</v>
      </c>
      <c r="Y72" s="42" t="s">
        <v>199</v>
      </c>
      <c r="Z72" s="42" t="s">
        <v>199</v>
      </c>
      <c r="AA72" s="42" t="s">
        <v>199</v>
      </c>
      <c r="AB72" s="42" t="s">
        <v>364</v>
      </c>
      <c r="AC72" s="42" t="s">
        <v>199</v>
      </c>
      <c r="AD72" s="42" t="s">
        <v>199</v>
      </c>
      <c r="AE72" s="42" t="s">
        <v>199</v>
      </c>
      <c r="AF72" s="42" t="s">
        <v>199</v>
      </c>
      <c r="AG72" s="42" t="s">
        <v>199</v>
      </c>
      <c r="AH72" s="42" t="s">
        <v>402</v>
      </c>
      <c r="AI72" s="42" t="s">
        <v>556</v>
      </c>
      <c r="AJ72" s="42" t="s">
        <v>528</v>
      </c>
    </row>
    <row r="73" spans="2:36" ht="199.5" hidden="1" x14ac:dyDescent="0.2">
      <c r="B73" s="42" t="s">
        <v>453</v>
      </c>
      <c r="C73" s="43" t="s">
        <v>517</v>
      </c>
      <c r="D73" s="42" t="s">
        <v>539</v>
      </c>
      <c r="E73" s="42" t="s">
        <v>541</v>
      </c>
      <c r="F73" s="42" t="s">
        <v>1556</v>
      </c>
      <c r="G73" s="42" t="s">
        <v>199</v>
      </c>
      <c r="H73" s="42" t="s">
        <v>199</v>
      </c>
      <c r="I73" s="42" t="s">
        <v>199</v>
      </c>
      <c r="J73" s="42" t="s">
        <v>199</v>
      </c>
      <c r="K73" s="42" t="s">
        <v>557</v>
      </c>
      <c r="L73" s="42" t="s">
        <v>554</v>
      </c>
      <c r="M73" s="44" t="s">
        <v>558</v>
      </c>
      <c r="N73" s="42" t="s">
        <v>525</v>
      </c>
      <c r="O73" s="42" t="s">
        <v>524</v>
      </c>
      <c r="P73" s="42" t="s">
        <v>0</v>
      </c>
      <c r="Q73" s="45">
        <v>45474</v>
      </c>
      <c r="R73" s="45">
        <v>45488</v>
      </c>
      <c r="S73" s="45" t="s">
        <v>1611</v>
      </c>
      <c r="T73" s="26"/>
      <c r="U73" s="42"/>
      <c r="V73" s="46">
        <v>0.15</v>
      </c>
      <c r="W73" s="42" t="s">
        <v>1605</v>
      </c>
      <c r="X73" s="42" t="s">
        <v>1496</v>
      </c>
      <c r="Y73" s="42" t="s">
        <v>199</v>
      </c>
      <c r="Z73" s="42" t="s">
        <v>199</v>
      </c>
      <c r="AA73" s="42" t="s">
        <v>199</v>
      </c>
      <c r="AB73" s="42" t="s">
        <v>364</v>
      </c>
      <c r="AC73" s="42" t="s">
        <v>199</v>
      </c>
      <c r="AD73" s="42" t="s">
        <v>199</v>
      </c>
      <c r="AE73" s="42" t="s">
        <v>199</v>
      </c>
      <c r="AF73" s="42" t="s">
        <v>199</v>
      </c>
      <c r="AG73" s="42" t="s">
        <v>199</v>
      </c>
      <c r="AH73" s="42" t="s">
        <v>365</v>
      </c>
      <c r="AI73" s="42" t="s">
        <v>366</v>
      </c>
      <c r="AJ73" s="42" t="s">
        <v>528</v>
      </c>
    </row>
    <row r="74" spans="2:36" ht="199.5" hidden="1" x14ac:dyDescent="0.2">
      <c r="B74" s="42" t="s">
        <v>453</v>
      </c>
      <c r="C74" s="43" t="s">
        <v>517</v>
      </c>
      <c r="D74" s="42" t="s">
        <v>539</v>
      </c>
      <c r="E74" s="42" t="s">
        <v>541</v>
      </c>
      <c r="F74" s="42" t="s">
        <v>552</v>
      </c>
      <c r="G74" s="42" t="s">
        <v>199</v>
      </c>
      <c r="H74" s="42" t="s">
        <v>199</v>
      </c>
      <c r="I74" s="42" t="s">
        <v>199</v>
      </c>
      <c r="J74" s="42" t="s">
        <v>199</v>
      </c>
      <c r="K74" s="42" t="s">
        <v>559</v>
      </c>
      <c r="L74" s="42" t="s">
        <v>554</v>
      </c>
      <c r="M74" s="44" t="s">
        <v>558</v>
      </c>
      <c r="N74" s="42" t="s">
        <v>525</v>
      </c>
      <c r="O74" s="42" t="s">
        <v>524</v>
      </c>
      <c r="P74" s="42" t="s">
        <v>0</v>
      </c>
      <c r="Q74" s="45">
        <v>45566</v>
      </c>
      <c r="R74" s="45">
        <v>45580</v>
      </c>
      <c r="S74" s="45" t="s">
        <v>1611</v>
      </c>
      <c r="T74" s="26"/>
      <c r="U74" s="42"/>
      <c r="V74" s="46">
        <v>0.2</v>
      </c>
      <c r="W74" s="42" t="s">
        <v>1605</v>
      </c>
      <c r="X74" s="42" t="s">
        <v>1496</v>
      </c>
      <c r="Y74" s="42" t="s">
        <v>199</v>
      </c>
      <c r="Z74" s="42" t="s">
        <v>199</v>
      </c>
      <c r="AA74" s="42" t="s">
        <v>199</v>
      </c>
      <c r="AB74" s="42" t="s">
        <v>364</v>
      </c>
      <c r="AC74" s="42" t="s">
        <v>199</v>
      </c>
      <c r="AD74" s="42" t="s">
        <v>199</v>
      </c>
      <c r="AE74" s="42" t="s">
        <v>199</v>
      </c>
      <c r="AF74" s="42" t="s">
        <v>199</v>
      </c>
      <c r="AG74" s="42" t="s">
        <v>199</v>
      </c>
      <c r="AH74" s="42" t="s">
        <v>402</v>
      </c>
      <c r="AI74" s="42" t="s">
        <v>556</v>
      </c>
      <c r="AJ74" s="42" t="s">
        <v>528</v>
      </c>
    </row>
    <row r="75" spans="2:36" ht="199.5" hidden="1" x14ac:dyDescent="0.2">
      <c r="B75" s="42" t="s">
        <v>516</v>
      </c>
      <c r="C75" s="43" t="s">
        <v>517</v>
      </c>
      <c r="D75" s="42" t="s">
        <v>539</v>
      </c>
      <c r="E75" s="42" t="s">
        <v>541</v>
      </c>
      <c r="F75" s="42" t="s">
        <v>1556</v>
      </c>
      <c r="G75" s="42" t="s">
        <v>199</v>
      </c>
      <c r="H75" s="42" t="s">
        <v>199</v>
      </c>
      <c r="I75" s="42" t="s">
        <v>199</v>
      </c>
      <c r="J75" s="42" t="s">
        <v>199</v>
      </c>
      <c r="K75" s="42" t="s">
        <v>591</v>
      </c>
      <c r="L75" s="42" t="s">
        <v>1687</v>
      </c>
      <c r="M75" s="42" t="s">
        <v>593</v>
      </c>
      <c r="N75" s="42" t="s">
        <v>501</v>
      </c>
      <c r="O75" s="42" t="s">
        <v>575</v>
      </c>
      <c r="P75" s="42" t="s">
        <v>99</v>
      </c>
      <c r="Q75" s="52">
        <v>45352</v>
      </c>
      <c r="R75" s="52">
        <v>45275</v>
      </c>
      <c r="S75" s="45" t="s">
        <v>281</v>
      </c>
      <c r="T75" s="26"/>
      <c r="U75" s="42"/>
      <c r="V75" s="42"/>
      <c r="W75" s="42" t="s">
        <v>1596</v>
      </c>
      <c r="X75" s="42" t="s">
        <v>199</v>
      </c>
      <c r="Y75" s="42" t="s">
        <v>199</v>
      </c>
      <c r="Z75" s="42" t="s">
        <v>199</v>
      </c>
      <c r="AA75" s="42" t="s">
        <v>199</v>
      </c>
      <c r="AB75" s="42" t="s">
        <v>364</v>
      </c>
      <c r="AC75" s="42" t="s">
        <v>248</v>
      </c>
      <c r="AD75" s="42" t="s">
        <v>199</v>
      </c>
      <c r="AE75" s="42" t="s">
        <v>199</v>
      </c>
      <c r="AF75" s="42" t="s">
        <v>199</v>
      </c>
      <c r="AG75" s="42" t="s">
        <v>199</v>
      </c>
      <c r="AH75" s="42" t="s">
        <v>402</v>
      </c>
      <c r="AI75" s="42" t="s">
        <v>403</v>
      </c>
      <c r="AJ75" s="42" t="s">
        <v>199</v>
      </c>
    </row>
    <row r="76" spans="2:36" ht="199.5" hidden="1" x14ac:dyDescent="0.2">
      <c r="B76" s="42" t="s">
        <v>516</v>
      </c>
      <c r="C76" s="43" t="s">
        <v>517</v>
      </c>
      <c r="D76" s="42" t="s">
        <v>539</v>
      </c>
      <c r="E76" s="42" t="s">
        <v>541</v>
      </c>
      <c r="F76" s="42" t="s">
        <v>1556</v>
      </c>
      <c r="G76" s="42" t="s">
        <v>199</v>
      </c>
      <c r="H76" s="42" t="s">
        <v>199</v>
      </c>
      <c r="I76" s="42" t="s">
        <v>199</v>
      </c>
      <c r="J76" s="42" t="s">
        <v>199</v>
      </c>
      <c r="K76" s="42" t="s">
        <v>1688</v>
      </c>
      <c r="L76" s="42" t="s">
        <v>1689</v>
      </c>
      <c r="M76" s="44" t="s">
        <v>1690</v>
      </c>
      <c r="N76" s="42" t="s">
        <v>535</v>
      </c>
      <c r="O76" s="42" t="s">
        <v>536</v>
      </c>
      <c r="P76" s="42" t="s">
        <v>537</v>
      </c>
      <c r="Q76" s="50">
        <v>45323</v>
      </c>
      <c r="R76" s="45">
        <v>45381</v>
      </c>
      <c r="S76" s="45" t="s">
        <v>281</v>
      </c>
      <c r="T76" s="26"/>
      <c r="U76" s="42"/>
      <c r="V76" s="46">
        <v>0.25</v>
      </c>
      <c r="W76" s="42" t="s">
        <v>207</v>
      </c>
      <c r="X76" s="42" t="s">
        <v>199</v>
      </c>
      <c r="Y76" s="42" t="s">
        <v>199</v>
      </c>
      <c r="Z76" s="42" t="s">
        <v>199</v>
      </c>
      <c r="AA76" s="42" t="s">
        <v>199</v>
      </c>
      <c r="AB76" s="42" t="s">
        <v>364</v>
      </c>
      <c r="AC76" s="42" t="s">
        <v>199</v>
      </c>
      <c r="AD76" s="42" t="s">
        <v>199</v>
      </c>
      <c r="AE76" s="42" t="s">
        <v>199</v>
      </c>
      <c r="AF76" s="42" t="s">
        <v>199</v>
      </c>
      <c r="AG76" s="42" t="s">
        <v>199</v>
      </c>
      <c r="AH76" s="42" t="s">
        <v>365</v>
      </c>
      <c r="AI76" s="42" t="s">
        <v>366</v>
      </c>
      <c r="AJ76" s="42" t="s">
        <v>538</v>
      </c>
    </row>
    <row r="77" spans="2:36" ht="199.5" hidden="1" x14ac:dyDescent="0.2">
      <c r="B77" s="42" t="s">
        <v>516</v>
      </c>
      <c r="C77" s="43" t="s">
        <v>517</v>
      </c>
      <c r="D77" s="42" t="s">
        <v>539</v>
      </c>
      <c r="E77" s="42" t="s">
        <v>541</v>
      </c>
      <c r="F77" s="42" t="s">
        <v>1556</v>
      </c>
      <c r="G77" s="42" t="s">
        <v>199</v>
      </c>
      <c r="H77" s="42" t="s">
        <v>199</v>
      </c>
      <c r="I77" s="42" t="s">
        <v>199</v>
      </c>
      <c r="J77" s="42" t="s">
        <v>199</v>
      </c>
      <c r="K77" s="42" t="s">
        <v>564</v>
      </c>
      <c r="L77" s="42" t="s">
        <v>565</v>
      </c>
      <c r="M77" s="44" t="s">
        <v>566</v>
      </c>
      <c r="N77" s="42" t="s">
        <v>535</v>
      </c>
      <c r="O77" s="42" t="s">
        <v>536</v>
      </c>
      <c r="P77" s="42" t="s">
        <v>537</v>
      </c>
      <c r="Q77" s="45">
        <v>45383</v>
      </c>
      <c r="R77" s="45">
        <v>45641</v>
      </c>
      <c r="S77" s="45" t="s">
        <v>281</v>
      </c>
      <c r="T77" s="26"/>
      <c r="U77" s="42"/>
      <c r="V77" s="46">
        <v>0.25</v>
      </c>
      <c r="W77" s="42" t="s">
        <v>1609</v>
      </c>
      <c r="X77" s="42" t="s">
        <v>199</v>
      </c>
      <c r="Y77" s="42" t="s">
        <v>199</v>
      </c>
      <c r="Z77" s="42" t="s">
        <v>199</v>
      </c>
      <c r="AA77" s="42" t="s">
        <v>199</v>
      </c>
      <c r="AB77" s="42" t="s">
        <v>364</v>
      </c>
      <c r="AC77" s="42" t="s">
        <v>199</v>
      </c>
      <c r="AD77" s="42" t="s">
        <v>199</v>
      </c>
      <c r="AE77" s="42" t="s">
        <v>199</v>
      </c>
      <c r="AF77" s="42" t="s">
        <v>199</v>
      </c>
      <c r="AG77" s="42" t="s">
        <v>199</v>
      </c>
      <c r="AH77" s="42" t="s">
        <v>365</v>
      </c>
      <c r="AI77" s="42" t="s">
        <v>366</v>
      </c>
      <c r="AJ77" s="42" t="s">
        <v>538</v>
      </c>
    </row>
    <row r="78" spans="2:36" ht="199.5" hidden="1" x14ac:dyDescent="0.2">
      <c r="B78" s="42" t="s">
        <v>516</v>
      </c>
      <c r="C78" s="43" t="s">
        <v>517</v>
      </c>
      <c r="D78" s="42" t="s">
        <v>539</v>
      </c>
      <c r="E78" s="42" t="s">
        <v>541</v>
      </c>
      <c r="F78" s="42" t="s">
        <v>1556</v>
      </c>
      <c r="G78" s="42" t="s">
        <v>199</v>
      </c>
      <c r="H78" s="42" t="s">
        <v>199</v>
      </c>
      <c r="I78" s="42" t="s">
        <v>199</v>
      </c>
      <c r="J78" s="42" t="s">
        <v>199</v>
      </c>
      <c r="K78" s="42" t="s">
        <v>1691</v>
      </c>
      <c r="L78" s="42" t="s">
        <v>568</v>
      </c>
      <c r="M78" s="44" t="s">
        <v>569</v>
      </c>
      <c r="N78" s="42" t="s">
        <v>535</v>
      </c>
      <c r="O78" s="42" t="s">
        <v>536</v>
      </c>
      <c r="P78" s="42" t="s">
        <v>537</v>
      </c>
      <c r="Q78" s="45">
        <v>45383</v>
      </c>
      <c r="R78" s="45">
        <v>45641</v>
      </c>
      <c r="S78" s="45" t="s">
        <v>281</v>
      </c>
      <c r="T78" s="26"/>
      <c r="U78" s="42"/>
      <c r="V78" s="46">
        <v>0.5</v>
      </c>
      <c r="W78" s="42" t="s">
        <v>1609</v>
      </c>
      <c r="X78" s="42" t="s">
        <v>199</v>
      </c>
      <c r="Y78" s="42" t="s">
        <v>199</v>
      </c>
      <c r="Z78" s="42" t="s">
        <v>199</v>
      </c>
      <c r="AA78" s="42" t="s">
        <v>199</v>
      </c>
      <c r="AB78" s="42" t="s">
        <v>364</v>
      </c>
      <c r="AC78" s="42" t="s">
        <v>199</v>
      </c>
      <c r="AD78" s="42" t="s">
        <v>199</v>
      </c>
      <c r="AE78" s="42" t="s">
        <v>199</v>
      </c>
      <c r="AF78" s="42" t="s">
        <v>199</v>
      </c>
      <c r="AG78" s="42" t="s">
        <v>199</v>
      </c>
      <c r="AH78" s="42" t="s">
        <v>365</v>
      </c>
      <c r="AI78" s="42" t="s">
        <v>366</v>
      </c>
      <c r="AJ78" s="42" t="s">
        <v>570</v>
      </c>
    </row>
    <row r="79" spans="2:36" ht="128.25" hidden="1" x14ac:dyDescent="0.2">
      <c r="B79" s="42" t="s">
        <v>453</v>
      </c>
      <c r="C79" s="43" t="s">
        <v>454</v>
      </c>
      <c r="D79" s="42" t="s">
        <v>594</v>
      </c>
      <c r="E79" s="42" t="s">
        <v>596</v>
      </c>
      <c r="F79" s="42" t="s">
        <v>552</v>
      </c>
      <c r="G79" s="42" t="s">
        <v>199</v>
      </c>
      <c r="H79" s="42" t="s">
        <v>199</v>
      </c>
      <c r="I79" s="42" t="s">
        <v>199</v>
      </c>
      <c r="J79" s="42" t="s">
        <v>199</v>
      </c>
      <c r="K79" s="42" t="s">
        <v>597</v>
      </c>
      <c r="L79" s="42" t="s">
        <v>598</v>
      </c>
      <c r="M79" s="44" t="s">
        <v>599</v>
      </c>
      <c r="N79" s="42" t="s">
        <v>525</v>
      </c>
      <c r="O79" s="42" t="s">
        <v>524</v>
      </c>
      <c r="P79" s="42" t="s">
        <v>0</v>
      </c>
      <c r="Q79" s="45">
        <v>45292</v>
      </c>
      <c r="R79" s="45">
        <v>45473</v>
      </c>
      <c r="S79" s="45" t="s">
        <v>1611</v>
      </c>
      <c r="T79" s="26"/>
      <c r="U79" s="42"/>
      <c r="V79" s="46">
        <v>0.5</v>
      </c>
      <c r="W79" s="42" t="s">
        <v>1605</v>
      </c>
      <c r="X79" s="42" t="s">
        <v>1496</v>
      </c>
      <c r="Y79" s="42" t="s">
        <v>199</v>
      </c>
      <c r="Z79" s="42" t="s">
        <v>199</v>
      </c>
      <c r="AA79" s="42" t="s">
        <v>199</v>
      </c>
      <c r="AB79" s="42" t="s">
        <v>364</v>
      </c>
      <c r="AC79" s="42" t="s">
        <v>199</v>
      </c>
      <c r="AD79" s="42" t="s">
        <v>199</v>
      </c>
      <c r="AE79" s="42" t="s">
        <v>199</v>
      </c>
      <c r="AF79" s="42" t="s">
        <v>199</v>
      </c>
      <c r="AG79" s="42" t="s">
        <v>199</v>
      </c>
      <c r="AH79" s="42" t="s">
        <v>402</v>
      </c>
      <c r="AI79" s="42" t="s">
        <v>600</v>
      </c>
      <c r="AJ79" s="42" t="s">
        <v>528</v>
      </c>
    </row>
    <row r="80" spans="2:36" ht="128.25" hidden="1" x14ac:dyDescent="0.2">
      <c r="B80" s="42" t="s">
        <v>453</v>
      </c>
      <c r="C80" s="43" t="s">
        <v>454</v>
      </c>
      <c r="D80" s="42" t="s">
        <v>594</v>
      </c>
      <c r="E80" s="42" t="s">
        <v>596</v>
      </c>
      <c r="F80" s="42" t="s">
        <v>552</v>
      </c>
      <c r="G80" s="42" t="s">
        <v>199</v>
      </c>
      <c r="H80" s="42" t="s">
        <v>199</v>
      </c>
      <c r="I80" s="42" t="s">
        <v>199</v>
      </c>
      <c r="J80" s="42" t="s">
        <v>199</v>
      </c>
      <c r="K80" s="42" t="s">
        <v>601</v>
      </c>
      <c r="L80" s="42" t="s">
        <v>602</v>
      </c>
      <c r="M80" s="44" t="s">
        <v>603</v>
      </c>
      <c r="N80" s="42" t="s">
        <v>525</v>
      </c>
      <c r="O80" s="42" t="s">
        <v>524</v>
      </c>
      <c r="P80" s="42" t="s">
        <v>0</v>
      </c>
      <c r="Q80" s="45">
        <v>45474</v>
      </c>
      <c r="R80" s="45">
        <v>45641</v>
      </c>
      <c r="S80" s="45" t="s">
        <v>1611</v>
      </c>
      <c r="T80" s="26"/>
      <c r="U80" s="42"/>
      <c r="V80" s="46">
        <v>0.5</v>
      </c>
      <c r="W80" s="42" t="s">
        <v>1605</v>
      </c>
      <c r="X80" s="42" t="s">
        <v>1496</v>
      </c>
      <c r="Y80" s="42" t="s">
        <v>199</v>
      </c>
      <c r="Z80" s="42" t="s">
        <v>199</v>
      </c>
      <c r="AA80" s="42" t="s">
        <v>199</v>
      </c>
      <c r="AB80" s="42" t="s">
        <v>364</v>
      </c>
      <c r="AC80" s="42" t="s">
        <v>199</v>
      </c>
      <c r="AD80" s="42" t="s">
        <v>199</v>
      </c>
      <c r="AE80" s="42" t="s">
        <v>199</v>
      </c>
      <c r="AF80" s="42" t="s">
        <v>199</v>
      </c>
      <c r="AG80" s="42" t="s">
        <v>199</v>
      </c>
      <c r="AH80" s="42" t="s">
        <v>402</v>
      </c>
      <c r="AI80" s="42" t="s">
        <v>600</v>
      </c>
      <c r="AJ80" s="42" t="s">
        <v>528</v>
      </c>
    </row>
    <row r="81" spans="2:36" ht="128.25" hidden="1" x14ac:dyDescent="0.2">
      <c r="B81" s="42" t="s">
        <v>453</v>
      </c>
      <c r="C81" s="43" t="s">
        <v>454</v>
      </c>
      <c r="D81" s="42" t="s">
        <v>604</v>
      </c>
      <c r="E81" s="42" t="s">
        <v>596</v>
      </c>
      <c r="F81" s="42" t="s">
        <v>552</v>
      </c>
      <c r="G81" s="42" t="s">
        <v>199</v>
      </c>
      <c r="H81" s="42" t="s">
        <v>199</v>
      </c>
      <c r="I81" s="42" t="s">
        <v>199</v>
      </c>
      <c r="J81" s="42" t="s">
        <v>199</v>
      </c>
      <c r="K81" s="42" t="s">
        <v>605</v>
      </c>
      <c r="L81" s="42" t="s">
        <v>606</v>
      </c>
      <c r="M81" s="44" t="s">
        <v>607</v>
      </c>
      <c r="N81" s="42" t="s">
        <v>608</v>
      </c>
      <c r="O81" s="42" t="s">
        <v>609</v>
      </c>
      <c r="P81" s="42" t="s">
        <v>0</v>
      </c>
      <c r="Q81" s="50">
        <v>45474</v>
      </c>
      <c r="R81" s="50">
        <v>45641</v>
      </c>
      <c r="S81" s="50" t="s">
        <v>1611</v>
      </c>
      <c r="T81" s="26"/>
      <c r="U81" s="42"/>
      <c r="V81" s="44">
        <v>20</v>
      </c>
      <c r="W81" s="42" t="s">
        <v>207</v>
      </c>
      <c r="X81" s="42" t="s">
        <v>1584</v>
      </c>
      <c r="Y81" s="42" t="s">
        <v>1496</v>
      </c>
      <c r="Z81" s="42" t="s">
        <v>199</v>
      </c>
      <c r="AA81" s="42" t="s">
        <v>199</v>
      </c>
      <c r="AB81" s="42" t="s">
        <v>1618</v>
      </c>
      <c r="AC81" s="42" t="s">
        <v>199</v>
      </c>
      <c r="AD81" s="42" t="s">
        <v>199</v>
      </c>
      <c r="AE81" s="42" t="s">
        <v>199</v>
      </c>
      <c r="AF81" s="42" t="s">
        <v>199</v>
      </c>
      <c r="AG81" s="42" t="s">
        <v>199</v>
      </c>
      <c r="AH81" s="42" t="s">
        <v>199</v>
      </c>
      <c r="AI81" s="42" t="s">
        <v>199</v>
      </c>
      <c r="AJ81" s="42" t="s">
        <v>610</v>
      </c>
    </row>
    <row r="82" spans="2:36" ht="128.25" hidden="1" x14ac:dyDescent="0.2">
      <c r="B82" s="42" t="s">
        <v>453</v>
      </c>
      <c r="C82" s="43" t="s">
        <v>454</v>
      </c>
      <c r="D82" s="42" t="s">
        <v>604</v>
      </c>
      <c r="E82" s="42" t="s">
        <v>596</v>
      </c>
      <c r="F82" s="42" t="s">
        <v>552</v>
      </c>
      <c r="G82" s="42" t="s">
        <v>199</v>
      </c>
      <c r="H82" s="42" t="s">
        <v>199</v>
      </c>
      <c r="I82" s="42" t="s">
        <v>199</v>
      </c>
      <c r="J82" s="42" t="s">
        <v>199</v>
      </c>
      <c r="K82" s="42" t="s">
        <v>611</v>
      </c>
      <c r="L82" s="42" t="s">
        <v>612</v>
      </c>
      <c r="M82" s="44" t="s">
        <v>613</v>
      </c>
      <c r="N82" s="42" t="s">
        <v>608</v>
      </c>
      <c r="O82" s="42" t="s">
        <v>609</v>
      </c>
      <c r="P82" s="42" t="s">
        <v>0</v>
      </c>
      <c r="Q82" s="50">
        <v>45474</v>
      </c>
      <c r="R82" s="50">
        <v>45641</v>
      </c>
      <c r="S82" s="50" t="s">
        <v>1611</v>
      </c>
      <c r="T82" s="26"/>
      <c r="U82" s="42"/>
      <c r="V82" s="44">
        <v>20</v>
      </c>
      <c r="W82" s="42" t="s">
        <v>207</v>
      </c>
      <c r="X82" s="42" t="s">
        <v>1584</v>
      </c>
      <c r="Y82" s="42" t="s">
        <v>1496</v>
      </c>
      <c r="Z82" s="42" t="s">
        <v>199</v>
      </c>
      <c r="AA82" s="42" t="s">
        <v>199</v>
      </c>
      <c r="AB82" s="42" t="s">
        <v>1618</v>
      </c>
      <c r="AC82" s="42" t="s">
        <v>199</v>
      </c>
      <c r="AD82" s="42" t="s">
        <v>199</v>
      </c>
      <c r="AE82" s="42" t="s">
        <v>199</v>
      </c>
      <c r="AF82" s="42" t="s">
        <v>199</v>
      </c>
      <c r="AG82" s="42" t="s">
        <v>199</v>
      </c>
      <c r="AH82" s="42" t="s">
        <v>199</v>
      </c>
      <c r="AI82" s="42" t="s">
        <v>199</v>
      </c>
      <c r="AJ82" s="42" t="s">
        <v>610</v>
      </c>
    </row>
    <row r="83" spans="2:36" ht="128.25" hidden="1" x14ac:dyDescent="0.2">
      <c r="B83" s="42" t="s">
        <v>453</v>
      </c>
      <c r="C83" s="43" t="s">
        <v>454</v>
      </c>
      <c r="D83" s="42" t="s">
        <v>604</v>
      </c>
      <c r="E83" s="42" t="s">
        <v>596</v>
      </c>
      <c r="F83" s="42" t="s">
        <v>552</v>
      </c>
      <c r="G83" s="42" t="s">
        <v>199</v>
      </c>
      <c r="H83" s="42" t="s">
        <v>199</v>
      </c>
      <c r="I83" s="42" t="s">
        <v>199</v>
      </c>
      <c r="J83" s="42" t="s">
        <v>199</v>
      </c>
      <c r="K83" s="42" t="s">
        <v>614</v>
      </c>
      <c r="L83" s="42" t="s">
        <v>615</v>
      </c>
      <c r="M83" s="44" t="s">
        <v>616</v>
      </c>
      <c r="N83" s="42" t="s">
        <v>608</v>
      </c>
      <c r="O83" s="42" t="s">
        <v>609</v>
      </c>
      <c r="P83" s="42" t="s">
        <v>0</v>
      </c>
      <c r="Q83" s="50">
        <v>45474</v>
      </c>
      <c r="R83" s="50">
        <v>45641</v>
      </c>
      <c r="S83" s="50" t="s">
        <v>1611</v>
      </c>
      <c r="T83" s="26"/>
      <c r="U83" s="42"/>
      <c r="V83" s="44">
        <v>10</v>
      </c>
      <c r="W83" s="42" t="s">
        <v>207</v>
      </c>
      <c r="X83" s="42" t="s">
        <v>1584</v>
      </c>
      <c r="Y83" s="42" t="s">
        <v>1496</v>
      </c>
      <c r="Z83" s="42" t="s">
        <v>199</v>
      </c>
      <c r="AA83" s="42" t="s">
        <v>199</v>
      </c>
      <c r="AB83" s="42" t="s">
        <v>1618</v>
      </c>
      <c r="AC83" s="42" t="s">
        <v>199</v>
      </c>
      <c r="AD83" s="42" t="s">
        <v>199</v>
      </c>
      <c r="AE83" s="42" t="s">
        <v>199</v>
      </c>
      <c r="AF83" s="42" t="s">
        <v>199</v>
      </c>
      <c r="AG83" s="42" t="s">
        <v>199</v>
      </c>
      <c r="AH83" s="42" t="s">
        <v>199</v>
      </c>
      <c r="AI83" s="42" t="s">
        <v>199</v>
      </c>
      <c r="AJ83" s="42" t="s">
        <v>610</v>
      </c>
    </row>
    <row r="84" spans="2:36" ht="128.25" hidden="1" x14ac:dyDescent="0.2">
      <c r="B84" s="42" t="s">
        <v>453</v>
      </c>
      <c r="C84" s="43" t="s">
        <v>454</v>
      </c>
      <c r="D84" s="42" t="s">
        <v>604</v>
      </c>
      <c r="E84" s="42" t="s">
        <v>596</v>
      </c>
      <c r="F84" s="42" t="s">
        <v>552</v>
      </c>
      <c r="G84" s="42" t="s">
        <v>199</v>
      </c>
      <c r="H84" s="42" t="s">
        <v>199</v>
      </c>
      <c r="I84" s="42" t="s">
        <v>199</v>
      </c>
      <c r="J84" s="42" t="s">
        <v>199</v>
      </c>
      <c r="K84" s="42" t="s">
        <v>617</v>
      </c>
      <c r="L84" s="42" t="s">
        <v>618</v>
      </c>
      <c r="M84" s="44" t="s">
        <v>619</v>
      </c>
      <c r="N84" s="42" t="s">
        <v>608</v>
      </c>
      <c r="O84" s="42" t="s">
        <v>609</v>
      </c>
      <c r="P84" s="42" t="s">
        <v>0</v>
      </c>
      <c r="Q84" s="50">
        <v>45292</v>
      </c>
      <c r="R84" s="50">
        <v>45396</v>
      </c>
      <c r="S84" s="50" t="s">
        <v>1611</v>
      </c>
      <c r="T84" s="26"/>
      <c r="U84" s="42"/>
      <c r="V84" s="44">
        <v>5</v>
      </c>
      <c r="W84" s="42" t="s">
        <v>1584</v>
      </c>
      <c r="X84" s="42" t="s">
        <v>1623</v>
      </c>
      <c r="Y84" s="42" t="s">
        <v>1626</v>
      </c>
      <c r="Z84" s="42" t="s">
        <v>1590</v>
      </c>
      <c r="AA84" s="42" t="s">
        <v>199</v>
      </c>
      <c r="AB84" s="42" t="s">
        <v>1577</v>
      </c>
      <c r="AC84" s="42" t="s">
        <v>1602</v>
      </c>
      <c r="AD84" s="42" t="s">
        <v>1597</v>
      </c>
      <c r="AE84" s="42" t="s">
        <v>622</v>
      </c>
      <c r="AF84" s="42" t="s">
        <v>1591</v>
      </c>
      <c r="AG84" s="42" t="s">
        <v>1606</v>
      </c>
      <c r="AH84" s="42" t="s">
        <v>199</v>
      </c>
      <c r="AI84" s="42" t="s">
        <v>199</v>
      </c>
      <c r="AJ84" s="42" t="s">
        <v>610</v>
      </c>
    </row>
    <row r="85" spans="2:36" ht="128.25" hidden="1" x14ac:dyDescent="0.2">
      <c r="B85" s="42" t="s">
        <v>453</v>
      </c>
      <c r="C85" s="43" t="s">
        <v>454</v>
      </c>
      <c r="D85" s="42" t="s">
        <v>604</v>
      </c>
      <c r="E85" s="42" t="s">
        <v>596</v>
      </c>
      <c r="F85" s="42" t="s">
        <v>552</v>
      </c>
      <c r="G85" s="42" t="s">
        <v>199</v>
      </c>
      <c r="H85" s="42" t="s">
        <v>199</v>
      </c>
      <c r="I85" s="42" t="s">
        <v>199</v>
      </c>
      <c r="J85" s="42" t="s">
        <v>199</v>
      </c>
      <c r="K85" s="42" t="s">
        <v>625</v>
      </c>
      <c r="L85" s="42" t="s">
        <v>618</v>
      </c>
      <c r="M85" s="44" t="s">
        <v>619</v>
      </c>
      <c r="N85" s="42" t="s">
        <v>608</v>
      </c>
      <c r="O85" s="42" t="s">
        <v>609</v>
      </c>
      <c r="P85" s="42" t="s">
        <v>0</v>
      </c>
      <c r="Q85" s="50">
        <v>45383</v>
      </c>
      <c r="R85" s="50">
        <v>45487</v>
      </c>
      <c r="S85" s="50" t="s">
        <v>1611</v>
      </c>
      <c r="T85" s="26"/>
      <c r="U85" s="42"/>
      <c r="V85" s="44">
        <v>5</v>
      </c>
      <c r="W85" s="42" t="s">
        <v>1584</v>
      </c>
      <c r="X85" s="42" t="s">
        <v>1623</v>
      </c>
      <c r="Y85" s="42" t="s">
        <v>1590</v>
      </c>
      <c r="Z85" s="42" t="s">
        <v>199</v>
      </c>
      <c r="AA85" s="42" t="s">
        <v>199</v>
      </c>
      <c r="AB85" s="42" t="s">
        <v>1577</v>
      </c>
      <c r="AC85" s="42" t="s">
        <v>1602</v>
      </c>
      <c r="AD85" s="42" t="s">
        <v>1597</v>
      </c>
      <c r="AE85" s="42" t="s">
        <v>622</v>
      </c>
      <c r="AF85" s="42" t="s">
        <v>1591</v>
      </c>
      <c r="AG85" s="42" t="s">
        <v>1606</v>
      </c>
      <c r="AH85" s="42" t="s">
        <v>199</v>
      </c>
      <c r="AI85" s="42" t="s">
        <v>199</v>
      </c>
      <c r="AJ85" s="42" t="s">
        <v>610</v>
      </c>
    </row>
    <row r="86" spans="2:36" ht="128.25" hidden="1" x14ac:dyDescent="0.2">
      <c r="B86" s="42" t="s">
        <v>453</v>
      </c>
      <c r="C86" s="43" t="s">
        <v>454</v>
      </c>
      <c r="D86" s="42" t="s">
        <v>604</v>
      </c>
      <c r="E86" s="42" t="s">
        <v>596</v>
      </c>
      <c r="F86" s="42" t="s">
        <v>552</v>
      </c>
      <c r="G86" s="42" t="s">
        <v>199</v>
      </c>
      <c r="H86" s="42" t="s">
        <v>199</v>
      </c>
      <c r="I86" s="42" t="s">
        <v>199</v>
      </c>
      <c r="J86" s="42" t="s">
        <v>199</v>
      </c>
      <c r="K86" s="42" t="s">
        <v>626</v>
      </c>
      <c r="L86" s="42" t="s">
        <v>618</v>
      </c>
      <c r="M86" s="44" t="s">
        <v>619</v>
      </c>
      <c r="N86" s="42" t="s">
        <v>608</v>
      </c>
      <c r="O86" s="42" t="s">
        <v>609</v>
      </c>
      <c r="P86" s="42" t="s">
        <v>0</v>
      </c>
      <c r="Q86" s="50">
        <v>45477</v>
      </c>
      <c r="R86" s="50">
        <v>45582</v>
      </c>
      <c r="S86" s="50" t="s">
        <v>1611</v>
      </c>
      <c r="T86" s="26"/>
      <c r="U86" s="42"/>
      <c r="V86" s="44">
        <v>5</v>
      </c>
      <c r="W86" s="42" t="s">
        <v>1584</v>
      </c>
      <c r="X86" s="42" t="s">
        <v>1623</v>
      </c>
      <c r="Y86" s="42" t="s">
        <v>1590</v>
      </c>
      <c r="Z86" s="42" t="s">
        <v>199</v>
      </c>
      <c r="AA86" s="42" t="s">
        <v>199</v>
      </c>
      <c r="AB86" s="42" t="s">
        <v>1577</v>
      </c>
      <c r="AC86" s="42" t="s">
        <v>1602</v>
      </c>
      <c r="AD86" s="42" t="s">
        <v>1597</v>
      </c>
      <c r="AE86" s="42" t="s">
        <v>622</v>
      </c>
      <c r="AF86" s="42" t="s">
        <v>1591</v>
      </c>
      <c r="AG86" s="42" t="s">
        <v>1606</v>
      </c>
      <c r="AH86" s="42" t="s">
        <v>199</v>
      </c>
      <c r="AI86" s="42" t="s">
        <v>199</v>
      </c>
      <c r="AJ86" s="42" t="s">
        <v>610</v>
      </c>
    </row>
    <row r="87" spans="2:36" ht="128.25" hidden="1" x14ac:dyDescent="0.2">
      <c r="B87" s="42" t="s">
        <v>453</v>
      </c>
      <c r="C87" s="43" t="s">
        <v>454</v>
      </c>
      <c r="D87" s="42" t="s">
        <v>604</v>
      </c>
      <c r="E87" s="42" t="s">
        <v>596</v>
      </c>
      <c r="F87" s="42" t="s">
        <v>552</v>
      </c>
      <c r="G87" s="42" t="s">
        <v>199</v>
      </c>
      <c r="H87" s="42" t="s">
        <v>199</v>
      </c>
      <c r="I87" s="42" t="s">
        <v>199</v>
      </c>
      <c r="J87" s="42" t="s">
        <v>199</v>
      </c>
      <c r="K87" s="42" t="s">
        <v>627</v>
      </c>
      <c r="L87" s="42" t="s">
        <v>618</v>
      </c>
      <c r="M87" s="44" t="s">
        <v>619</v>
      </c>
      <c r="N87" s="42" t="s">
        <v>608</v>
      </c>
      <c r="O87" s="42" t="s">
        <v>609</v>
      </c>
      <c r="P87" s="42" t="s">
        <v>0</v>
      </c>
      <c r="Q87" s="50">
        <v>45567</v>
      </c>
      <c r="R87" s="50">
        <v>45641</v>
      </c>
      <c r="S87" s="50" t="s">
        <v>1611</v>
      </c>
      <c r="T87" s="26"/>
      <c r="U87" s="42"/>
      <c r="V87" s="44">
        <v>5</v>
      </c>
      <c r="W87" s="42" t="s">
        <v>1584</v>
      </c>
      <c r="X87" s="42" t="s">
        <v>1623</v>
      </c>
      <c r="Y87" s="42" t="s">
        <v>1590</v>
      </c>
      <c r="Z87" s="42" t="s">
        <v>199</v>
      </c>
      <c r="AA87" s="42" t="s">
        <v>199</v>
      </c>
      <c r="AB87" s="42" t="s">
        <v>1577</v>
      </c>
      <c r="AC87" s="42" t="s">
        <v>1602</v>
      </c>
      <c r="AD87" s="42" t="s">
        <v>1597</v>
      </c>
      <c r="AE87" s="42" t="s">
        <v>622</v>
      </c>
      <c r="AF87" s="42" t="s">
        <v>1591</v>
      </c>
      <c r="AG87" s="42" t="s">
        <v>1606</v>
      </c>
      <c r="AH87" s="42" t="s">
        <v>199</v>
      </c>
      <c r="AI87" s="42" t="s">
        <v>199</v>
      </c>
      <c r="AJ87" s="42" t="s">
        <v>610</v>
      </c>
    </row>
    <row r="88" spans="2:36" ht="128.25" hidden="1" x14ac:dyDescent="0.2">
      <c r="B88" s="42" t="s">
        <v>453</v>
      </c>
      <c r="C88" s="43" t="s">
        <v>454</v>
      </c>
      <c r="D88" s="42" t="s">
        <v>604</v>
      </c>
      <c r="E88" s="42" t="s">
        <v>596</v>
      </c>
      <c r="F88" s="42" t="s">
        <v>552</v>
      </c>
      <c r="G88" s="42" t="s">
        <v>199</v>
      </c>
      <c r="H88" s="42" t="s">
        <v>199</v>
      </c>
      <c r="I88" s="42" t="s">
        <v>199</v>
      </c>
      <c r="J88" s="42" t="s">
        <v>199</v>
      </c>
      <c r="K88" s="42" t="s">
        <v>628</v>
      </c>
      <c r="L88" s="42" t="s">
        <v>629</v>
      </c>
      <c r="M88" s="44" t="s">
        <v>630</v>
      </c>
      <c r="N88" s="42" t="s">
        <v>608</v>
      </c>
      <c r="O88" s="42" t="s">
        <v>609</v>
      </c>
      <c r="P88" s="42" t="s">
        <v>0</v>
      </c>
      <c r="Q88" s="50">
        <v>45566</v>
      </c>
      <c r="R88" s="50">
        <v>45641</v>
      </c>
      <c r="S88" s="50" t="s">
        <v>199</v>
      </c>
      <c r="T88" s="26"/>
      <c r="U88" s="42"/>
      <c r="V88" s="44">
        <v>5</v>
      </c>
      <c r="W88" s="42" t="s">
        <v>1584</v>
      </c>
      <c r="X88" s="42" t="s">
        <v>1590</v>
      </c>
      <c r="Y88" s="42" t="s">
        <v>199</v>
      </c>
      <c r="Z88" s="42" t="s">
        <v>199</v>
      </c>
      <c r="AA88" s="42" t="s">
        <v>199</v>
      </c>
      <c r="AB88" s="42" t="s">
        <v>1577</v>
      </c>
      <c r="AC88" s="42" t="s">
        <v>1602</v>
      </c>
      <c r="AD88" s="42" t="s">
        <v>199</v>
      </c>
      <c r="AE88" s="42" t="s">
        <v>199</v>
      </c>
      <c r="AF88" s="42" t="s">
        <v>199</v>
      </c>
      <c r="AG88" s="42" t="s">
        <v>199</v>
      </c>
      <c r="AH88" s="42" t="s">
        <v>199</v>
      </c>
      <c r="AI88" s="42" t="s">
        <v>199</v>
      </c>
      <c r="AJ88" s="42" t="s">
        <v>610</v>
      </c>
    </row>
    <row r="89" spans="2:36" ht="128.25" hidden="1" x14ac:dyDescent="0.2">
      <c r="B89" s="42" t="s">
        <v>453</v>
      </c>
      <c r="C89" s="43" t="s">
        <v>454</v>
      </c>
      <c r="D89" s="42" t="s">
        <v>604</v>
      </c>
      <c r="E89" s="42" t="s">
        <v>596</v>
      </c>
      <c r="F89" s="42" t="s">
        <v>552</v>
      </c>
      <c r="G89" s="42" t="s">
        <v>199</v>
      </c>
      <c r="H89" s="42" t="s">
        <v>199</v>
      </c>
      <c r="I89" s="42" t="s">
        <v>199</v>
      </c>
      <c r="J89" s="42" t="s">
        <v>199</v>
      </c>
      <c r="K89" s="42" t="s">
        <v>631</v>
      </c>
      <c r="L89" s="42" t="s">
        <v>632</v>
      </c>
      <c r="M89" s="44" t="s">
        <v>633</v>
      </c>
      <c r="N89" s="42" t="s">
        <v>608</v>
      </c>
      <c r="O89" s="42" t="s">
        <v>609</v>
      </c>
      <c r="P89" s="42" t="s">
        <v>0</v>
      </c>
      <c r="Q89" s="50">
        <v>45566</v>
      </c>
      <c r="R89" s="50">
        <v>45641</v>
      </c>
      <c r="S89" s="50" t="s">
        <v>199</v>
      </c>
      <c r="T89" s="26"/>
      <c r="U89" s="42"/>
      <c r="V89" s="44">
        <v>5</v>
      </c>
      <c r="W89" s="42" t="s">
        <v>1584</v>
      </c>
      <c r="X89" s="42" t="s">
        <v>1623</v>
      </c>
      <c r="Y89" s="42" t="s">
        <v>1590</v>
      </c>
      <c r="Z89" s="42" t="s">
        <v>199</v>
      </c>
      <c r="AA89" s="42" t="s">
        <v>199</v>
      </c>
      <c r="AB89" s="42" t="s">
        <v>1577</v>
      </c>
      <c r="AC89" s="42" t="s">
        <v>1602</v>
      </c>
      <c r="AD89" s="42" t="s">
        <v>199</v>
      </c>
      <c r="AE89" s="42" t="s">
        <v>199</v>
      </c>
      <c r="AF89" s="42" t="s">
        <v>199</v>
      </c>
      <c r="AG89" s="42" t="s">
        <v>199</v>
      </c>
      <c r="AH89" s="42" t="s">
        <v>199</v>
      </c>
      <c r="AI89" s="42" t="s">
        <v>199</v>
      </c>
      <c r="AJ89" s="42" t="s">
        <v>610</v>
      </c>
    </row>
    <row r="90" spans="2:36" ht="128.25" hidden="1" x14ac:dyDescent="0.2">
      <c r="B90" s="42" t="s">
        <v>453</v>
      </c>
      <c r="C90" s="43" t="s">
        <v>454</v>
      </c>
      <c r="D90" s="42" t="s">
        <v>604</v>
      </c>
      <c r="E90" s="42" t="s">
        <v>596</v>
      </c>
      <c r="F90" s="42" t="s">
        <v>552</v>
      </c>
      <c r="G90" s="42" t="s">
        <v>199</v>
      </c>
      <c r="H90" s="42" t="s">
        <v>199</v>
      </c>
      <c r="I90" s="42" t="s">
        <v>199</v>
      </c>
      <c r="J90" s="42" t="s">
        <v>199</v>
      </c>
      <c r="K90" s="42" t="s">
        <v>634</v>
      </c>
      <c r="L90" s="42" t="s">
        <v>635</v>
      </c>
      <c r="M90" s="44" t="s">
        <v>636</v>
      </c>
      <c r="N90" s="42" t="s">
        <v>608</v>
      </c>
      <c r="O90" s="42" t="s">
        <v>637</v>
      </c>
      <c r="P90" s="42" t="s">
        <v>0</v>
      </c>
      <c r="Q90" s="50">
        <v>45292</v>
      </c>
      <c r="R90" s="50">
        <v>45641</v>
      </c>
      <c r="S90" s="50" t="s">
        <v>1611</v>
      </c>
      <c r="T90" s="26"/>
      <c r="U90" s="42"/>
      <c r="V90" s="44">
        <v>10</v>
      </c>
      <c r="W90" s="42" t="s">
        <v>1590</v>
      </c>
      <c r="X90" s="42" t="s">
        <v>1596</v>
      </c>
      <c r="Y90" s="42" t="s">
        <v>199</v>
      </c>
      <c r="Z90" s="42" t="s">
        <v>199</v>
      </c>
      <c r="AA90" s="42" t="s">
        <v>199</v>
      </c>
      <c r="AB90" s="42" t="s">
        <v>364</v>
      </c>
      <c r="AC90" s="42" t="s">
        <v>199</v>
      </c>
      <c r="AD90" s="42" t="s">
        <v>199</v>
      </c>
      <c r="AE90" s="42" t="s">
        <v>199</v>
      </c>
      <c r="AF90" s="42" t="s">
        <v>199</v>
      </c>
      <c r="AG90" s="42" t="s">
        <v>199</v>
      </c>
      <c r="AH90" s="42" t="s">
        <v>402</v>
      </c>
      <c r="AI90" s="42" t="s">
        <v>638</v>
      </c>
      <c r="AJ90" s="42" t="s">
        <v>610</v>
      </c>
    </row>
    <row r="91" spans="2:36" ht="128.25" hidden="1" x14ac:dyDescent="0.2">
      <c r="B91" s="42" t="s">
        <v>453</v>
      </c>
      <c r="C91" s="43" t="s">
        <v>454</v>
      </c>
      <c r="D91" s="42" t="s">
        <v>604</v>
      </c>
      <c r="E91" s="42" t="s">
        <v>596</v>
      </c>
      <c r="F91" s="42" t="s">
        <v>552</v>
      </c>
      <c r="G91" s="42" t="s">
        <v>199</v>
      </c>
      <c r="H91" s="42" t="s">
        <v>199</v>
      </c>
      <c r="I91" s="42" t="s">
        <v>199</v>
      </c>
      <c r="J91" s="42" t="s">
        <v>199</v>
      </c>
      <c r="K91" s="42" t="s">
        <v>639</v>
      </c>
      <c r="L91" s="42" t="s">
        <v>640</v>
      </c>
      <c r="M91" s="44" t="s">
        <v>641</v>
      </c>
      <c r="N91" s="42" t="s">
        <v>608</v>
      </c>
      <c r="O91" s="42" t="s">
        <v>609</v>
      </c>
      <c r="P91" s="42" t="s">
        <v>0</v>
      </c>
      <c r="Q91" s="50">
        <v>45292</v>
      </c>
      <c r="R91" s="50">
        <v>45473</v>
      </c>
      <c r="S91" s="50" t="s">
        <v>1611</v>
      </c>
      <c r="T91" s="26"/>
      <c r="U91" s="42"/>
      <c r="V91" s="44">
        <v>5</v>
      </c>
      <c r="W91" s="42" t="s">
        <v>1590</v>
      </c>
      <c r="X91" s="42" t="s">
        <v>1596</v>
      </c>
      <c r="Y91" s="42" t="s">
        <v>199</v>
      </c>
      <c r="Z91" s="42" t="s">
        <v>199</v>
      </c>
      <c r="AA91" s="42" t="s">
        <v>199</v>
      </c>
      <c r="AB91" s="42" t="s">
        <v>364</v>
      </c>
      <c r="AC91" s="42" t="s">
        <v>199</v>
      </c>
      <c r="AD91" s="42" t="s">
        <v>199</v>
      </c>
      <c r="AE91" s="42" t="s">
        <v>199</v>
      </c>
      <c r="AF91" s="42" t="s">
        <v>199</v>
      </c>
      <c r="AG91" s="42" t="s">
        <v>199</v>
      </c>
      <c r="AH91" s="42" t="s">
        <v>402</v>
      </c>
      <c r="AI91" s="42" t="s">
        <v>638</v>
      </c>
      <c r="AJ91" s="42" t="s">
        <v>610</v>
      </c>
    </row>
    <row r="92" spans="2:36" ht="128.25" hidden="1" x14ac:dyDescent="0.2">
      <c r="B92" s="42" t="s">
        <v>453</v>
      </c>
      <c r="C92" s="43" t="s">
        <v>454</v>
      </c>
      <c r="D92" s="42" t="s">
        <v>604</v>
      </c>
      <c r="E92" s="42" t="s">
        <v>596</v>
      </c>
      <c r="F92" s="42" t="s">
        <v>552</v>
      </c>
      <c r="G92" s="42" t="s">
        <v>199</v>
      </c>
      <c r="H92" s="42" t="s">
        <v>199</v>
      </c>
      <c r="I92" s="42" t="s">
        <v>199</v>
      </c>
      <c r="J92" s="42" t="s">
        <v>199</v>
      </c>
      <c r="K92" s="42" t="s">
        <v>642</v>
      </c>
      <c r="L92" s="42" t="s">
        <v>643</v>
      </c>
      <c r="M92" s="44" t="s">
        <v>641</v>
      </c>
      <c r="N92" s="42" t="s">
        <v>608</v>
      </c>
      <c r="O92" s="42" t="s">
        <v>609</v>
      </c>
      <c r="P92" s="42" t="s">
        <v>0</v>
      </c>
      <c r="Q92" s="50">
        <v>45474</v>
      </c>
      <c r="R92" s="50">
        <v>45641</v>
      </c>
      <c r="S92" s="50" t="s">
        <v>1611</v>
      </c>
      <c r="T92" s="26"/>
      <c r="U92" s="42"/>
      <c r="V92" s="44">
        <v>5</v>
      </c>
      <c r="W92" s="42" t="s">
        <v>1590</v>
      </c>
      <c r="X92" s="42" t="s">
        <v>1596</v>
      </c>
      <c r="Y92" s="42" t="s">
        <v>199</v>
      </c>
      <c r="Z92" s="42" t="s">
        <v>199</v>
      </c>
      <c r="AA92" s="42" t="s">
        <v>199</v>
      </c>
      <c r="AB92" s="42" t="s">
        <v>364</v>
      </c>
      <c r="AC92" s="42" t="s">
        <v>199</v>
      </c>
      <c r="AD92" s="42" t="s">
        <v>199</v>
      </c>
      <c r="AE92" s="42" t="s">
        <v>199</v>
      </c>
      <c r="AF92" s="42" t="s">
        <v>199</v>
      </c>
      <c r="AG92" s="42" t="s">
        <v>199</v>
      </c>
      <c r="AH92" s="42" t="s">
        <v>402</v>
      </c>
      <c r="AI92" s="42" t="s">
        <v>638</v>
      </c>
      <c r="AJ92" s="42" t="s">
        <v>610</v>
      </c>
    </row>
    <row r="93" spans="2:36" ht="128.25" hidden="1" x14ac:dyDescent="0.2">
      <c r="B93" s="42" t="s">
        <v>453</v>
      </c>
      <c r="C93" s="43" t="s">
        <v>454</v>
      </c>
      <c r="D93" s="42" t="s">
        <v>594</v>
      </c>
      <c r="E93" s="42" t="s">
        <v>596</v>
      </c>
      <c r="F93" s="42" t="s">
        <v>552</v>
      </c>
      <c r="G93" s="42" t="s">
        <v>199</v>
      </c>
      <c r="H93" s="42" t="s">
        <v>199</v>
      </c>
      <c r="I93" s="42" t="s">
        <v>199</v>
      </c>
      <c r="J93" s="42" t="s">
        <v>199</v>
      </c>
      <c r="K93" s="59" t="s">
        <v>1692</v>
      </c>
      <c r="L93" s="60" t="s">
        <v>645</v>
      </c>
      <c r="M93" s="44" t="s">
        <v>646</v>
      </c>
      <c r="N93" s="42" t="s">
        <v>647</v>
      </c>
      <c r="O93" s="42" t="s">
        <v>648</v>
      </c>
      <c r="P93" s="42" t="s">
        <v>0</v>
      </c>
      <c r="Q93" s="45">
        <v>45292</v>
      </c>
      <c r="R93" s="45">
        <v>45657</v>
      </c>
      <c r="S93" s="45" t="s">
        <v>1611</v>
      </c>
      <c r="T93" s="26"/>
      <c r="U93" s="42"/>
      <c r="V93" s="42">
        <v>50</v>
      </c>
      <c r="W93" s="42" t="s">
        <v>245</v>
      </c>
      <c r="X93" s="42" t="s">
        <v>1584</v>
      </c>
      <c r="Y93" s="42" t="s">
        <v>199</v>
      </c>
      <c r="Z93" s="42" t="s">
        <v>199</v>
      </c>
      <c r="AA93" s="42" t="s">
        <v>199</v>
      </c>
      <c r="AB93" s="42" t="s">
        <v>1618</v>
      </c>
      <c r="AC93" s="42" t="s">
        <v>199</v>
      </c>
      <c r="AD93" s="42" t="s">
        <v>199</v>
      </c>
      <c r="AE93" s="42" t="s">
        <v>199</v>
      </c>
      <c r="AF93" s="42" t="s">
        <v>199</v>
      </c>
      <c r="AG93" s="42" t="s">
        <v>199</v>
      </c>
      <c r="AH93" s="42" t="s">
        <v>199</v>
      </c>
      <c r="AI93" s="42" t="s">
        <v>199</v>
      </c>
      <c r="AJ93" s="42" t="s">
        <v>649</v>
      </c>
    </row>
    <row r="94" spans="2:36" ht="128.25" hidden="1" x14ac:dyDescent="0.2">
      <c r="B94" s="42" t="s">
        <v>453</v>
      </c>
      <c r="C94" s="43" t="s">
        <v>454</v>
      </c>
      <c r="D94" s="42" t="s">
        <v>594</v>
      </c>
      <c r="E94" s="42" t="s">
        <v>596</v>
      </c>
      <c r="F94" s="42" t="s">
        <v>552</v>
      </c>
      <c r="G94" s="42" t="s">
        <v>199</v>
      </c>
      <c r="H94" s="42" t="s">
        <v>199</v>
      </c>
      <c r="I94" s="42" t="s">
        <v>199</v>
      </c>
      <c r="J94" s="42" t="s">
        <v>199</v>
      </c>
      <c r="K94" s="42" t="s">
        <v>650</v>
      </c>
      <c r="L94" s="42" t="s">
        <v>651</v>
      </c>
      <c r="M94" s="44" t="s">
        <v>652</v>
      </c>
      <c r="N94" s="42" t="s">
        <v>486</v>
      </c>
      <c r="O94" s="42" t="s">
        <v>653</v>
      </c>
      <c r="P94" s="42" t="s">
        <v>1600</v>
      </c>
      <c r="Q94" s="45">
        <v>45323</v>
      </c>
      <c r="R94" s="45">
        <v>45596</v>
      </c>
      <c r="S94" s="45" t="s">
        <v>1611</v>
      </c>
      <c r="T94" s="26"/>
      <c r="U94" s="42"/>
      <c r="V94" s="42"/>
      <c r="W94" s="42" t="s">
        <v>1584</v>
      </c>
      <c r="X94" s="42" t="s">
        <v>199</v>
      </c>
      <c r="Y94" s="42" t="s">
        <v>199</v>
      </c>
      <c r="Z94" s="42" t="s">
        <v>199</v>
      </c>
      <c r="AA94" s="42" t="s">
        <v>199</v>
      </c>
      <c r="AB94" s="42" t="s">
        <v>1621</v>
      </c>
      <c r="AC94" s="42" t="s">
        <v>199</v>
      </c>
      <c r="AD94" s="42" t="s">
        <v>199</v>
      </c>
      <c r="AE94" s="42" t="s">
        <v>199</v>
      </c>
      <c r="AF94" s="42" t="s">
        <v>199</v>
      </c>
      <c r="AG94" s="42" t="s">
        <v>199</v>
      </c>
      <c r="AH94" s="42" t="s">
        <v>199</v>
      </c>
      <c r="AI94" s="42" t="s">
        <v>199</v>
      </c>
      <c r="AJ94" s="42" t="s">
        <v>654</v>
      </c>
    </row>
    <row r="95" spans="2:36" ht="128.25" hidden="1" x14ac:dyDescent="0.2">
      <c r="B95" s="42" t="s">
        <v>453</v>
      </c>
      <c r="C95" s="43" t="s">
        <v>454</v>
      </c>
      <c r="D95" s="42" t="s">
        <v>594</v>
      </c>
      <c r="E95" s="42" t="s">
        <v>596</v>
      </c>
      <c r="F95" s="42" t="s">
        <v>552</v>
      </c>
      <c r="G95" s="42" t="s">
        <v>199</v>
      </c>
      <c r="H95" s="42" t="s">
        <v>199</v>
      </c>
      <c r="I95" s="42" t="s">
        <v>199</v>
      </c>
      <c r="J95" s="42" t="s">
        <v>199</v>
      </c>
      <c r="K95" s="42" t="s">
        <v>655</v>
      </c>
      <c r="L95" s="42" t="s">
        <v>656</v>
      </c>
      <c r="M95" s="44" t="s">
        <v>652</v>
      </c>
      <c r="N95" s="42" t="s">
        <v>486</v>
      </c>
      <c r="O95" s="42" t="s">
        <v>653</v>
      </c>
      <c r="P95" s="42" t="s">
        <v>1600</v>
      </c>
      <c r="Q95" s="45">
        <v>45352</v>
      </c>
      <c r="R95" s="45">
        <v>45657</v>
      </c>
      <c r="S95" s="45" t="s">
        <v>1611</v>
      </c>
      <c r="T95" s="26"/>
      <c r="U95" s="42"/>
      <c r="V95" s="42"/>
      <c r="W95" s="42" t="s">
        <v>1584</v>
      </c>
      <c r="X95" s="42" t="s">
        <v>199</v>
      </c>
      <c r="Y95" s="42" t="s">
        <v>199</v>
      </c>
      <c r="Z95" s="42" t="s">
        <v>199</v>
      </c>
      <c r="AA95" s="42" t="s">
        <v>199</v>
      </c>
      <c r="AB95" s="42" t="s">
        <v>1621</v>
      </c>
      <c r="AC95" s="42" t="s">
        <v>199</v>
      </c>
      <c r="AD95" s="42" t="s">
        <v>199</v>
      </c>
      <c r="AE95" s="42" t="s">
        <v>199</v>
      </c>
      <c r="AF95" s="42" t="s">
        <v>199</v>
      </c>
      <c r="AG95" s="42" t="s">
        <v>199</v>
      </c>
      <c r="AH95" s="42" t="s">
        <v>199</v>
      </c>
      <c r="AI95" s="42" t="s">
        <v>199</v>
      </c>
      <c r="AJ95" s="42" t="s">
        <v>654</v>
      </c>
    </row>
    <row r="96" spans="2:36" ht="128.25" hidden="1" x14ac:dyDescent="0.2">
      <c r="B96" s="42" t="s">
        <v>453</v>
      </c>
      <c r="C96" s="43" t="s">
        <v>454</v>
      </c>
      <c r="D96" s="42" t="s">
        <v>594</v>
      </c>
      <c r="E96" s="42" t="s">
        <v>596</v>
      </c>
      <c r="F96" s="42" t="s">
        <v>552</v>
      </c>
      <c r="G96" s="42" t="s">
        <v>199</v>
      </c>
      <c r="H96" s="42" t="s">
        <v>199</v>
      </c>
      <c r="I96" s="42" t="s">
        <v>199</v>
      </c>
      <c r="J96" s="42" t="s">
        <v>199</v>
      </c>
      <c r="K96" s="42" t="s">
        <v>657</v>
      </c>
      <c r="L96" s="42" t="s">
        <v>658</v>
      </c>
      <c r="M96" s="44" t="s">
        <v>652</v>
      </c>
      <c r="N96" s="42" t="s">
        <v>486</v>
      </c>
      <c r="O96" s="42" t="s">
        <v>653</v>
      </c>
      <c r="P96" s="42" t="s">
        <v>1600</v>
      </c>
      <c r="Q96" s="45">
        <v>45323</v>
      </c>
      <c r="R96" s="45">
        <v>45626</v>
      </c>
      <c r="S96" s="45" t="s">
        <v>1611</v>
      </c>
      <c r="T96" s="26"/>
      <c r="U96" s="42"/>
      <c r="V96" s="42"/>
      <c r="W96" s="42" t="s">
        <v>1584</v>
      </c>
      <c r="X96" s="42" t="s">
        <v>199</v>
      </c>
      <c r="Y96" s="42" t="s">
        <v>199</v>
      </c>
      <c r="Z96" s="42" t="s">
        <v>199</v>
      </c>
      <c r="AA96" s="42" t="s">
        <v>199</v>
      </c>
      <c r="AB96" s="42" t="s">
        <v>1621</v>
      </c>
      <c r="AC96" s="42" t="s">
        <v>199</v>
      </c>
      <c r="AD96" s="42" t="s">
        <v>199</v>
      </c>
      <c r="AE96" s="42" t="s">
        <v>199</v>
      </c>
      <c r="AF96" s="42" t="s">
        <v>199</v>
      </c>
      <c r="AG96" s="42" t="s">
        <v>199</v>
      </c>
      <c r="AH96" s="42" t="s">
        <v>199</v>
      </c>
      <c r="AI96" s="42" t="s">
        <v>199</v>
      </c>
      <c r="AJ96" s="42" t="s">
        <v>654</v>
      </c>
    </row>
    <row r="97" spans="2:36" ht="128.25" hidden="1" x14ac:dyDescent="0.2">
      <c r="B97" s="42" t="s">
        <v>453</v>
      </c>
      <c r="C97" s="43" t="s">
        <v>454</v>
      </c>
      <c r="D97" s="42" t="s">
        <v>594</v>
      </c>
      <c r="E97" s="42" t="s">
        <v>596</v>
      </c>
      <c r="F97" s="42" t="s">
        <v>552</v>
      </c>
      <c r="G97" s="42" t="s">
        <v>199</v>
      </c>
      <c r="H97" s="42" t="s">
        <v>199</v>
      </c>
      <c r="I97" s="42" t="s">
        <v>199</v>
      </c>
      <c r="J97" s="42" t="s">
        <v>199</v>
      </c>
      <c r="K97" s="42" t="s">
        <v>659</v>
      </c>
      <c r="L97" s="42" t="s">
        <v>659</v>
      </c>
      <c r="M97" s="44" t="s">
        <v>660</v>
      </c>
      <c r="N97" s="42" t="s">
        <v>661</v>
      </c>
      <c r="O97" s="53" t="s">
        <v>662</v>
      </c>
      <c r="P97" s="42" t="s">
        <v>0</v>
      </c>
      <c r="Q97" s="45">
        <v>45413</v>
      </c>
      <c r="R97" s="45">
        <v>45534</v>
      </c>
      <c r="S97" s="45" t="s">
        <v>1611</v>
      </c>
      <c r="T97" s="52"/>
      <c r="U97" s="52"/>
      <c r="V97" s="52"/>
      <c r="W97" s="42" t="s">
        <v>1584</v>
      </c>
      <c r="X97" s="42" t="s">
        <v>199</v>
      </c>
      <c r="Y97" s="42" t="s">
        <v>199</v>
      </c>
      <c r="Z97" s="42" t="s">
        <v>199</v>
      </c>
      <c r="AA97" s="42" t="s">
        <v>199</v>
      </c>
      <c r="AB97" s="42" t="s">
        <v>1621</v>
      </c>
      <c r="AC97" s="42" t="s">
        <v>199</v>
      </c>
      <c r="AD97" s="42" t="s">
        <v>199</v>
      </c>
      <c r="AE97" s="42" t="s">
        <v>199</v>
      </c>
      <c r="AF97" s="42" t="s">
        <v>199</v>
      </c>
      <c r="AG97" s="42" t="s">
        <v>199</v>
      </c>
      <c r="AH97" s="42" t="s">
        <v>199</v>
      </c>
      <c r="AI97" s="42" t="s">
        <v>199</v>
      </c>
      <c r="AJ97" s="42" t="s">
        <v>663</v>
      </c>
    </row>
    <row r="98" spans="2:36" ht="128.25" hidden="1" x14ac:dyDescent="0.2">
      <c r="B98" s="42" t="s">
        <v>453</v>
      </c>
      <c r="C98" s="43" t="s">
        <v>454</v>
      </c>
      <c r="D98" s="42" t="s">
        <v>594</v>
      </c>
      <c r="E98" s="42" t="s">
        <v>596</v>
      </c>
      <c r="F98" s="42" t="s">
        <v>552</v>
      </c>
      <c r="G98" s="42" t="s">
        <v>199</v>
      </c>
      <c r="H98" s="42" t="s">
        <v>199</v>
      </c>
      <c r="I98" s="42" t="s">
        <v>199</v>
      </c>
      <c r="J98" s="42" t="s">
        <v>199</v>
      </c>
      <c r="K98" s="42" t="s">
        <v>664</v>
      </c>
      <c r="L98" s="42" t="s">
        <v>1693</v>
      </c>
      <c r="M98" s="44" t="s">
        <v>666</v>
      </c>
      <c r="N98" s="42" t="s">
        <v>667</v>
      </c>
      <c r="O98" s="42" t="s">
        <v>668</v>
      </c>
      <c r="P98" s="42" t="s">
        <v>1600</v>
      </c>
      <c r="Q98" s="45">
        <v>45292</v>
      </c>
      <c r="R98" s="45">
        <v>45503</v>
      </c>
      <c r="S98" s="45" t="s">
        <v>1611</v>
      </c>
      <c r="T98" s="26"/>
      <c r="U98" s="42"/>
      <c r="V98" s="42">
        <v>50</v>
      </c>
      <c r="W98" s="42" t="s">
        <v>1623</v>
      </c>
      <c r="X98" s="42" t="s">
        <v>199</v>
      </c>
      <c r="Y98" s="42" t="s">
        <v>199</v>
      </c>
      <c r="Z98" s="42" t="s">
        <v>199</v>
      </c>
      <c r="AA98" s="42" t="s">
        <v>199</v>
      </c>
      <c r="AB98" s="42" t="s">
        <v>1621</v>
      </c>
      <c r="AC98" s="42" t="s">
        <v>199</v>
      </c>
      <c r="AD98" s="42" t="s">
        <v>199</v>
      </c>
      <c r="AE98" s="42" t="s">
        <v>199</v>
      </c>
      <c r="AF98" s="42" t="s">
        <v>199</v>
      </c>
      <c r="AG98" s="42" t="s">
        <v>199</v>
      </c>
      <c r="AH98" s="42" t="s">
        <v>199</v>
      </c>
      <c r="AI98" s="42" t="s">
        <v>199</v>
      </c>
      <c r="AJ98" s="42" t="s">
        <v>654</v>
      </c>
    </row>
    <row r="99" spans="2:36" ht="128.25" hidden="1" x14ac:dyDescent="0.2">
      <c r="B99" s="42" t="s">
        <v>453</v>
      </c>
      <c r="C99" s="43" t="s">
        <v>454</v>
      </c>
      <c r="D99" s="42" t="s">
        <v>594</v>
      </c>
      <c r="E99" s="42" t="s">
        <v>596</v>
      </c>
      <c r="F99" s="42" t="s">
        <v>552</v>
      </c>
      <c r="G99" s="42" t="s">
        <v>199</v>
      </c>
      <c r="H99" s="42" t="s">
        <v>199</v>
      </c>
      <c r="I99" s="42" t="s">
        <v>199</v>
      </c>
      <c r="J99" s="42" t="s">
        <v>199</v>
      </c>
      <c r="K99" s="42" t="s">
        <v>1694</v>
      </c>
      <c r="L99" s="42" t="s">
        <v>1695</v>
      </c>
      <c r="M99" s="44" t="s">
        <v>1696</v>
      </c>
      <c r="N99" s="42" t="s">
        <v>667</v>
      </c>
      <c r="O99" s="42" t="s">
        <v>672</v>
      </c>
      <c r="P99" s="42" t="s">
        <v>1600</v>
      </c>
      <c r="Q99" s="45">
        <v>45292</v>
      </c>
      <c r="R99" s="45">
        <v>45641</v>
      </c>
      <c r="S99" s="45" t="s">
        <v>1611</v>
      </c>
      <c r="T99" s="26"/>
      <c r="U99" s="42"/>
      <c r="V99" s="42">
        <v>50</v>
      </c>
      <c r="W99" s="42" t="s">
        <v>1623</v>
      </c>
      <c r="X99" s="42" t="s">
        <v>199</v>
      </c>
      <c r="Y99" s="42" t="s">
        <v>199</v>
      </c>
      <c r="Z99" s="42" t="s">
        <v>199</v>
      </c>
      <c r="AA99" s="42" t="s">
        <v>199</v>
      </c>
      <c r="AB99" s="42" t="s">
        <v>1621</v>
      </c>
      <c r="AC99" s="42" t="s">
        <v>199</v>
      </c>
      <c r="AD99" s="42" t="s">
        <v>199</v>
      </c>
      <c r="AE99" s="42" t="s">
        <v>199</v>
      </c>
      <c r="AF99" s="42" t="s">
        <v>199</v>
      </c>
      <c r="AG99" s="42" t="s">
        <v>199</v>
      </c>
      <c r="AH99" s="42" t="s">
        <v>199</v>
      </c>
      <c r="AI99" s="42" t="s">
        <v>199</v>
      </c>
      <c r="AJ99" s="42" t="s">
        <v>654</v>
      </c>
    </row>
    <row r="100" spans="2:36" ht="199.5" hidden="1" x14ac:dyDescent="0.2">
      <c r="B100" s="42" t="s">
        <v>516</v>
      </c>
      <c r="C100" s="43" t="s">
        <v>517</v>
      </c>
      <c r="D100" s="42" t="s">
        <v>673</v>
      </c>
      <c r="E100" s="42" t="s">
        <v>675</v>
      </c>
      <c r="F100" s="42" t="s">
        <v>1556</v>
      </c>
      <c r="G100" s="42" t="s">
        <v>199</v>
      </c>
      <c r="H100" s="42" t="s">
        <v>199</v>
      </c>
      <c r="I100" s="42" t="s">
        <v>199</v>
      </c>
      <c r="J100" s="42" t="s">
        <v>199</v>
      </c>
      <c r="K100" s="42" t="s">
        <v>676</v>
      </c>
      <c r="L100" s="42" t="s">
        <v>1697</v>
      </c>
      <c r="M100" s="44" t="s">
        <v>678</v>
      </c>
      <c r="N100" s="42" t="s">
        <v>524</v>
      </c>
      <c r="O100" s="42" t="s">
        <v>525</v>
      </c>
      <c r="P100" s="42" t="s">
        <v>0</v>
      </c>
      <c r="Q100" s="45">
        <v>45292</v>
      </c>
      <c r="R100" s="45">
        <v>45473</v>
      </c>
      <c r="S100" s="45" t="s">
        <v>199</v>
      </c>
      <c r="T100" s="26"/>
      <c r="U100" s="42"/>
      <c r="V100" s="46">
        <v>0.5</v>
      </c>
      <c r="W100" s="42" t="s">
        <v>1605</v>
      </c>
      <c r="X100" s="42" t="s">
        <v>1609</v>
      </c>
      <c r="Y100" s="42" t="s">
        <v>199</v>
      </c>
      <c r="Z100" s="42" t="s">
        <v>199</v>
      </c>
      <c r="AA100" s="42" t="s">
        <v>199</v>
      </c>
      <c r="AB100" s="42" t="s">
        <v>364</v>
      </c>
      <c r="AC100" s="42" t="s">
        <v>199</v>
      </c>
      <c r="AD100" s="42" t="s">
        <v>199</v>
      </c>
      <c r="AE100" s="42" t="s">
        <v>199</v>
      </c>
      <c r="AF100" s="42" t="s">
        <v>199</v>
      </c>
      <c r="AG100" s="42" t="s">
        <v>199</v>
      </c>
      <c r="AH100" s="42" t="s">
        <v>365</v>
      </c>
      <c r="AI100" s="42" t="s">
        <v>366</v>
      </c>
      <c r="AJ100" s="42" t="s">
        <v>528</v>
      </c>
    </row>
    <row r="101" spans="2:36" ht="199.5" hidden="1" x14ac:dyDescent="0.2">
      <c r="B101" s="42" t="s">
        <v>516</v>
      </c>
      <c r="C101" s="43" t="s">
        <v>517</v>
      </c>
      <c r="D101" s="42" t="s">
        <v>673</v>
      </c>
      <c r="E101" s="42" t="s">
        <v>675</v>
      </c>
      <c r="F101" s="42" t="s">
        <v>1556</v>
      </c>
      <c r="G101" s="42" t="s">
        <v>199</v>
      </c>
      <c r="H101" s="42" t="s">
        <v>199</v>
      </c>
      <c r="I101" s="42" t="s">
        <v>199</v>
      </c>
      <c r="J101" s="42" t="s">
        <v>199</v>
      </c>
      <c r="K101" s="42" t="s">
        <v>679</v>
      </c>
      <c r="L101" s="42" t="s">
        <v>1698</v>
      </c>
      <c r="M101" s="44" t="s">
        <v>678</v>
      </c>
      <c r="N101" s="42" t="s">
        <v>524</v>
      </c>
      <c r="O101" s="42" t="s">
        <v>525</v>
      </c>
      <c r="P101" s="42" t="s">
        <v>0</v>
      </c>
      <c r="Q101" s="45">
        <v>45474</v>
      </c>
      <c r="R101" s="45">
        <v>45641</v>
      </c>
      <c r="S101" s="45" t="s">
        <v>199</v>
      </c>
      <c r="T101" s="26"/>
      <c r="U101" s="42"/>
      <c r="V101" s="46">
        <v>0.5</v>
      </c>
      <c r="W101" s="42" t="s">
        <v>1605</v>
      </c>
      <c r="X101" s="42" t="s">
        <v>1609</v>
      </c>
      <c r="Y101" s="42" t="s">
        <v>199</v>
      </c>
      <c r="Z101" s="42" t="s">
        <v>199</v>
      </c>
      <c r="AA101" s="42" t="s">
        <v>199</v>
      </c>
      <c r="AB101" s="42" t="s">
        <v>364</v>
      </c>
      <c r="AC101" s="42" t="s">
        <v>199</v>
      </c>
      <c r="AD101" s="42" t="s">
        <v>199</v>
      </c>
      <c r="AE101" s="42" t="s">
        <v>199</v>
      </c>
      <c r="AF101" s="42" t="s">
        <v>199</v>
      </c>
      <c r="AG101" s="42" t="s">
        <v>199</v>
      </c>
      <c r="AH101" s="42" t="s">
        <v>365</v>
      </c>
      <c r="AI101" s="42" t="s">
        <v>366</v>
      </c>
      <c r="AJ101" s="42" t="s">
        <v>528</v>
      </c>
    </row>
    <row r="102" spans="2:36" ht="199.5" hidden="1" x14ac:dyDescent="0.2">
      <c r="B102" s="42" t="s">
        <v>516</v>
      </c>
      <c r="C102" s="43" t="s">
        <v>517</v>
      </c>
      <c r="D102" s="42" t="s">
        <v>673</v>
      </c>
      <c r="E102" s="42" t="s">
        <v>675</v>
      </c>
      <c r="F102" s="42" t="s">
        <v>1556</v>
      </c>
      <c r="G102" s="42" t="s">
        <v>199</v>
      </c>
      <c r="H102" s="42" t="s">
        <v>199</v>
      </c>
      <c r="I102" s="42" t="s">
        <v>199</v>
      </c>
      <c r="J102" s="42" t="s">
        <v>199</v>
      </c>
      <c r="K102" s="42" t="s">
        <v>681</v>
      </c>
      <c r="L102" s="42" t="s">
        <v>1699</v>
      </c>
      <c r="M102" s="44" t="s">
        <v>683</v>
      </c>
      <c r="N102" s="42" t="s">
        <v>535</v>
      </c>
      <c r="O102" s="42" t="s">
        <v>536</v>
      </c>
      <c r="P102" s="42" t="s">
        <v>537</v>
      </c>
      <c r="Q102" s="45">
        <v>45352</v>
      </c>
      <c r="R102" s="45">
        <v>45641</v>
      </c>
      <c r="S102" s="45" t="s">
        <v>1611</v>
      </c>
      <c r="T102" s="26"/>
      <c r="U102" s="42"/>
      <c r="V102" s="46">
        <v>1</v>
      </c>
      <c r="W102" s="42" t="s">
        <v>1596</v>
      </c>
      <c r="X102" s="42" t="s">
        <v>207</v>
      </c>
      <c r="Y102" s="42" t="s">
        <v>199</v>
      </c>
      <c r="Z102" s="42" t="s">
        <v>199</v>
      </c>
      <c r="AA102" s="42" t="s">
        <v>199</v>
      </c>
      <c r="AB102" s="42" t="s">
        <v>364</v>
      </c>
      <c r="AC102" s="42" t="s">
        <v>199</v>
      </c>
      <c r="AD102" s="42" t="s">
        <v>199</v>
      </c>
      <c r="AE102" s="42" t="s">
        <v>199</v>
      </c>
      <c r="AF102" s="42" t="s">
        <v>199</v>
      </c>
      <c r="AG102" s="42" t="s">
        <v>199</v>
      </c>
      <c r="AH102" s="42" t="s">
        <v>402</v>
      </c>
      <c r="AI102" s="42" t="s">
        <v>403</v>
      </c>
      <c r="AJ102" s="42" t="s">
        <v>684</v>
      </c>
    </row>
    <row r="103" spans="2:36" ht="199.5" hidden="1" x14ac:dyDescent="0.2">
      <c r="B103" s="42" t="s">
        <v>516</v>
      </c>
      <c r="C103" s="43" t="s">
        <v>517</v>
      </c>
      <c r="D103" s="42" t="s">
        <v>673</v>
      </c>
      <c r="E103" s="42" t="s">
        <v>675</v>
      </c>
      <c r="F103" s="42" t="s">
        <v>1556</v>
      </c>
      <c r="G103" s="42" t="s">
        <v>199</v>
      </c>
      <c r="H103" s="42" t="s">
        <v>199</v>
      </c>
      <c r="I103" s="42" t="s">
        <v>199</v>
      </c>
      <c r="J103" s="42" t="s">
        <v>199</v>
      </c>
      <c r="K103" s="42" t="s">
        <v>685</v>
      </c>
      <c r="L103" s="42" t="s">
        <v>1700</v>
      </c>
      <c r="M103" s="44" t="s">
        <v>1701</v>
      </c>
      <c r="N103" s="42" t="s">
        <v>535</v>
      </c>
      <c r="O103" s="42" t="s">
        <v>536</v>
      </c>
      <c r="P103" s="42" t="s">
        <v>1611</v>
      </c>
      <c r="Q103" s="45">
        <v>45473</v>
      </c>
      <c r="R103" s="45">
        <v>45641</v>
      </c>
      <c r="S103" s="45" t="s">
        <v>1611</v>
      </c>
      <c r="T103" s="26"/>
      <c r="U103" s="42"/>
      <c r="V103" s="46">
        <v>1</v>
      </c>
      <c r="W103" s="42" t="s">
        <v>1609</v>
      </c>
      <c r="X103" s="42" t="s">
        <v>1596</v>
      </c>
      <c r="Y103" s="42" t="s">
        <v>199</v>
      </c>
      <c r="Z103" s="42" t="s">
        <v>199</v>
      </c>
      <c r="AA103" s="42" t="s">
        <v>199</v>
      </c>
      <c r="AB103" s="42" t="s">
        <v>364</v>
      </c>
      <c r="AC103" s="42" t="s">
        <v>199</v>
      </c>
      <c r="AD103" s="42" t="s">
        <v>199</v>
      </c>
      <c r="AE103" s="42" t="s">
        <v>199</v>
      </c>
      <c r="AF103" s="42" t="s">
        <v>199</v>
      </c>
      <c r="AG103" s="42" t="s">
        <v>199</v>
      </c>
      <c r="AH103" s="42" t="s">
        <v>577</v>
      </c>
      <c r="AI103" s="42" t="s">
        <v>688</v>
      </c>
      <c r="AJ103" s="42" t="s">
        <v>684</v>
      </c>
    </row>
    <row r="104" spans="2:36" ht="199.5" hidden="1" x14ac:dyDescent="0.2">
      <c r="B104" s="42" t="s">
        <v>516</v>
      </c>
      <c r="C104" s="43" t="s">
        <v>517</v>
      </c>
      <c r="D104" s="42" t="s">
        <v>673</v>
      </c>
      <c r="E104" s="42" t="s">
        <v>675</v>
      </c>
      <c r="F104" s="42" t="s">
        <v>281</v>
      </c>
      <c r="G104" s="42" t="s">
        <v>199</v>
      </c>
      <c r="H104" s="42" t="s">
        <v>199</v>
      </c>
      <c r="I104" s="42" t="s">
        <v>199</v>
      </c>
      <c r="J104" s="42" t="s">
        <v>199</v>
      </c>
      <c r="K104" s="42" t="s">
        <v>689</v>
      </c>
      <c r="L104" s="42" t="s">
        <v>690</v>
      </c>
      <c r="M104" s="44" t="s">
        <v>691</v>
      </c>
      <c r="N104" s="44" t="s">
        <v>692</v>
      </c>
      <c r="O104" s="42" t="s">
        <v>693</v>
      </c>
      <c r="P104" s="42" t="s">
        <v>119</v>
      </c>
      <c r="Q104" s="45">
        <v>45323</v>
      </c>
      <c r="R104" s="45">
        <v>45412</v>
      </c>
      <c r="S104" s="45" t="s">
        <v>1611</v>
      </c>
      <c r="T104" s="26"/>
      <c r="U104" s="42"/>
      <c r="V104" s="57"/>
      <c r="W104" s="42" t="s">
        <v>1596</v>
      </c>
      <c r="X104" s="42" t="s">
        <v>1623</v>
      </c>
      <c r="Y104" s="42" t="s">
        <v>199</v>
      </c>
      <c r="Z104" s="42" t="s">
        <v>199</v>
      </c>
      <c r="AA104" s="42" t="s">
        <v>199</v>
      </c>
      <c r="AB104" s="42" t="s">
        <v>1621</v>
      </c>
      <c r="AC104" s="42" t="s">
        <v>364</v>
      </c>
      <c r="AD104" s="42" t="s">
        <v>199</v>
      </c>
      <c r="AE104" s="42" t="s">
        <v>199</v>
      </c>
      <c r="AF104" s="42" t="s">
        <v>199</v>
      </c>
      <c r="AG104" s="42" t="s">
        <v>199</v>
      </c>
      <c r="AH104" s="42" t="s">
        <v>402</v>
      </c>
      <c r="AI104" s="42" t="s">
        <v>694</v>
      </c>
      <c r="AJ104" s="42" t="s">
        <v>654</v>
      </c>
    </row>
    <row r="105" spans="2:36" ht="199.5" hidden="1" x14ac:dyDescent="0.2">
      <c r="B105" s="42" t="s">
        <v>516</v>
      </c>
      <c r="C105" s="43" t="s">
        <v>517</v>
      </c>
      <c r="D105" s="42" t="s">
        <v>673</v>
      </c>
      <c r="E105" s="42" t="s">
        <v>675</v>
      </c>
      <c r="F105" s="42" t="s">
        <v>281</v>
      </c>
      <c r="G105" s="42" t="s">
        <v>199</v>
      </c>
      <c r="H105" s="42" t="s">
        <v>199</v>
      </c>
      <c r="I105" s="42" t="s">
        <v>199</v>
      </c>
      <c r="J105" s="42" t="s">
        <v>199</v>
      </c>
      <c r="K105" s="42" t="s">
        <v>695</v>
      </c>
      <c r="L105" s="42" t="s">
        <v>695</v>
      </c>
      <c r="M105" s="44" t="s">
        <v>696</v>
      </c>
      <c r="N105" s="42" t="s">
        <v>697</v>
      </c>
      <c r="O105" s="44" t="s">
        <v>692</v>
      </c>
      <c r="P105" s="42" t="s">
        <v>119</v>
      </c>
      <c r="Q105" s="45">
        <v>45413</v>
      </c>
      <c r="R105" s="45">
        <v>45443</v>
      </c>
      <c r="S105" s="45" t="s">
        <v>1611</v>
      </c>
      <c r="T105" s="26"/>
      <c r="U105" s="42"/>
      <c r="V105" s="57"/>
      <c r="W105" s="42" t="s">
        <v>1596</v>
      </c>
      <c r="X105" s="42" t="s">
        <v>1623</v>
      </c>
      <c r="Y105" s="42" t="s">
        <v>199</v>
      </c>
      <c r="Z105" s="42" t="s">
        <v>199</v>
      </c>
      <c r="AA105" s="42" t="s">
        <v>199</v>
      </c>
      <c r="AB105" s="42" t="s">
        <v>1621</v>
      </c>
      <c r="AC105" s="42" t="s">
        <v>364</v>
      </c>
      <c r="AD105" s="42" t="s">
        <v>199</v>
      </c>
      <c r="AE105" s="42" t="s">
        <v>199</v>
      </c>
      <c r="AF105" s="42" t="s">
        <v>199</v>
      </c>
      <c r="AG105" s="42" t="s">
        <v>199</v>
      </c>
      <c r="AH105" s="42" t="s">
        <v>402</v>
      </c>
      <c r="AI105" s="42" t="s">
        <v>694</v>
      </c>
      <c r="AJ105" s="42" t="s">
        <v>654</v>
      </c>
    </row>
    <row r="106" spans="2:36" ht="199.5" hidden="1" x14ac:dyDescent="0.2">
      <c r="B106" s="42" t="s">
        <v>516</v>
      </c>
      <c r="C106" s="43" t="s">
        <v>517</v>
      </c>
      <c r="D106" s="42" t="s">
        <v>673</v>
      </c>
      <c r="E106" s="42" t="s">
        <v>675</v>
      </c>
      <c r="F106" s="42" t="s">
        <v>281</v>
      </c>
      <c r="G106" s="42" t="s">
        <v>199</v>
      </c>
      <c r="H106" s="42" t="s">
        <v>199</v>
      </c>
      <c r="I106" s="42" t="s">
        <v>199</v>
      </c>
      <c r="J106" s="42" t="s">
        <v>199</v>
      </c>
      <c r="K106" s="42" t="s">
        <v>698</v>
      </c>
      <c r="L106" s="42" t="s">
        <v>698</v>
      </c>
      <c r="M106" s="44" t="s">
        <v>699</v>
      </c>
      <c r="N106" s="44" t="s">
        <v>692</v>
      </c>
      <c r="O106" s="42" t="s">
        <v>700</v>
      </c>
      <c r="P106" s="42" t="s">
        <v>119</v>
      </c>
      <c r="Q106" s="45">
        <v>45413</v>
      </c>
      <c r="R106" s="45">
        <v>45443</v>
      </c>
      <c r="S106" s="45" t="s">
        <v>1611</v>
      </c>
      <c r="T106" s="26"/>
      <c r="U106" s="42"/>
      <c r="V106" s="57"/>
      <c r="W106" s="42" t="s">
        <v>1596</v>
      </c>
      <c r="X106" s="42" t="s">
        <v>1623</v>
      </c>
      <c r="Y106" s="42" t="s">
        <v>199</v>
      </c>
      <c r="Z106" s="42" t="s">
        <v>199</v>
      </c>
      <c r="AA106" s="42" t="s">
        <v>199</v>
      </c>
      <c r="AB106" s="42" t="s">
        <v>1621</v>
      </c>
      <c r="AC106" s="42" t="s">
        <v>364</v>
      </c>
      <c r="AD106" s="42" t="s">
        <v>199</v>
      </c>
      <c r="AE106" s="42" t="s">
        <v>199</v>
      </c>
      <c r="AF106" s="42" t="s">
        <v>199</v>
      </c>
      <c r="AG106" s="42" t="s">
        <v>199</v>
      </c>
      <c r="AH106" s="42" t="s">
        <v>402</v>
      </c>
      <c r="AI106" s="42" t="s">
        <v>694</v>
      </c>
      <c r="AJ106" s="42" t="s">
        <v>654</v>
      </c>
    </row>
    <row r="107" spans="2:36" ht="199.5" hidden="1" x14ac:dyDescent="0.2">
      <c r="B107" s="42" t="s">
        <v>516</v>
      </c>
      <c r="C107" s="43" t="s">
        <v>517</v>
      </c>
      <c r="D107" s="42" t="s">
        <v>673</v>
      </c>
      <c r="E107" s="42" t="s">
        <v>675</v>
      </c>
      <c r="F107" s="42" t="s">
        <v>281</v>
      </c>
      <c r="G107" s="42" t="s">
        <v>199</v>
      </c>
      <c r="H107" s="42" t="s">
        <v>199</v>
      </c>
      <c r="I107" s="42" t="s">
        <v>199</v>
      </c>
      <c r="J107" s="42" t="s">
        <v>199</v>
      </c>
      <c r="K107" s="42" t="s">
        <v>701</v>
      </c>
      <c r="L107" s="42" t="s">
        <v>701</v>
      </c>
      <c r="M107" s="44" t="s">
        <v>702</v>
      </c>
      <c r="N107" s="42" t="s">
        <v>703</v>
      </c>
      <c r="O107" s="42"/>
      <c r="P107" s="42" t="s">
        <v>1600</v>
      </c>
      <c r="Q107" s="45">
        <v>45444</v>
      </c>
      <c r="R107" s="45">
        <v>45504</v>
      </c>
      <c r="S107" s="45" t="s">
        <v>1611</v>
      </c>
      <c r="T107" s="61">
        <f>(1*20*2)*(4687696/30/8)</f>
        <v>781282.66666666663</v>
      </c>
      <c r="U107" s="62">
        <v>186</v>
      </c>
      <c r="V107" s="45"/>
      <c r="W107" s="42" t="s">
        <v>1596</v>
      </c>
      <c r="X107" s="42" t="s">
        <v>1623</v>
      </c>
      <c r="Y107" s="42" t="s">
        <v>199</v>
      </c>
      <c r="Z107" s="42" t="s">
        <v>199</v>
      </c>
      <c r="AA107" s="42" t="s">
        <v>199</v>
      </c>
      <c r="AB107" s="42" t="s">
        <v>1621</v>
      </c>
      <c r="AC107" s="42" t="s">
        <v>364</v>
      </c>
      <c r="AD107" s="42" t="s">
        <v>199</v>
      </c>
      <c r="AE107" s="42" t="s">
        <v>199</v>
      </c>
      <c r="AF107" s="42" t="s">
        <v>199</v>
      </c>
      <c r="AG107" s="42" t="s">
        <v>199</v>
      </c>
      <c r="AH107" s="42" t="s">
        <v>402</v>
      </c>
      <c r="AI107" s="42" t="s">
        <v>694</v>
      </c>
      <c r="AJ107" s="42" t="s">
        <v>654</v>
      </c>
    </row>
    <row r="108" spans="2:36" ht="128.25" hidden="1" x14ac:dyDescent="0.2">
      <c r="B108" s="42" t="s">
        <v>453</v>
      </c>
      <c r="C108" s="43" t="s">
        <v>454</v>
      </c>
      <c r="D108" s="42" t="s">
        <v>704</v>
      </c>
      <c r="E108" s="42" t="s">
        <v>705</v>
      </c>
      <c r="F108" s="42" t="s">
        <v>552</v>
      </c>
      <c r="G108" s="42" t="s">
        <v>199</v>
      </c>
      <c r="H108" s="42" t="s">
        <v>199</v>
      </c>
      <c r="I108" s="42" t="s">
        <v>199</v>
      </c>
      <c r="J108" s="42" t="s">
        <v>199</v>
      </c>
      <c r="K108" s="42" t="s">
        <v>706</v>
      </c>
      <c r="L108" s="42" t="s">
        <v>707</v>
      </c>
      <c r="M108" s="44" t="s">
        <v>708</v>
      </c>
      <c r="N108" s="42" t="s">
        <v>524</v>
      </c>
      <c r="O108" s="42" t="s">
        <v>525</v>
      </c>
      <c r="P108" s="42" t="s">
        <v>0</v>
      </c>
      <c r="Q108" s="45">
        <v>45292</v>
      </c>
      <c r="R108" s="63">
        <v>45473</v>
      </c>
      <c r="S108" s="45" t="s">
        <v>1611</v>
      </c>
      <c r="T108" s="45"/>
      <c r="U108" s="42"/>
      <c r="V108" s="46">
        <v>0.1</v>
      </c>
      <c r="W108" s="42" t="s">
        <v>1605</v>
      </c>
      <c r="X108" s="42" t="s">
        <v>1623</v>
      </c>
      <c r="Y108" s="42" t="s">
        <v>199</v>
      </c>
      <c r="Z108" s="42" t="s">
        <v>199</v>
      </c>
      <c r="AA108" s="42" t="s">
        <v>199</v>
      </c>
      <c r="AB108" s="42" t="s">
        <v>364</v>
      </c>
      <c r="AC108" s="42" t="s">
        <v>199</v>
      </c>
      <c r="AD108" s="42" t="s">
        <v>199</v>
      </c>
      <c r="AE108" s="42" t="s">
        <v>199</v>
      </c>
      <c r="AF108" s="42" t="s">
        <v>199</v>
      </c>
      <c r="AG108" s="42" t="s">
        <v>199</v>
      </c>
      <c r="AH108" s="42" t="s">
        <v>365</v>
      </c>
      <c r="AI108" s="42" t="s">
        <v>709</v>
      </c>
      <c r="AJ108" s="42" t="s">
        <v>528</v>
      </c>
    </row>
    <row r="109" spans="2:36" ht="128.25" hidden="1" x14ac:dyDescent="0.2">
      <c r="B109" s="42" t="s">
        <v>453</v>
      </c>
      <c r="C109" s="43" t="s">
        <v>454</v>
      </c>
      <c r="D109" s="42" t="s">
        <v>704</v>
      </c>
      <c r="E109" s="42" t="s">
        <v>705</v>
      </c>
      <c r="F109" s="42" t="s">
        <v>552</v>
      </c>
      <c r="G109" s="42" t="s">
        <v>199</v>
      </c>
      <c r="H109" s="42" t="s">
        <v>199</v>
      </c>
      <c r="I109" s="42" t="s">
        <v>199</v>
      </c>
      <c r="J109" s="42" t="s">
        <v>199</v>
      </c>
      <c r="K109" s="42" t="s">
        <v>710</v>
      </c>
      <c r="L109" s="42" t="s">
        <v>711</v>
      </c>
      <c r="M109" s="44" t="s">
        <v>708</v>
      </c>
      <c r="N109" s="42" t="s">
        <v>524</v>
      </c>
      <c r="O109" s="42" t="s">
        <v>525</v>
      </c>
      <c r="P109" s="42" t="s">
        <v>0</v>
      </c>
      <c r="Q109" s="45">
        <v>45474</v>
      </c>
      <c r="R109" s="63">
        <v>45641</v>
      </c>
      <c r="S109" s="45" t="s">
        <v>1611</v>
      </c>
      <c r="T109" s="26"/>
      <c r="U109" s="42"/>
      <c r="V109" s="46">
        <v>0.1</v>
      </c>
      <c r="W109" s="42" t="s">
        <v>1605</v>
      </c>
      <c r="X109" s="42" t="s">
        <v>1623</v>
      </c>
      <c r="Y109" s="42" t="s">
        <v>199</v>
      </c>
      <c r="Z109" s="42" t="s">
        <v>199</v>
      </c>
      <c r="AA109" s="42" t="s">
        <v>199</v>
      </c>
      <c r="AB109" s="42" t="s">
        <v>364</v>
      </c>
      <c r="AC109" s="42" t="s">
        <v>199</v>
      </c>
      <c r="AD109" s="42" t="s">
        <v>199</v>
      </c>
      <c r="AE109" s="42" t="s">
        <v>199</v>
      </c>
      <c r="AF109" s="42" t="s">
        <v>199</v>
      </c>
      <c r="AG109" s="42" t="s">
        <v>199</v>
      </c>
      <c r="AH109" s="42" t="s">
        <v>365</v>
      </c>
      <c r="AI109" s="42" t="s">
        <v>709</v>
      </c>
      <c r="AJ109" s="42" t="s">
        <v>528</v>
      </c>
    </row>
    <row r="110" spans="2:36" ht="128.25" hidden="1" x14ac:dyDescent="0.2">
      <c r="B110" s="42" t="s">
        <v>453</v>
      </c>
      <c r="C110" s="43" t="s">
        <v>454</v>
      </c>
      <c r="D110" s="42" t="s">
        <v>704</v>
      </c>
      <c r="E110" s="42" t="s">
        <v>705</v>
      </c>
      <c r="F110" s="42" t="s">
        <v>552</v>
      </c>
      <c r="G110" s="42" t="s">
        <v>199</v>
      </c>
      <c r="H110" s="42" t="s">
        <v>199</v>
      </c>
      <c r="I110" s="42" t="s">
        <v>199</v>
      </c>
      <c r="J110" s="42" t="s">
        <v>199</v>
      </c>
      <c r="K110" s="42" t="s">
        <v>712</v>
      </c>
      <c r="L110" s="44" t="s">
        <v>713</v>
      </c>
      <c r="M110" s="42" t="s">
        <v>714</v>
      </c>
      <c r="N110" s="42" t="s">
        <v>524</v>
      </c>
      <c r="O110" s="42" t="s">
        <v>525</v>
      </c>
      <c r="P110" s="42" t="s">
        <v>0</v>
      </c>
      <c r="Q110" s="45">
        <v>45292</v>
      </c>
      <c r="R110" s="63">
        <v>45473</v>
      </c>
      <c r="S110" s="45" t="s">
        <v>1611</v>
      </c>
      <c r="T110" s="26"/>
      <c r="U110" s="42"/>
      <c r="V110" s="46">
        <v>0.1</v>
      </c>
      <c r="W110" s="42" t="s">
        <v>1605</v>
      </c>
      <c r="X110" s="42" t="s">
        <v>1623</v>
      </c>
      <c r="Y110" s="42" t="s">
        <v>199</v>
      </c>
      <c r="Z110" s="42" t="s">
        <v>199</v>
      </c>
      <c r="AA110" s="42" t="s">
        <v>199</v>
      </c>
      <c r="AB110" s="42" t="s">
        <v>364</v>
      </c>
      <c r="AC110" s="42" t="s">
        <v>199</v>
      </c>
      <c r="AD110" s="42" t="s">
        <v>199</v>
      </c>
      <c r="AE110" s="42" t="s">
        <v>199</v>
      </c>
      <c r="AF110" s="42" t="s">
        <v>199</v>
      </c>
      <c r="AG110" s="42" t="s">
        <v>199</v>
      </c>
      <c r="AH110" s="42" t="s">
        <v>365</v>
      </c>
      <c r="AI110" s="42" t="s">
        <v>409</v>
      </c>
      <c r="AJ110" s="42" t="s">
        <v>528</v>
      </c>
    </row>
    <row r="111" spans="2:36" ht="128.25" hidden="1" x14ac:dyDescent="0.2">
      <c r="B111" s="42" t="s">
        <v>453</v>
      </c>
      <c r="C111" s="43" t="s">
        <v>454</v>
      </c>
      <c r="D111" s="42" t="s">
        <v>704</v>
      </c>
      <c r="E111" s="42" t="s">
        <v>705</v>
      </c>
      <c r="F111" s="42" t="s">
        <v>552</v>
      </c>
      <c r="G111" s="42" t="s">
        <v>199</v>
      </c>
      <c r="H111" s="42" t="s">
        <v>199</v>
      </c>
      <c r="I111" s="42" t="s">
        <v>199</v>
      </c>
      <c r="J111" s="42" t="s">
        <v>199</v>
      </c>
      <c r="K111" s="42" t="s">
        <v>715</v>
      </c>
      <c r="L111" s="44" t="s">
        <v>713</v>
      </c>
      <c r="M111" s="42" t="s">
        <v>714</v>
      </c>
      <c r="N111" s="42" t="s">
        <v>525</v>
      </c>
      <c r="O111" s="42" t="s">
        <v>524</v>
      </c>
      <c r="P111" s="42" t="s">
        <v>0</v>
      </c>
      <c r="Q111" s="45">
        <v>45474</v>
      </c>
      <c r="R111" s="63">
        <v>45641</v>
      </c>
      <c r="S111" s="45" t="s">
        <v>1611</v>
      </c>
      <c r="T111" s="26"/>
      <c r="U111" s="42"/>
      <c r="V111" s="46">
        <v>0.3</v>
      </c>
      <c r="W111" s="42" t="s">
        <v>1605</v>
      </c>
      <c r="X111" s="42" t="s">
        <v>1623</v>
      </c>
      <c r="Y111" s="42" t="s">
        <v>199</v>
      </c>
      <c r="Z111" s="42" t="s">
        <v>199</v>
      </c>
      <c r="AA111" s="42" t="s">
        <v>199</v>
      </c>
      <c r="AB111" s="42" t="s">
        <v>364</v>
      </c>
      <c r="AC111" s="42" t="s">
        <v>199</v>
      </c>
      <c r="AD111" s="42" t="s">
        <v>199</v>
      </c>
      <c r="AE111" s="42" t="s">
        <v>199</v>
      </c>
      <c r="AF111" s="42" t="s">
        <v>199</v>
      </c>
      <c r="AG111" s="42" t="s">
        <v>199</v>
      </c>
      <c r="AH111" s="42" t="s">
        <v>365</v>
      </c>
      <c r="AI111" s="42" t="s">
        <v>409</v>
      </c>
      <c r="AJ111" s="42" t="s">
        <v>528</v>
      </c>
    </row>
    <row r="112" spans="2:36" ht="128.25" hidden="1" x14ac:dyDescent="0.2">
      <c r="B112" s="42" t="s">
        <v>453</v>
      </c>
      <c r="C112" s="43" t="s">
        <v>454</v>
      </c>
      <c r="D112" s="42" t="s">
        <v>704</v>
      </c>
      <c r="E112" s="42" t="s">
        <v>705</v>
      </c>
      <c r="F112" s="42" t="s">
        <v>552</v>
      </c>
      <c r="G112" s="42" t="s">
        <v>199</v>
      </c>
      <c r="H112" s="42" t="s">
        <v>199</v>
      </c>
      <c r="I112" s="42" t="s">
        <v>199</v>
      </c>
      <c r="J112" s="42" t="s">
        <v>199</v>
      </c>
      <c r="K112" s="42" t="s">
        <v>1702</v>
      </c>
      <c r="L112" s="42" t="s">
        <v>717</v>
      </c>
      <c r="M112" s="44" t="s">
        <v>718</v>
      </c>
      <c r="N112" s="42" t="s">
        <v>524</v>
      </c>
      <c r="O112" s="42" t="s">
        <v>525</v>
      </c>
      <c r="P112" s="42" t="s">
        <v>0</v>
      </c>
      <c r="Q112" s="45">
        <v>45474</v>
      </c>
      <c r="R112" s="45">
        <v>45641</v>
      </c>
      <c r="S112" s="45" t="s">
        <v>1611</v>
      </c>
      <c r="T112" s="26"/>
      <c r="U112" s="42"/>
      <c r="V112" s="46">
        <v>0.2</v>
      </c>
      <c r="W112" s="42" t="s">
        <v>1605</v>
      </c>
      <c r="X112" s="42" t="s">
        <v>1623</v>
      </c>
      <c r="Y112" s="42" t="s">
        <v>199</v>
      </c>
      <c r="Z112" s="42" t="s">
        <v>199</v>
      </c>
      <c r="AA112" s="42" t="s">
        <v>199</v>
      </c>
      <c r="AB112" s="42" t="s">
        <v>364</v>
      </c>
      <c r="AC112" s="42" t="s">
        <v>199</v>
      </c>
      <c r="AD112" s="42" t="s">
        <v>199</v>
      </c>
      <c r="AE112" s="42" t="s">
        <v>199</v>
      </c>
      <c r="AF112" s="42" t="s">
        <v>199</v>
      </c>
      <c r="AG112" s="42" t="s">
        <v>199</v>
      </c>
      <c r="AH112" s="42" t="s">
        <v>402</v>
      </c>
      <c r="AI112" s="42" t="s">
        <v>600</v>
      </c>
      <c r="AJ112" s="42" t="s">
        <v>528</v>
      </c>
    </row>
    <row r="113" spans="2:36" ht="128.25" hidden="1" x14ac:dyDescent="0.2">
      <c r="B113" s="42" t="s">
        <v>453</v>
      </c>
      <c r="C113" s="43" t="s">
        <v>454</v>
      </c>
      <c r="D113" s="42" t="s">
        <v>704</v>
      </c>
      <c r="E113" s="42" t="s">
        <v>705</v>
      </c>
      <c r="F113" s="42" t="s">
        <v>552</v>
      </c>
      <c r="G113" s="42" t="s">
        <v>199</v>
      </c>
      <c r="H113" s="42" t="s">
        <v>199</v>
      </c>
      <c r="I113" s="42" t="s">
        <v>199</v>
      </c>
      <c r="J113" s="42" t="s">
        <v>199</v>
      </c>
      <c r="K113" s="42" t="s">
        <v>719</v>
      </c>
      <c r="L113" s="42" t="s">
        <v>1703</v>
      </c>
      <c r="M113" s="44" t="s">
        <v>721</v>
      </c>
      <c r="N113" s="42" t="s">
        <v>524</v>
      </c>
      <c r="O113" s="42" t="s">
        <v>525</v>
      </c>
      <c r="P113" s="42" t="s">
        <v>0</v>
      </c>
      <c r="Q113" s="45">
        <v>45505</v>
      </c>
      <c r="R113" s="45">
        <v>45595</v>
      </c>
      <c r="S113" s="45" t="s">
        <v>1611</v>
      </c>
      <c r="T113" s="26"/>
      <c r="U113" s="42"/>
      <c r="V113" s="46">
        <v>0.1</v>
      </c>
      <c r="W113" s="42" t="s">
        <v>1605</v>
      </c>
      <c r="X113" s="42" t="s">
        <v>1623</v>
      </c>
      <c r="Y113" s="42" t="s">
        <v>199</v>
      </c>
      <c r="Z113" s="42" t="s">
        <v>199</v>
      </c>
      <c r="AA113" s="42" t="s">
        <v>199</v>
      </c>
      <c r="AB113" s="42" t="s">
        <v>364</v>
      </c>
      <c r="AC113" s="42" t="s">
        <v>1621</v>
      </c>
      <c r="AD113" s="42" t="s">
        <v>199</v>
      </c>
      <c r="AE113" s="42" t="s">
        <v>199</v>
      </c>
      <c r="AF113" s="42" t="s">
        <v>199</v>
      </c>
      <c r="AG113" s="42" t="s">
        <v>199</v>
      </c>
      <c r="AH113" s="42" t="s">
        <v>402</v>
      </c>
      <c r="AI113" s="42" t="s">
        <v>600</v>
      </c>
      <c r="AJ113" s="42" t="s">
        <v>528</v>
      </c>
    </row>
    <row r="114" spans="2:36" ht="128.25" hidden="1" x14ac:dyDescent="0.2">
      <c r="B114" s="42" t="s">
        <v>453</v>
      </c>
      <c r="C114" s="43" t="s">
        <v>454</v>
      </c>
      <c r="D114" s="42" t="s">
        <v>704</v>
      </c>
      <c r="E114" s="42" t="s">
        <v>705</v>
      </c>
      <c r="F114" s="42" t="s">
        <v>552</v>
      </c>
      <c r="G114" s="42" t="s">
        <v>199</v>
      </c>
      <c r="H114" s="42" t="s">
        <v>199</v>
      </c>
      <c r="I114" s="42" t="s">
        <v>199</v>
      </c>
      <c r="J114" s="42" t="s">
        <v>199</v>
      </c>
      <c r="K114" s="42" t="s">
        <v>722</v>
      </c>
      <c r="L114" s="42" t="s">
        <v>1704</v>
      </c>
      <c r="M114" s="44" t="s">
        <v>724</v>
      </c>
      <c r="N114" s="42" t="s">
        <v>525</v>
      </c>
      <c r="O114" s="42" t="s">
        <v>524</v>
      </c>
      <c r="P114" s="42" t="s">
        <v>0</v>
      </c>
      <c r="Q114" s="45">
        <v>45292</v>
      </c>
      <c r="R114" s="45">
        <v>45473</v>
      </c>
      <c r="S114" s="45" t="s">
        <v>1611</v>
      </c>
      <c r="T114" s="26"/>
      <c r="U114" s="42"/>
      <c r="V114" s="46">
        <v>0.1</v>
      </c>
      <c r="W114" s="42" t="s">
        <v>1605</v>
      </c>
      <c r="X114" s="42" t="s">
        <v>1623</v>
      </c>
      <c r="Y114" s="42" t="s">
        <v>199</v>
      </c>
      <c r="Z114" s="42" t="s">
        <v>199</v>
      </c>
      <c r="AA114" s="42" t="s">
        <v>199</v>
      </c>
      <c r="AB114" s="42" t="s">
        <v>364</v>
      </c>
      <c r="AC114" s="42" t="s">
        <v>1597</v>
      </c>
      <c r="AD114" s="42" t="s">
        <v>199</v>
      </c>
      <c r="AE114" s="42" t="s">
        <v>199</v>
      </c>
      <c r="AF114" s="42" t="s">
        <v>199</v>
      </c>
      <c r="AG114" s="42" t="s">
        <v>199</v>
      </c>
      <c r="AH114" s="42" t="s">
        <v>365</v>
      </c>
      <c r="AI114" s="42" t="s">
        <v>638</v>
      </c>
      <c r="AJ114" s="42" t="s">
        <v>528</v>
      </c>
    </row>
    <row r="115" spans="2:36" ht="128.25" hidden="1" x14ac:dyDescent="0.2">
      <c r="B115" s="42" t="s">
        <v>453</v>
      </c>
      <c r="C115" s="43" t="s">
        <v>454</v>
      </c>
      <c r="D115" s="42" t="s">
        <v>704</v>
      </c>
      <c r="E115" s="42" t="s">
        <v>705</v>
      </c>
      <c r="F115" s="42" t="s">
        <v>552</v>
      </c>
      <c r="G115" s="42" t="s">
        <v>199</v>
      </c>
      <c r="H115" s="42" t="s">
        <v>199</v>
      </c>
      <c r="I115" s="42" t="s">
        <v>199</v>
      </c>
      <c r="J115" s="42" t="s">
        <v>199</v>
      </c>
      <c r="K115" s="42" t="s">
        <v>725</v>
      </c>
      <c r="L115" s="42" t="s">
        <v>726</v>
      </c>
      <c r="M115" s="44" t="s">
        <v>727</v>
      </c>
      <c r="N115" s="42" t="s">
        <v>258</v>
      </c>
      <c r="O115" s="42" t="s">
        <v>728</v>
      </c>
      <c r="P115" s="44" t="s">
        <v>72</v>
      </c>
      <c r="Q115" s="45">
        <v>45292</v>
      </c>
      <c r="R115" s="45">
        <v>45641</v>
      </c>
      <c r="S115" s="50" t="s">
        <v>199</v>
      </c>
      <c r="T115" s="26"/>
      <c r="U115" s="42"/>
      <c r="V115" s="46">
        <v>1</v>
      </c>
      <c r="W115" s="42" t="s">
        <v>1623</v>
      </c>
      <c r="X115" s="42" t="s">
        <v>199</v>
      </c>
      <c r="Y115" s="42" t="s">
        <v>199</v>
      </c>
      <c r="Z115" s="42" t="s">
        <v>199</v>
      </c>
      <c r="AA115" s="42" t="s">
        <v>199</v>
      </c>
      <c r="AB115" s="42" t="s">
        <v>1618</v>
      </c>
      <c r="AC115" s="42" t="s">
        <v>199</v>
      </c>
      <c r="AD115" s="42" t="s">
        <v>199</v>
      </c>
      <c r="AE115" s="42" t="s">
        <v>199</v>
      </c>
      <c r="AF115" s="42" t="s">
        <v>199</v>
      </c>
      <c r="AG115" s="42" t="s">
        <v>199</v>
      </c>
      <c r="AH115" s="42" t="s">
        <v>199</v>
      </c>
      <c r="AI115" s="42" t="s">
        <v>199</v>
      </c>
      <c r="AJ115" s="44" t="s">
        <v>261</v>
      </c>
    </row>
    <row r="116" spans="2:36" ht="128.25" hidden="1" x14ac:dyDescent="0.2">
      <c r="B116" s="54" t="s">
        <v>453</v>
      </c>
      <c r="C116" s="55" t="s">
        <v>454</v>
      </c>
      <c r="D116" s="51" t="s">
        <v>704</v>
      </c>
      <c r="E116" s="51" t="s">
        <v>705</v>
      </c>
      <c r="F116" s="51" t="s">
        <v>552</v>
      </c>
      <c r="G116" s="51" t="s">
        <v>199</v>
      </c>
      <c r="H116" s="42" t="s">
        <v>199</v>
      </c>
      <c r="I116" s="42" t="s">
        <v>199</v>
      </c>
      <c r="J116" s="42" t="s">
        <v>199</v>
      </c>
      <c r="K116" s="42" t="s">
        <v>729</v>
      </c>
      <c r="L116" s="42" t="s">
        <v>1705</v>
      </c>
      <c r="M116" s="44" t="s">
        <v>731</v>
      </c>
      <c r="N116" s="42" t="s">
        <v>347</v>
      </c>
      <c r="O116" s="51" t="s">
        <v>396</v>
      </c>
      <c r="P116" s="42" t="s">
        <v>84</v>
      </c>
      <c r="Q116" s="45">
        <v>45324</v>
      </c>
      <c r="R116" s="45">
        <v>45626</v>
      </c>
      <c r="S116" s="45" t="s">
        <v>281</v>
      </c>
      <c r="T116" s="25" t="s">
        <v>206</v>
      </c>
      <c r="U116" s="44" t="s">
        <v>206</v>
      </c>
      <c r="V116" s="46">
        <v>1</v>
      </c>
      <c r="W116" s="42" t="s">
        <v>1596</v>
      </c>
      <c r="X116" s="42" t="s">
        <v>1609</v>
      </c>
      <c r="Y116" s="42" t="s">
        <v>1623</v>
      </c>
      <c r="Z116" s="42" t="s">
        <v>199</v>
      </c>
      <c r="AA116" s="44" t="s">
        <v>199</v>
      </c>
      <c r="AB116" s="42" t="s">
        <v>364</v>
      </c>
      <c r="AC116" s="42" t="s">
        <v>199</v>
      </c>
      <c r="AD116" s="42" t="s">
        <v>199</v>
      </c>
      <c r="AE116" s="42" t="s">
        <v>199</v>
      </c>
      <c r="AF116" s="42" t="s">
        <v>199</v>
      </c>
      <c r="AG116" s="42" t="s">
        <v>199</v>
      </c>
      <c r="AH116" s="42" t="s">
        <v>365</v>
      </c>
      <c r="AI116" s="42" t="s">
        <v>366</v>
      </c>
      <c r="AJ116" s="42" t="s">
        <v>418</v>
      </c>
    </row>
    <row r="117" spans="2:36" ht="128.25" hidden="1" x14ac:dyDescent="0.2">
      <c r="B117" s="42" t="s">
        <v>453</v>
      </c>
      <c r="C117" s="43" t="s">
        <v>454</v>
      </c>
      <c r="D117" s="42" t="s">
        <v>704</v>
      </c>
      <c r="E117" s="42" t="s">
        <v>705</v>
      </c>
      <c r="F117" s="42" t="s">
        <v>552</v>
      </c>
      <c r="G117" s="42" t="s">
        <v>199</v>
      </c>
      <c r="H117" s="42" t="s">
        <v>199</v>
      </c>
      <c r="I117" s="42" t="s">
        <v>199</v>
      </c>
      <c r="J117" s="42" t="s">
        <v>199</v>
      </c>
      <c r="K117" s="42" t="s">
        <v>732</v>
      </c>
      <c r="L117" s="42" t="s">
        <v>733</v>
      </c>
      <c r="M117" s="44" t="s">
        <v>734</v>
      </c>
      <c r="N117" s="42" t="s">
        <v>608</v>
      </c>
      <c r="O117" s="42" t="s">
        <v>609</v>
      </c>
      <c r="P117" s="42" t="s">
        <v>0</v>
      </c>
      <c r="Q117" s="50">
        <v>45292</v>
      </c>
      <c r="R117" s="50">
        <v>45641</v>
      </c>
      <c r="S117" s="50" t="s">
        <v>1611</v>
      </c>
      <c r="T117" s="26"/>
      <c r="U117" s="42"/>
      <c r="V117" s="44">
        <v>60</v>
      </c>
      <c r="W117" s="42" t="s">
        <v>1584</v>
      </c>
      <c r="X117" s="42" t="s">
        <v>1623</v>
      </c>
      <c r="Y117" s="42" t="s">
        <v>199</v>
      </c>
      <c r="Z117" s="42" t="s">
        <v>199</v>
      </c>
      <c r="AA117" s="42" t="s">
        <v>199</v>
      </c>
      <c r="AB117" s="42" t="s">
        <v>1577</v>
      </c>
      <c r="AC117" s="42" t="s">
        <v>1597</v>
      </c>
      <c r="AD117" s="42" t="s">
        <v>1621</v>
      </c>
      <c r="AE117" s="42" t="s">
        <v>199</v>
      </c>
      <c r="AF117" s="42" t="s">
        <v>199</v>
      </c>
      <c r="AG117" s="42" t="s">
        <v>199</v>
      </c>
      <c r="AH117" s="42" t="s">
        <v>199</v>
      </c>
      <c r="AI117" s="42" t="s">
        <v>199</v>
      </c>
      <c r="AJ117" s="42" t="s">
        <v>610</v>
      </c>
    </row>
    <row r="118" spans="2:36" ht="128.25" hidden="1" x14ac:dyDescent="0.2">
      <c r="B118" s="42" t="s">
        <v>453</v>
      </c>
      <c r="C118" s="43" t="s">
        <v>454</v>
      </c>
      <c r="D118" s="42" t="s">
        <v>704</v>
      </c>
      <c r="E118" s="42" t="s">
        <v>705</v>
      </c>
      <c r="F118" s="42" t="s">
        <v>552</v>
      </c>
      <c r="G118" s="42" t="s">
        <v>199</v>
      </c>
      <c r="H118" s="42" t="s">
        <v>199</v>
      </c>
      <c r="I118" s="42" t="s">
        <v>199</v>
      </c>
      <c r="J118" s="42" t="s">
        <v>199</v>
      </c>
      <c r="K118" s="42" t="s">
        <v>735</v>
      </c>
      <c r="L118" s="42" t="s">
        <v>736</v>
      </c>
      <c r="M118" s="44" t="s">
        <v>737</v>
      </c>
      <c r="N118" s="42" t="s">
        <v>608</v>
      </c>
      <c r="O118" s="42" t="s">
        <v>609</v>
      </c>
      <c r="P118" s="42" t="s">
        <v>0</v>
      </c>
      <c r="Q118" s="50">
        <v>45292</v>
      </c>
      <c r="R118" s="50">
        <v>45641</v>
      </c>
      <c r="S118" s="50" t="s">
        <v>1611</v>
      </c>
      <c r="T118" s="26"/>
      <c r="U118" s="42"/>
      <c r="V118" s="44">
        <v>40</v>
      </c>
      <c r="W118" s="42" t="s">
        <v>1584</v>
      </c>
      <c r="X118" s="42" t="s">
        <v>1623</v>
      </c>
      <c r="Y118" s="42" t="s">
        <v>199</v>
      </c>
      <c r="Z118" s="42" t="s">
        <v>199</v>
      </c>
      <c r="AA118" s="42" t="s">
        <v>199</v>
      </c>
      <c r="AB118" s="42" t="s">
        <v>1577</v>
      </c>
      <c r="AC118" s="42" t="s">
        <v>1597</v>
      </c>
      <c r="AD118" s="42" t="s">
        <v>1621</v>
      </c>
      <c r="AE118" s="42" t="s">
        <v>199</v>
      </c>
      <c r="AF118" s="42" t="s">
        <v>199</v>
      </c>
      <c r="AG118" s="42" t="s">
        <v>199</v>
      </c>
      <c r="AH118" s="42" t="s">
        <v>199</v>
      </c>
      <c r="AI118" s="42" t="s">
        <v>199</v>
      </c>
      <c r="AJ118" s="42" t="s">
        <v>610</v>
      </c>
    </row>
    <row r="119" spans="2:36" ht="128.25" hidden="1" x14ac:dyDescent="0.2">
      <c r="B119" s="42" t="s">
        <v>453</v>
      </c>
      <c r="C119" s="43" t="s">
        <v>454</v>
      </c>
      <c r="D119" s="42" t="s">
        <v>704</v>
      </c>
      <c r="E119" s="42" t="s">
        <v>705</v>
      </c>
      <c r="F119" s="42" t="s">
        <v>552</v>
      </c>
      <c r="G119" s="42" t="s">
        <v>199</v>
      </c>
      <c r="H119" s="42" t="s">
        <v>199</v>
      </c>
      <c r="I119" s="42" t="s">
        <v>199</v>
      </c>
      <c r="J119" s="42" t="s">
        <v>199</v>
      </c>
      <c r="K119" s="59" t="s">
        <v>738</v>
      </c>
      <c r="L119" s="42" t="s">
        <v>739</v>
      </c>
      <c r="M119" s="44" t="s">
        <v>740</v>
      </c>
      <c r="N119" s="42" t="s">
        <v>661</v>
      </c>
      <c r="O119" s="53" t="s">
        <v>662</v>
      </c>
      <c r="P119" s="42" t="s">
        <v>0</v>
      </c>
      <c r="Q119" s="45">
        <v>45292</v>
      </c>
      <c r="R119" s="45">
        <v>45473</v>
      </c>
      <c r="S119" s="45" t="s">
        <v>0</v>
      </c>
      <c r="T119" s="26"/>
      <c r="U119" s="42"/>
      <c r="V119" s="42">
        <v>40</v>
      </c>
      <c r="W119" s="42" t="s">
        <v>1624</v>
      </c>
      <c r="X119" s="42" t="s">
        <v>1496</v>
      </c>
      <c r="Y119" s="42" t="s">
        <v>1623</v>
      </c>
      <c r="Z119" s="42" t="s">
        <v>199</v>
      </c>
      <c r="AA119" s="42" t="s">
        <v>199</v>
      </c>
      <c r="AB119" s="42" t="s">
        <v>1618</v>
      </c>
      <c r="AC119" s="42" t="s">
        <v>199</v>
      </c>
      <c r="AD119" s="42" t="s">
        <v>199</v>
      </c>
      <c r="AE119" s="42" t="s">
        <v>199</v>
      </c>
      <c r="AF119" s="42" t="s">
        <v>199</v>
      </c>
      <c r="AG119" s="42" t="s">
        <v>199</v>
      </c>
      <c r="AH119" s="42" t="s">
        <v>199</v>
      </c>
      <c r="AI119" s="42" t="s">
        <v>199</v>
      </c>
      <c r="AJ119" s="42" t="s">
        <v>663</v>
      </c>
    </row>
    <row r="120" spans="2:36" ht="128.25" hidden="1" x14ac:dyDescent="0.2">
      <c r="B120" s="42" t="s">
        <v>453</v>
      </c>
      <c r="C120" s="43" t="s">
        <v>454</v>
      </c>
      <c r="D120" s="42" t="s">
        <v>704</v>
      </c>
      <c r="E120" s="42" t="s">
        <v>705</v>
      </c>
      <c r="F120" s="42" t="s">
        <v>552</v>
      </c>
      <c r="G120" s="42" t="s">
        <v>199</v>
      </c>
      <c r="H120" s="42" t="s">
        <v>199</v>
      </c>
      <c r="I120" s="42" t="s">
        <v>199</v>
      </c>
      <c r="J120" s="42" t="s">
        <v>199</v>
      </c>
      <c r="K120" s="59" t="s">
        <v>742</v>
      </c>
      <c r="L120" s="42" t="s">
        <v>743</v>
      </c>
      <c r="M120" s="44" t="s">
        <v>1706</v>
      </c>
      <c r="N120" s="42" t="s">
        <v>661</v>
      </c>
      <c r="O120" s="53" t="s">
        <v>662</v>
      </c>
      <c r="P120" s="42" t="s">
        <v>0</v>
      </c>
      <c r="Q120" s="45">
        <v>45505</v>
      </c>
      <c r="R120" s="45">
        <v>45641</v>
      </c>
      <c r="S120" s="45" t="s">
        <v>0</v>
      </c>
      <c r="T120" s="26"/>
      <c r="U120" s="42"/>
      <c r="V120" s="42">
        <v>10</v>
      </c>
      <c r="W120" s="42" t="s">
        <v>1624</v>
      </c>
      <c r="X120" s="42" t="s">
        <v>1496</v>
      </c>
      <c r="Y120" s="42" t="s">
        <v>1623</v>
      </c>
      <c r="Z120" s="42" t="s">
        <v>199</v>
      </c>
      <c r="AA120" s="42" t="s">
        <v>199</v>
      </c>
      <c r="AB120" s="42" t="s">
        <v>1621</v>
      </c>
      <c r="AC120" s="42" t="s">
        <v>199</v>
      </c>
      <c r="AD120" s="42" t="s">
        <v>199</v>
      </c>
      <c r="AE120" s="42" t="s">
        <v>199</v>
      </c>
      <c r="AF120" s="42" t="s">
        <v>199</v>
      </c>
      <c r="AG120" s="42" t="s">
        <v>199</v>
      </c>
      <c r="AH120" s="42" t="s">
        <v>199</v>
      </c>
      <c r="AI120" s="42" t="s">
        <v>199</v>
      </c>
      <c r="AJ120" s="42" t="s">
        <v>663</v>
      </c>
    </row>
    <row r="121" spans="2:36" ht="128.25" hidden="1" x14ac:dyDescent="0.2">
      <c r="B121" s="42" t="s">
        <v>453</v>
      </c>
      <c r="C121" s="43" t="s">
        <v>454</v>
      </c>
      <c r="D121" s="42" t="s">
        <v>704</v>
      </c>
      <c r="E121" s="42" t="s">
        <v>705</v>
      </c>
      <c r="F121" s="42" t="s">
        <v>552</v>
      </c>
      <c r="G121" s="42" t="s">
        <v>199</v>
      </c>
      <c r="H121" s="42" t="s">
        <v>199</v>
      </c>
      <c r="I121" s="42" t="s">
        <v>199</v>
      </c>
      <c r="J121" s="42" t="s">
        <v>199</v>
      </c>
      <c r="K121" s="59" t="s">
        <v>746</v>
      </c>
      <c r="L121" s="42" t="s">
        <v>1707</v>
      </c>
      <c r="M121" s="44" t="s">
        <v>748</v>
      </c>
      <c r="N121" s="42" t="s">
        <v>661</v>
      </c>
      <c r="O121" s="53" t="s">
        <v>662</v>
      </c>
      <c r="P121" s="42" t="s">
        <v>0</v>
      </c>
      <c r="Q121" s="45">
        <v>45292</v>
      </c>
      <c r="R121" s="45">
        <v>45473</v>
      </c>
      <c r="S121" s="45" t="s">
        <v>0</v>
      </c>
      <c r="T121" s="26"/>
      <c r="U121" s="42"/>
      <c r="V121" s="42">
        <v>30</v>
      </c>
      <c r="W121" s="42" t="s">
        <v>1624</v>
      </c>
      <c r="X121" s="42" t="s">
        <v>1496</v>
      </c>
      <c r="Y121" s="42" t="s">
        <v>1623</v>
      </c>
      <c r="Z121" s="42" t="s">
        <v>199</v>
      </c>
      <c r="AA121" s="42" t="s">
        <v>199</v>
      </c>
      <c r="AB121" s="42" t="s">
        <v>1621</v>
      </c>
      <c r="AC121" s="42" t="s">
        <v>199</v>
      </c>
      <c r="AD121" s="42" t="s">
        <v>199</v>
      </c>
      <c r="AE121" s="42" t="s">
        <v>199</v>
      </c>
      <c r="AF121" s="42" t="s">
        <v>199</v>
      </c>
      <c r="AG121" s="42" t="s">
        <v>199</v>
      </c>
      <c r="AH121" s="42" t="s">
        <v>199</v>
      </c>
      <c r="AI121" s="42" t="s">
        <v>199</v>
      </c>
      <c r="AJ121" s="42" t="s">
        <v>663</v>
      </c>
    </row>
    <row r="122" spans="2:36" ht="128.25" hidden="1" x14ac:dyDescent="0.2">
      <c r="B122" s="42" t="s">
        <v>453</v>
      </c>
      <c r="C122" s="43" t="s">
        <v>454</v>
      </c>
      <c r="D122" s="42" t="s">
        <v>704</v>
      </c>
      <c r="E122" s="42" t="s">
        <v>705</v>
      </c>
      <c r="F122" s="42" t="s">
        <v>552</v>
      </c>
      <c r="G122" s="42" t="s">
        <v>199</v>
      </c>
      <c r="H122" s="42" t="s">
        <v>199</v>
      </c>
      <c r="I122" s="42" t="s">
        <v>199</v>
      </c>
      <c r="J122" s="42" t="s">
        <v>199</v>
      </c>
      <c r="K122" s="59" t="s">
        <v>749</v>
      </c>
      <c r="L122" s="42" t="s">
        <v>750</v>
      </c>
      <c r="M122" s="44" t="s">
        <v>751</v>
      </c>
      <c r="N122" s="42" t="s">
        <v>661</v>
      </c>
      <c r="O122" s="53" t="s">
        <v>662</v>
      </c>
      <c r="P122" s="42" t="s">
        <v>0</v>
      </c>
      <c r="Q122" s="45">
        <v>45474</v>
      </c>
      <c r="R122" s="45">
        <v>45641</v>
      </c>
      <c r="S122" s="45" t="s">
        <v>0</v>
      </c>
      <c r="T122" s="26"/>
      <c r="U122" s="42"/>
      <c r="V122" s="42">
        <v>10</v>
      </c>
      <c r="W122" s="42" t="s">
        <v>1624</v>
      </c>
      <c r="X122" s="42" t="s">
        <v>1496</v>
      </c>
      <c r="Y122" s="42" t="s">
        <v>1623</v>
      </c>
      <c r="Z122" s="42" t="s">
        <v>199</v>
      </c>
      <c r="AA122" s="42" t="s">
        <v>199</v>
      </c>
      <c r="AB122" s="42" t="s">
        <v>1621</v>
      </c>
      <c r="AC122" s="42" t="s">
        <v>199</v>
      </c>
      <c r="AD122" s="42" t="s">
        <v>199</v>
      </c>
      <c r="AE122" s="42" t="s">
        <v>199</v>
      </c>
      <c r="AF122" s="42" t="s">
        <v>199</v>
      </c>
      <c r="AG122" s="42" t="s">
        <v>199</v>
      </c>
      <c r="AH122" s="42" t="s">
        <v>199</v>
      </c>
      <c r="AI122" s="42" t="s">
        <v>199</v>
      </c>
      <c r="AJ122" s="42" t="s">
        <v>663</v>
      </c>
    </row>
    <row r="123" spans="2:36" ht="128.25" hidden="1" x14ac:dyDescent="0.2">
      <c r="B123" s="42" t="s">
        <v>453</v>
      </c>
      <c r="C123" s="43" t="s">
        <v>454</v>
      </c>
      <c r="D123" s="42" t="s">
        <v>704</v>
      </c>
      <c r="E123" s="42" t="s">
        <v>705</v>
      </c>
      <c r="F123" s="42" t="s">
        <v>753</v>
      </c>
      <c r="G123" s="42" t="s">
        <v>199</v>
      </c>
      <c r="H123" s="42" t="s">
        <v>199</v>
      </c>
      <c r="I123" s="42" t="s">
        <v>199</v>
      </c>
      <c r="J123" s="42" t="s">
        <v>199</v>
      </c>
      <c r="K123" s="59" t="s">
        <v>754</v>
      </c>
      <c r="L123" s="59" t="s">
        <v>1708</v>
      </c>
      <c r="M123" s="44" t="s">
        <v>756</v>
      </c>
      <c r="N123" s="42" t="s">
        <v>661</v>
      </c>
      <c r="O123" s="53" t="s">
        <v>662</v>
      </c>
      <c r="P123" s="42" t="s">
        <v>0</v>
      </c>
      <c r="Q123" s="45">
        <v>45473</v>
      </c>
      <c r="R123" s="45">
        <v>45641</v>
      </c>
      <c r="S123" s="45" t="s">
        <v>1611</v>
      </c>
      <c r="T123" s="26"/>
      <c r="U123" s="42"/>
      <c r="V123" s="42">
        <v>50</v>
      </c>
      <c r="W123" s="42" t="s">
        <v>1624</v>
      </c>
      <c r="X123" s="42" t="s">
        <v>1496</v>
      </c>
      <c r="Y123" s="42" t="s">
        <v>354</v>
      </c>
      <c r="Z123" s="42" t="s">
        <v>1623</v>
      </c>
      <c r="AA123" s="42" t="s">
        <v>199</v>
      </c>
      <c r="AB123" s="42" t="s">
        <v>1621</v>
      </c>
      <c r="AC123" s="42" t="s">
        <v>199</v>
      </c>
      <c r="AD123" s="42" t="s">
        <v>199</v>
      </c>
      <c r="AE123" s="42" t="s">
        <v>199</v>
      </c>
      <c r="AF123" s="42" t="s">
        <v>199</v>
      </c>
      <c r="AG123" s="42" t="s">
        <v>199</v>
      </c>
      <c r="AH123" s="42" t="s">
        <v>199</v>
      </c>
      <c r="AI123" s="42" t="s">
        <v>199</v>
      </c>
      <c r="AJ123" s="42" t="s">
        <v>663</v>
      </c>
    </row>
    <row r="124" spans="2:36" ht="128.25" hidden="1" x14ac:dyDescent="0.2">
      <c r="B124" s="42" t="s">
        <v>453</v>
      </c>
      <c r="C124" s="43" t="s">
        <v>454</v>
      </c>
      <c r="D124" s="42" t="s">
        <v>704</v>
      </c>
      <c r="E124" s="42" t="s">
        <v>705</v>
      </c>
      <c r="F124" s="42" t="s">
        <v>753</v>
      </c>
      <c r="G124" s="42" t="s">
        <v>199</v>
      </c>
      <c r="H124" s="42" t="s">
        <v>199</v>
      </c>
      <c r="I124" s="42" t="s">
        <v>199</v>
      </c>
      <c r="J124" s="42" t="s">
        <v>199</v>
      </c>
      <c r="K124" s="59" t="s">
        <v>757</v>
      </c>
      <c r="L124" s="59" t="s">
        <v>758</v>
      </c>
      <c r="M124" s="44" t="s">
        <v>759</v>
      </c>
      <c r="N124" s="42" t="s">
        <v>661</v>
      </c>
      <c r="O124" s="53" t="s">
        <v>662</v>
      </c>
      <c r="P124" s="42" t="s">
        <v>0</v>
      </c>
      <c r="Q124" s="45">
        <v>45292</v>
      </c>
      <c r="R124" s="45">
        <v>45641</v>
      </c>
      <c r="S124" s="45" t="s">
        <v>1611</v>
      </c>
      <c r="T124" s="26"/>
      <c r="U124" s="42"/>
      <c r="V124" s="42">
        <v>50</v>
      </c>
      <c r="W124" s="42" t="s">
        <v>1624</v>
      </c>
      <c r="X124" s="42" t="s">
        <v>1496</v>
      </c>
      <c r="Y124" s="42" t="s">
        <v>1623</v>
      </c>
      <c r="Z124" s="42" t="s">
        <v>1584</v>
      </c>
      <c r="AA124" s="42" t="s">
        <v>199</v>
      </c>
      <c r="AB124" s="42" t="s">
        <v>1597</v>
      </c>
      <c r="AC124" s="42" t="s">
        <v>199</v>
      </c>
      <c r="AD124" s="42" t="s">
        <v>199</v>
      </c>
      <c r="AE124" s="42" t="s">
        <v>199</v>
      </c>
      <c r="AF124" s="42" t="s">
        <v>199</v>
      </c>
      <c r="AG124" s="42" t="s">
        <v>199</v>
      </c>
      <c r="AH124" s="42" t="s">
        <v>199</v>
      </c>
      <c r="AI124" s="42" t="s">
        <v>199</v>
      </c>
      <c r="AJ124" s="42" t="s">
        <v>663</v>
      </c>
    </row>
    <row r="125" spans="2:36" ht="128.25" hidden="1" x14ac:dyDescent="0.2">
      <c r="B125" s="42" t="s">
        <v>453</v>
      </c>
      <c r="C125" s="43" t="s">
        <v>454</v>
      </c>
      <c r="D125" s="42" t="s">
        <v>704</v>
      </c>
      <c r="E125" s="42" t="s">
        <v>705</v>
      </c>
      <c r="F125" s="42" t="s">
        <v>552</v>
      </c>
      <c r="G125" s="42" t="s">
        <v>199</v>
      </c>
      <c r="H125" s="42" t="s">
        <v>199</v>
      </c>
      <c r="I125" s="42" t="s">
        <v>199</v>
      </c>
      <c r="J125" s="42" t="s">
        <v>199</v>
      </c>
      <c r="K125" s="42" t="s">
        <v>760</v>
      </c>
      <c r="L125" s="42" t="s">
        <v>761</v>
      </c>
      <c r="M125" s="44" t="s">
        <v>762</v>
      </c>
      <c r="N125" s="64" t="s">
        <v>763</v>
      </c>
      <c r="O125" s="64" t="s">
        <v>764</v>
      </c>
      <c r="P125" s="42" t="s">
        <v>199</v>
      </c>
      <c r="Q125" s="45">
        <v>45292</v>
      </c>
      <c r="R125" s="45">
        <v>45473</v>
      </c>
      <c r="S125" s="45" t="s">
        <v>1611</v>
      </c>
      <c r="T125" s="26"/>
      <c r="U125" s="42"/>
      <c r="V125" s="46">
        <v>0.5</v>
      </c>
      <c r="W125" s="42" t="s">
        <v>1496</v>
      </c>
      <c r="X125" s="42" t="s">
        <v>1623</v>
      </c>
      <c r="Y125" s="42" t="s">
        <v>1596</v>
      </c>
      <c r="Z125" s="42" t="s">
        <v>199</v>
      </c>
      <c r="AA125" s="42" t="s">
        <v>199</v>
      </c>
      <c r="AB125" s="42" t="s">
        <v>1597</v>
      </c>
      <c r="AC125" s="42" t="s">
        <v>364</v>
      </c>
      <c r="AD125" s="42" t="s">
        <v>199</v>
      </c>
      <c r="AE125" s="42" t="s">
        <v>199</v>
      </c>
      <c r="AF125" s="42" t="s">
        <v>199</v>
      </c>
      <c r="AG125" s="42" t="s">
        <v>199</v>
      </c>
      <c r="AH125" s="42" t="s">
        <v>765</v>
      </c>
      <c r="AI125" s="42" t="s">
        <v>409</v>
      </c>
      <c r="AJ125" s="42" t="s">
        <v>766</v>
      </c>
    </row>
    <row r="126" spans="2:36" ht="128.25" hidden="1" x14ac:dyDescent="0.2">
      <c r="B126" s="42" t="s">
        <v>453</v>
      </c>
      <c r="C126" s="43" t="s">
        <v>454</v>
      </c>
      <c r="D126" s="42" t="s">
        <v>704</v>
      </c>
      <c r="E126" s="42" t="s">
        <v>705</v>
      </c>
      <c r="F126" s="42" t="s">
        <v>552</v>
      </c>
      <c r="G126" s="42" t="s">
        <v>199</v>
      </c>
      <c r="H126" s="42" t="s">
        <v>199</v>
      </c>
      <c r="I126" s="42" t="s">
        <v>199</v>
      </c>
      <c r="J126" s="42" t="s">
        <v>199</v>
      </c>
      <c r="K126" s="42" t="s">
        <v>767</v>
      </c>
      <c r="L126" s="42" t="s">
        <v>768</v>
      </c>
      <c r="M126" s="44" t="s">
        <v>762</v>
      </c>
      <c r="N126" s="64" t="s">
        <v>763</v>
      </c>
      <c r="O126" s="64" t="s">
        <v>764</v>
      </c>
      <c r="P126" s="42" t="s">
        <v>199</v>
      </c>
      <c r="Q126" s="45">
        <v>45474</v>
      </c>
      <c r="R126" s="45">
        <v>45657</v>
      </c>
      <c r="S126" s="45" t="s">
        <v>1611</v>
      </c>
      <c r="T126" s="26"/>
      <c r="U126" s="42"/>
      <c r="V126" s="46">
        <v>0.5</v>
      </c>
      <c r="W126" s="42" t="s">
        <v>1496</v>
      </c>
      <c r="X126" s="42" t="s">
        <v>1623</v>
      </c>
      <c r="Y126" s="42" t="s">
        <v>1596</v>
      </c>
      <c r="Z126" s="42" t="s">
        <v>199</v>
      </c>
      <c r="AA126" s="42" t="s">
        <v>199</v>
      </c>
      <c r="AB126" s="42" t="s">
        <v>1597</v>
      </c>
      <c r="AC126" s="42" t="s">
        <v>364</v>
      </c>
      <c r="AD126" s="42" t="s">
        <v>199</v>
      </c>
      <c r="AE126" s="42" t="s">
        <v>199</v>
      </c>
      <c r="AF126" s="42" t="s">
        <v>199</v>
      </c>
      <c r="AG126" s="42" t="s">
        <v>199</v>
      </c>
      <c r="AH126" s="42" t="s">
        <v>765</v>
      </c>
      <c r="AI126" s="42" t="s">
        <v>409</v>
      </c>
      <c r="AJ126" s="42" t="s">
        <v>766</v>
      </c>
    </row>
    <row r="127" spans="2:36" ht="128.25" hidden="1" x14ac:dyDescent="0.2">
      <c r="B127" s="42" t="s">
        <v>453</v>
      </c>
      <c r="C127" s="43" t="s">
        <v>454</v>
      </c>
      <c r="D127" s="42" t="s">
        <v>704</v>
      </c>
      <c r="E127" s="42" t="s">
        <v>705</v>
      </c>
      <c r="F127" s="42" t="s">
        <v>552</v>
      </c>
      <c r="G127" s="42" t="s">
        <v>199</v>
      </c>
      <c r="H127" s="42" t="s">
        <v>199</v>
      </c>
      <c r="I127" s="42" t="s">
        <v>199</v>
      </c>
      <c r="J127" s="42" t="s">
        <v>199</v>
      </c>
      <c r="K127" s="42" t="s">
        <v>769</v>
      </c>
      <c r="L127" s="42" t="s">
        <v>1709</v>
      </c>
      <c r="M127" s="44" t="s">
        <v>771</v>
      </c>
      <c r="N127" s="42" t="s">
        <v>772</v>
      </c>
      <c r="O127" s="42" t="s">
        <v>773</v>
      </c>
      <c r="P127" s="42" t="s">
        <v>0</v>
      </c>
      <c r="Q127" s="45">
        <v>45292</v>
      </c>
      <c r="R127" s="45">
        <v>45412</v>
      </c>
      <c r="S127" s="45" t="s">
        <v>0</v>
      </c>
      <c r="T127" s="26"/>
      <c r="U127" s="42"/>
      <c r="V127" s="42">
        <v>30</v>
      </c>
      <c r="W127" s="42" t="s">
        <v>1576</v>
      </c>
      <c r="X127" s="42" t="s">
        <v>245</v>
      </c>
      <c r="Y127" s="42" t="s">
        <v>1623</v>
      </c>
      <c r="Z127" s="42" t="s">
        <v>199</v>
      </c>
      <c r="AA127" s="42" t="s">
        <v>199</v>
      </c>
      <c r="AB127" s="42" t="s">
        <v>1618</v>
      </c>
      <c r="AC127" s="42" t="s">
        <v>199</v>
      </c>
      <c r="AD127" s="42" t="s">
        <v>199</v>
      </c>
      <c r="AE127" s="42" t="s">
        <v>199</v>
      </c>
      <c r="AF127" s="42" t="s">
        <v>199</v>
      </c>
      <c r="AG127" s="42" t="s">
        <v>199</v>
      </c>
      <c r="AH127" s="42" t="s">
        <v>199</v>
      </c>
      <c r="AI127" s="42" t="s">
        <v>199</v>
      </c>
      <c r="AJ127" s="42" t="s">
        <v>774</v>
      </c>
    </row>
    <row r="128" spans="2:36" ht="128.25" hidden="1" x14ac:dyDescent="0.2">
      <c r="B128" s="42" t="s">
        <v>453</v>
      </c>
      <c r="C128" s="43" t="s">
        <v>454</v>
      </c>
      <c r="D128" s="42" t="s">
        <v>704</v>
      </c>
      <c r="E128" s="42" t="s">
        <v>705</v>
      </c>
      <c r="F128" s="42" t="s">
        <v>552</v>
      </c>
      <c r="G128" s="42" t="s">
        <v>199</v>
      </c>
      <c r="H128" s="42" t="s">
        <v>199</v>
      </c>
      <c r="I128" s="42" t="s">
        <v>199</v>
      </c>
      <c r="J128" s="42" t="s">
        <v>199</v>
      </c>
      <c r="K128" s="42" t="s">
        <v>775</v>
      </c>
      <c r="L128" s="42" t="s">
        <v>1710</v>
      </c>
      <c r="M128" s="44" t="s">
        <v>777</v>
      </c>
      <c r="N128" s="42" t="s">
        <v>772</v>
      </c>
      <c r="O128" s="42" t="s">
        <v>773</v>
      </c>
      <c r="P128" s="42" t="s">
        <v>0</v>
      </c>
      <c r="Q128" s="45">
        <v>45292</v>
      </c>
      <c r="R128" s="45">
        <v>45503</v>
      </c>
      <c r="S128" s="45" t="s">
        <v>0</v>
      </c>
      <c r="T128" s="26"/>
      <c r="U128" s="42"/>
      <c r="V128" s="42">
        <v>30</v>
      </c>
      <c r="W128" s="42" t="s">
        <v>1576</v>
      </c>
      <c r="X128" s="42" t="s">
        <v>245</v>
      </c>
      <c r="Y128" s="42" t="s">
        <v>1623</v>
      </c>
      <c r="Z128" s="42" t="s">
        <v>199</v>
      </c>
      <c r="AA128" s="42" t="s">
        <v>199</v>
      </c>
      <c r="AB128" s="42" t="s">
        <v>1618</v>
      </c>
      <c r="AC128" s="42" t="s">
        <v>199</v>
      </c>
      <c r="AD128" s="42" t="s">
        <v>199</v>
      </c>
      <c r="AE128" s="42" t="s">
        <v>199</v>
      </c>
      <c r="AF128" s="42" t="s">
        <v>199</v>
      </c>
      <c r="AG128" s="42" t="s">
        <v>199</v>
      </c>
      <c r="AH128" s="42" t="s">
        <v>199</v>
      </c>
      <c r="AI128" s="42" t="s">
        <v>199</v>
      </c>
      <c r="AJ128" s="42" t="s">
        <v>774</v>
      </c>
    </row>
    <row r="129" spans="2:36" ht="128.25" hidden="1" x14ac:dyDescent="0.2">
      <c r="B129" s="42" t="s">
        <v>453</v>
      </c>
      <c r="C129" s="43" t="s">
        <v>454</v>
      </c>
      <c r="D129" s="42" t="s">
        <v>704</v>
      </c>
      <c r="E129" s="42" t="s">
        <v>705</v>
      </c>
      <c r="F129" s="42" t="s">
        <v>552</v>
      </c>
      <c r="G129" s="42" t="s">
        <v>199</v>
      </c>
      <c r="H129" s="42" t="s">
        <v>199</v>
      </c>
      <c r="I129" s="42" t="s">
        <v>199</v>
      </c>
      <c r="J129" s="42" t="s">
        <v>199</v>
      </c>
      <c r="K129" s="42" t="s">
        <v>1711</v>
      </c>
      <c r="L129" s="42" t="s">
        <v>779</v>
      </c>
      <c r="M129" s="44" t="s">
        <v>780</v>
      </c>
      <c r="N129" s="42" t="s">
        <v>772</v>
      </c>
      <c r="O129" s="42" t="s">
        <v>773</v>
      </c>
      <c r="P129" s="42" t="s">
        <v>0</v>
      </c>
      <c r="Q129" s="45">
        <v>45292</v>
      </c>
      <c r="R129" s="45">
        <v>45641</v>
      </c>
      <c r="S129" s="45" t="s">
        <v>0</v>
      </c>
      <c r="T129" s="26"/>
      <c r="U129" s="42"/>
      <c r="V129" s="42">
        <v>40</v>
      </c>
      <c r="W129" s="42" t="s">
        <v>1576</v>
      </c>
      <c r="X129" s="42" t="s">
        <v>245</v>
      </c>
      <c r="Y129" s="42" t="s">
        <v>1623</v>
      </c>
      <c r="Z129" s="42" t="s">
        <v>199</v>
      </c>
      <c r="AA129" s="42" t="s">
        <v>199</v>
      </c>
      <c r="AB129" s="42" t="s">
        <v>1618</v>
      </c>
      <c r="AC129" s="42" t="s">
        <v>199</v>
      </c>
      <c r="AD129" s="42" t="s">
        <v>199</v>
      </c>
      <c r="AE129" s="42" t="s">
        <v>199</v>
      </c>
      <c r="AF129" s="42" t="s">
        <v>199</v>
      </c>
      <c r="AG129" s="42" t="s">
        <v>199</v>
      </c>
      <c r="AH129" s="42" t="s">
        <v>199</v>
      </c>
      <c r="AI129" s="42" t="s">
        <v>199</v>
      </c>
      <c r="AJ129" s="42" t="s">
        <v>774</v>
      </c>
    </row>
    <row r="130" spans="2:36" ht="128.25" hidden="1" x14ac:dyDescent="0.2">
      <c r="B130" s="42" t="s">
        <v>453</v>
      </c>
      <c r="C130" s="43" t="s">
        <v>454</v>
      </c>
      <c r="D130" s="42" t="s">
        <v>704</v>
      </c>
      <c r="E130" s="42" t="s">
        <v>705</v>
      </c>
      <c r="F130" s="42" t="s">
        <v>552</v>
      </c>
      <c r="G130" s="42" t="s">
        <v>199</v>
      </c>
      <c r="H130" s="42" t="s">
        <v>199</v>
      </c>
      <c r="I130" s="42" t="s">
        <v>199</v>
      </c>
      <c r="J130" s="42" t="s">
        <v>199</v>
      </c>
      <c r="K130" s="42" t="s">
        <v>781</v>
      </c>
      <c r="L130" s="42" t="s">
        <v>1712</v>
      </c>
      <c r="M130" s="42" t="s">
        <v>783</v>
      </c>
      <c r="N130" s="42" t="s">
        <v>667</v>
      </c>
      <c r="O130" s="42" t="s">
        <v>672</v>
      </c>
      <c r="P130" s="42" t="s">
        <v>1600</v>
      </c>
      <c r="Q130" s="45">
        <v>45292</v>
      </c>
      <c r="R130" s="45">
        <v>45641</v>
      </c>
      <c r="S130" s="45" t="s">
        <v>1611</v>
      </c>
      <c r="T130" s="26"/>
      <c r="U130" s="42"/>
      <c r="V130" s="42">
        <v>50</v>
      </c>
      <c r="W130" s="42" t="s">
        <v>1623</v>
      </c>
      <c r="X130" s="42" t="s">
        <v>199</v>
      </c>
      <c r="Y130" s="42" t="s">
        <v>199</v>
      </c>
      <c r="Z130" s="42" t="s">
        <v>199</v>
      </c>
      <c r="AA130" s="42" t="s">
        <v>199</v>
      </c>
      <c r="AB130" s="42" t="s">
        <v>1597</v>
      </c>
      <c r="AC130" s="42" t="s">
        <v>1621</v>
      </c>
      <c r="AD130" s="42" t="s">
        <v>199</v>
      </c>
      <c r="AE130" s="42" t="s">
        <v>199</v>
      </c>
      <c r="AF130" s="42" t="s">
        <v>199</v>
      </c>
      <c r="AG130" s="42" t="s">
        <v>199</v>
      </c>
      <c r="AH130" s="42" t="s">
        <v>199</v>
      </c>
      <c r="AI130" s="42" t="s">
        <v>199</v>
      </c>
      <c r="AJ130" s="42" t="s">
        <v>654</v>
      </c>
    </row>
    <row r="131" spans="2:36" ht="156.75" hidden="1" x14ac:dyDescent="0.2">
      <c r="B131" s="42" t="s">
        <v>453</v>
      </c>
      <c r="C131" s="43" t="s">
        <v>454</v>
      </c>
      <c r="D131" s="42" t="s">
        <v>704</v>
      </c>
      <c r="E131" s="42" t="s">
        <v>705</v>
      </c>
      <c r="F131" s="42" t="s">
        <v>552</v>
      </c>
      <c r="G131" s="42" t="s">
        <v>199</v>
      </c>
      <c r="H131" s="42" t="s">
        <v>199</v>
      </c>
      <c r="I131" s="42" t="s">
        <v>199</v>
      </c>
      <c r="J131" s="42" t="s">
        <v>199</v>
      </c>
      <c r="K131" s="42" t="s">
        <v>784</v>
      </c>
      <c r="L131" s="42" t="s">
        <v>785</v>
      </c>
      <c r="M131" s="44" t="s">
        <v>786</v>
      </c>
      <c r="N131" s="42" t="s">
        <v>667</v>
      </c>
      <c r="O131" s="42" t="s">
        <v>787</v>
      </c>
      <c r="P131" s="42" t="s">
        <v>1600</v>
      </c>
      <c r="Q131" s="45">
        <v>45292</v>
      </c>
      <c r="R131" s="45">
        <v>45641</v>
      </c>
      <c r="S131" s="45" t="s">
        <v>1611</v>
      </c>
      <c r="T131" s="26"/>
      <c r="U131" s="42"/>
      <c r="V131" s="42">
        <v>30</v>
      </c>
      <c r="W131" s="42" t="s">
        <v>1623</v>
      </c>
      <c r="X131" s="42" t="s">
        <v>199</v>
      </c>
      <c r="Y131" s="42" t="s">
        <v>199</v>
      </c>
      <c r="Z131" s="42" t="s">
        <v>199</v>
      </c>
      <c r="AA131" s="42" t="s">
        <v>199</v>
      </c>
      <c r="AB131" s="42" t="s">
        <v>1621</v>
      </c>
      <c r="AC131" s="42" t="s">
        <v>199</v>
      </c>
      <c r="AD131" s="42" t="s">
        <v>199</v>
      </c>
      <c r="AE131" s="42" t="s">
        <v>199</v>
      </c>
      <c r="AF131" s="42" t="s">
        <v>199</v>
      </c>
      <c r="AG131" s="42" t="s">
        <v>199</v>
      </c>
      <c r="AH131" s="42" t="s">
        <v>199</v>
      </c>
      <c r="AI131" s="42" t="s">
        <v>199</v>
      </c>
      <c r="AJ131" s="42" t="s">
        <v>654</v>
      </c>
    </row>
    <row r="132" spans="2:36" ht="128.25" hidden="1" x14ac:dyDescent="0.2">
      <c r="B132" s="42" t="s">
        <v>453</v>
      </c>
      <c r="C132" s="43" t="s">
        <v>454</v>
      </c>
      <c r="D132" s="42" t="s">
        <v>704</v>
      </c>
      <c r="E132" s="42" t="s">
        <v>705</v>
      </c>
      <c r="F132" s="42" t="s">
        <v>552</v>
      </c>
      <c r="G132" s="42" t="s">
        <v>199</v>
      </c>
      <c r="H132" s="42" t="s">
        <v>199</v>
      </c>
      <c r="I132" s="42" t="s">
        <v>199</v>
      </c>
      <c r="J132" s="42" t="s">
        <v>199</v>
      </c>
      <c r="K132" s="42" t="s">
        <v>1713</v>
      </c>
      <c r="L132" s="42" t="s">
        <v>1714</v>
      </c>
      <c r="M132" s="42" t="s">
        <v>1715</v>
      </c>
      <c r="N132" s="42" t="s">
        <v>667</v>
      </c>
      <c r="O132" s="42" t="s">
        <v>791</v>
      </c>
      <c r="P132" s="42" t="s">
        <v>1600</v>
      </c>
      <c r="Q132" s="45">
        <v>45292</v>
      </c>
      <c r="R132" s="45">
        <v>45641</v>
      </c>
      <c r="S132" s="45" t="s">
        <v>1611</v>
      </c>
      <c r="T132" s="26"/>
      <c r="U132" s="42"/>
      <c r="V132" s="42">
        <v>20</v>
      </c>
      <c r="W132" s="42" t="s">
        <v>1623</v>
      </c>
      <c r="X132" s="42" t="s">
        <v>199</v>
      </c>
      <c r="Y132" s="42" t="s">
        <v>199</v>
      </c>
      <c r="Z132" s="42" t="s">
        <v>199</v>
      </c>
      <c r="AA132" s="42" t="s">
        <v>199</v>
      </c>
      <c r="AB132" s="42" t="s">
        <v>1621</v>
      </c>
      <c r="AC132" s="42" t="s">
        <v>199</v>
      </c>
      <c r="AD132" s="42" t="s">
        <v>199</v>
      </c>
      <c r="AE132" s="42" t="s">
        <v>199</v>
      </c>
      <c r="AF132" s="42" t="s">
        <v>199</v>
      </c>
      <c r="AG132" s="42" t="s">
        <v>199</v>
      </c>
      <c r="AH132" s="42" t="s">
        <v>199</v>
      </c>
      <c r="AI132" s="42" t="s">
        <v>199</v>
      </c>
      <c r="AJ132" s="42" t="s">
        <v>654</v>
      </c>
    </row>
    <row r="133" spans="2:36" ht="128.25" hidden="1" x14ac:dyDescent="0.2">
      <c r="B133" s="42" t="s">
        <v>453</v>
      </c>
      <c r="C133" s="43" t="s">
        <v>454</v>
      </c>
      <c r="D133" s="42" t="s">
        <v>704</v>
      </c>
      <c r="E133" s="42" t="s">
        <v>705</v>
      </c>
      <c r="F133" s="42" t="s">
        <v>552</v>
      </c>
      <c r="G133" s="42" t="s">
        <v>199</v>
      </c>
      <c r="H133" s="42" t="s">
        <v>199</v>
      </c>
      <c r="I133" s="42" t="s">
        <v>199</v>
      </c>
      <c r="J133" s="42" t="s">
        <v>199</v>
      </c>
      <c r="K133" s="42" t="s">
        <v>792</v>
      </c>
      <c r="L133" s="42" t="s">
        <v>793</v>
      </c>
      <c r="M133" s="44" t="s">
        <v>794</v>
      </c>
      <c r="N133" s="44" t="s">
        <v>486</v>
      </c>
      <c r="O133" s="42"/>
      <c r="P133" s="42" t="s">
        <v>1600</v>
      </c>
      <c r="Q133" s="45">
        <v>45323</v>
      </c>
      <c r="R133" s="45">
        <v>45412</v>
      </c>
      <c r="S133" s="45" t="s">
        <v>1600</v>
      </c>
      <c r="T133" s="26"/>
      <c r="U133" s="42"/>
      <c r="V133" s="42"/>
      <c r="W133" s="42" t="s">
        <v>207</v>
      </c>
      <c r="X133" s="42" t="s">
        <v>1496</v>
      </c>
      <c r="Y133" s="42" t="s">
        <v>1623</v>
      </c>
      <c r="Z133" s="42" t="s">
        <v>1596</v>
      </c>
      <c r="AA133" s="42" t="s">
        <v>199</v>
      </c>
      <c r="AB133" s="42" t="s">
        <v>1621</v>
      </c>
      <c r="AC133" s="42" t="s">
        <v>364</v>
      </c>
      <c r="AD133" s="42" t="s">
        <v>199</v>
      </c>
      <c r="AE133" s="42" t="s">
        <v>199</v>
      </c>
      <c r="AF133" s="42" t="s">
        <v>199</v>
      </c>
      <c r="AG133" s="42" t="s">
        <v>199</v>
      </c>
      <c r="AH133" s="42" t="s">
        <v>402</v>
      </c>
      <c r="AI133" s="42" t="s">
        <v>694</v>
      </c>
      <c r="AJ133" s="42" t="s">
        <v>654</v>
      </c>
    </row>
    <row r="134" spans="2:36" ht="128.25" hidden="1" x14ac:dyDescent="0.2">
      <c r="B134" s="42" t="s">
        <v>453</v>
      </c>
      <c r="C134" s="43" t="s">
        <v>454</v>
      </c>
      <c r="D134" s="42" t="s">
        <v>704</v>
      </c>
      <c r="E134" s="42" t="s">
        <v>705</v>
      </c>
      <c r="F134" s="42" t="s">
        <v>552</v>
      </c>
      <c r="G134" s="42" t="s">
        <v>199</v>
      </c>
      <c r="H134" s="42" t="s">
        <v>199</v>
      </c>
      <c r="I134" s="42" t="s">
        <v>199</v>
      </c>
      <c r="J134" s="42" t="s">
        <v>199</v>
      </c>
      <c r="K134" s="42" t="s">
        <v>795</v>
      </c>
      <c r="L134" s="42" t="s">
        <v>795</v>
      </c>
      <c r="M134" s="44" t="s">
        <v>796</v>
      </c>
      <c r="N134" s="58" t="s">
        <v>491</v>
      </c>
      <c r="O134" s="42" t="s">
        <v>486</v>
      </c>
      <c r="P134" s="42" t="s">
        <v>1600</v>
      </c>
      <c r="Q134" s="45">
        <v>45413</v>
      </c>
      <c r="R134" s="45">
        <v>45443</v>
      </c>
      <c r="S134" s="45" t="s">
        <v>1600</v>
      </c>
      <c r="T134" s="26"/>
      <c r="U134" s="42"/>
      <c r="V134" s="42"/>
      <c r="W134" s="42" t="s">
        <v>207</v>
      </c>
      <c r="X134" s="42" t="s">
        <v>1496</v>
      </c>
      <c r="Y134" s="42" t="s">
        <v>1623</v>
      </c>
      <c r="Z134" s="42" t="s">
        <v>1596</v>
      </c>
      <c r="AA134" s="42" t="s">
        <v>199</v>
      </c>
      <c r="AB134" s="42" t="s">
        <v>1621</v>
      </c>
      <c r="AC134" s="42" t="s">
        <v>364</v>
      </c>
      <c r="AD134" s="42" t="s">
        <v>199</v>
      </c>
      <c r="AE134" s="42" t="s">
        <v>199</v>
      </c>
      <c r="AF134" s="42" t="s">
        <v>199</v>
      </c>
      <c r="AG134" s="42" t="s">
        <v>199</v>
      </c>
      <c r="AH134" s="42" t="s">
        <v>402</v>
      </c>
      <c r="AI134" s="42" t="s">
        <v>694</v>
      </c>
      <c r="AJ134" s="42" t="s">
        <v>654</v>
      </c>
    </row>
    <row r="135" spans="2:36" ht="128.25" hidden="1" x14ac:dyDescent="0.2">
      <c r="B135" s="42" t="s">
        <v>453</v>
      </c>
      <c r="C135" s="43" t="s">
        <v>454</v>
      </c>
      <c r="D135" s="42" t="s">
        <v>704</v>
      </c>
      <c r="E135" s="42" t="s">
        <v>705</v>
      </c>
      <c r="F135" s="42" t="s">
        <v>552</v>
      </c>
      <c r="G135" s="42" t="s">
        <v>199</v>
      </c>
      <c r="H135" s="42" t="s">
        <v>199</v>
      </c>
      <c r="I135" s="42" t="s">
        <v>199</v>
      </c>
      <c r="J135" s="42" t="s">
        <v>199</v>
      </c>
      <c r="K135" s="42" t="s">
        <v>797</v>
      </c>
      <c r="L135" s="42" t="s">
        <v>798</v>
      </c>
      <c r="M135" s="44" t="s">
        <v>485</v>
      </c>
      <c r="N135" s="42" t="s">
        <v>486</v>
      </c>
      <c r="O135" s="42" t="s">
        <v>799</v>
      </c>
      <c r="P135" s="42" t="s">
        <v>1600</v>
      </c>
      <c r="Q135" s="45">
        <v>45352</v>
      </c>
      <c r="R135" s="45">
        <v>45397</v>
      </c>
      <c r="S135" s="45" t="s">
        <v>1611</v>
      </c>
      <c r="T135" s="26"/>
      <c r="U135" s="42"/>
      <c r="V135" s="42"/>
      <c r="W135" s="42" t="s">
        <v>207</v>
      </c>
      <c r="X135" s="42" t="s">
        <v>1496</v>
      </c>
      <c r="Y135" s="42" t="s">
        <v>1623</v>
      </c>
      <c r="Z135" s="42" t="s">
        <v>199</v>
      </c>
      <c r="AA135" s="42" t="s">
        <v>199</v>
      </c>
      <c r="AB135" s="42" t="s">
        <v>1621</v>
      </c>
      <c r="AC135" s="42" t="s">
        <v>199</v>
      </c>
      <c r="AD135" s="42" t="s">
        <v>199</v>
      </c>
      <c r="AE135" s="42" t="s">
        <v>199</v>
      </c>
      <c r="AF135" s="42" t="s">
        <v>199</v>
      </c>
      <c r="AG135" s="42" t="s">
        <v>199</v>
      </c>
      <c r="AH135" s="42" t="s">
        <v>199</v>
      </c>
      <c r="AI135" s="42" t="s">
        <v>199</v>
      </c>
      <c r="AJ135" s="42" t="s">
        <v>654</v>
      </c>
    </row>
    <row r="136" spans="2:36" ht="128.25" hidden="1" x14ac:dyDescent="0.2">
      <c r="B136" s="42" t="s">
        <v>453</v>
      </c>
      <c r="C136" s="43" t="s">
        <v>454</v>
      </c>
      <c r="D136" s="42" t="s">
        <v>704</v>
      </c>
      <c r="E136" s="42" t="s">
        <v>705</v>
      </c>
      <c r="F136" s="42" t="s">
        <v>552</v>
      </c>
      <c r="G136" s="42" t="s">
        <v>199</v>
      </c>
      <c r="H136" s="42" t="s">
        <v>199</v>
      </c>
      <c r="I136" s="42" t="s">
        <v>199</v>
      </c>
      <c r="J136" s="42" t="s">
        <v>199</v>
      </c>
      <c r="K136" s="42" t="s">
        <v>800</v>
      </c>
      <c r="L136" s="42" t="s">
        <v>800</v>
      </c>
      <c r="M136" s="44" t="s">
        <v>490</v>
      </c>
      <c r="N136" s="42" t="s">
        <v>486</v>
      </c>
      <c r="O136" s="42" t="s">
        <v>801</v>
      </c>
      <c r="P136" s="42" t="s">
        <v>1600</v>
      </c>
      <c r="Q136" s="45">
        <v>45398</v>
      </c>
      <c r="R136" s="45">
        <v>45077</v>
      </c>
      <c r="S136" s="45"/>
      <c r="T136" s="26"/>
      <c r="U136" s="42"/>
      <c r="V136" s="42"/>
      <c r="W136" s="42" t="s">
        <v>207</v>
      </c>
      <c r="X136" s="42" t="s">
        <v>1496</v>
      </c>
      <c r="Y136" s="42" t="s">
        <v>1623</v>
      </c>
      <c r="Z136" s="42" t="s">
        <v>199</v>
      </c>
      <c r="AA136" s="42" t="s">
        <v>199</v>
      </c>
      <c r="AB136" s="42" t="s">
        <v>1621</v>
      </c>
      <c r="AC136" s="42" t="s">
        <v>199</v>
      </c>
      <c r="AD136" s="42" t="s">
        <v>199</v>
      </c>
      <c r="AE136" s="42" t="s">
        <v>199</v>
      </c>
      <c r="AF136" s="42" t="s">
        <v>199</v>
      </c>
      <c r="AG136" s="42" t="s">
        <v>199</v>
      </c>
      <c r="AH136" s="42" t="s">
        <v>199</v>
      </c>
      <c r="AI136" s="42" t="s">
        <v>199</v>
      </c>
      <c r="AJ136" s="42" t="s">
        <v>654</v>
      </c>
    </row>
    <row r="137" spans="2:36" ht="128.25" hidden="1" x14ac:dyDescent="0.2">
      <c r="B137" s="42" t="s">
        <v>453</v>
      </c>
      <c r="C137" s="43" t="s">
        <v>454</v>
      </c>
      <c r="D137" s="42" t="s">
        <v>704</v>
      </c>
      <c r="E137" s="42" t="s">
        <v>705</v>
      </c>
      <c r="F137" s="42" t="s">
        <v>552</v>
      </c>
      <c r="G137" s="42" t="s">
        <v>199</v>
      </c>
      <c r="H137" s="42" t="s">
        <v>199</v>
      </c>
      <c r="I137" s="42" t="s">
        <v>199</v>
      </c>
      <c r="J137" s="42" t="s">
        <v>199</v>
      </c>
      <c r="K137" s="42" t="s">
        <v>802</v>
      </c>
      <c r="L137" s="42" t="s">
        <v>803</v>
      </c>
      <c r="M137" s="44" t="s">
        <v>804</v>
      </c>
      <c r="N137" s="53" t="s">
        <v>805</v>
      </c>
      <c r="O137" s="42" t="s">
        <v>806</v>
      </c>
      <c r="P137" s="42" t="s">
        <v>1600</v>
      </c>
      <c r="Q137" s="45">
        <v>45566</v>
      </c>
      <c r="R137" s="45">
        <v>45641</v>
      </c>
      <c r="S137" s="45" t="s">
        <v>1611</v>
      </c>
      <c r="T137" s="61">
        <f>(2*20*1.5)*(10000000/30/8)</f>
        <v>2500000</v>
      </c>
      <c r="U137" s="62">
        <v>189</v>
      </c>
      <c r="V137" s="42"/>
      <c r="W137" s="42" t="s">
        <v>1584</v>
      </c>
      <c r="X137" s="42" t="s">
        <v>1623</v>
      </c>
      <c r="Y137" s="42" t="s">
        <v>199</v>
      </c>
      <c r="Z137" s="42" t="s">
        <v>199</v>
      </c>
      <c r="AA137" s="42" t="s">
        <v>199</v>
      </c>
      <c r="AB137" s="42" t="s">
        <v>1621</v>
      </c>
      <c r="AC137" s="42" t="s">
        <v>1597</v>
      </c>
      <c r="AD137" s="42" t="s">
        <v>199</v>
      </c>
      <c r="AE137" s="42" t="s">
        <v>199</v>
      </c>
      <c r="AF137" s="42" t="s">
        <v>199</v>
      </c>
      <c r="AG137" s="42" t="s">
        <v>199</v>
      </c>
      <c r="AH137" s="42" t="s">
        <v>199</v>
      </c>
      <c r="AI137" s="42" t="s">
        <v>199</v>
      </c>
      <c r="AJ137" s="42" t="s">
        <v>610</v>
      </c>
    </row>
    <row r="138" spans="2:36" ht="128.25" hidden="1" x14ac:dyDescent="0.2">
      <c r="B138" s="42" t="s">
        <v>453</v>
      </c>
      <c r="C138" s="43" t="s">
        <v>454</v>
      </c>
      <c r="D138" s="42" t="s">
        <v>704</v>
      </c>
      <c r="E138" s="42" t="s">
        <v>705</v>
      </c>
      <c r="F138" s="42" t="s">
        <v>552</v>
      </c>
      <c r="G138" s="42" t="s">
        <v>199</v>
      </c>
      <c r="H138" s="42" t="s">
        <v>199</v>
      </c>
      <c r="I138" s="42" t="s">
        <v>199</v>
      </c>
      <c r="J138" s="42" t="s">
        <v>199</v>
      </c>
      <c r="K138" s="42" t="s">
        <v>807</v>
      </c>
      <c r="L138" s="42" t="s">
        <v>807</v>
      </c>
      <c r="M138" s="44" t="s">
        <v>808</v>
      </c>
      <c r="N138" s="42" t="s">
        <v>608</v>
      </c>
      <c r="O138" s="42" t="s">
        <v>609</v>
      </c>
      <c r="P138" s="42" t="s">
        <v>0</v>
      </c>
      <c r="Q138" s="45">
        <v>45323</v>
      </c>
      <c r="R138" s="45">
        <v>45626</v>
      </c>
      <c r="S138" s="45" t="s">
        <v>1611</v>
      </c>
      <c r="T138" s="26"/>
      <c r="U138" s="42"/>
      <c r="V138" s="42"/>
      <c r="W138" s="42" t="s">
        <v>207</v>
      </c>
      <c r="X138" s="42" t="s">
        <v>1584</v>
      </c>
      <c r="Y138" s="42" t="s">
        <v>199</v>
      </c>
      <c r="Z138" s="42" t="s">
        <v>199</v>
      </c>
      <c r="AA138" s="42" t="s">
        <v>199</v>
      </c>
      <c r="AB138" s="42" t="s">
        <v>1621</v>
      </c>
      <c r="AC138" s="42" t="s">
        <v>1577</v>
      </c>
      <c r="AD138" s="42" t="s">
        <v>199</v>
      </c>
      <c r="AE138" s="42" t="s">
        <v>199</v>
      </c>
      <c r="AF138" s="42" t="s">
        <v>199</v>
      </c>
      <c r="AG138" s="42" t="s">
        <v>199</v>
      </c>
      <c r="AH138" s="42" t="s">
        <v>199</v>
      </c>
      <c r="AI138" s="42" t="s">
        <v>199</v>
      </c>
      <c r="AJ138" s="42" t="s">
        <v>610</v>
      </c>
    </row>
    <row r="139" spans="2:36" ht="128.25" hidden="1" x14ac:dyDescent="0.2">
      <c r="B139" s="42" t="s">
        <v>453</v>
      </c>
      <c r="C139" s="43" t="s">
        <v>454</v>
      </c>
      <c r="D139" s="42" t="s">
        <v>704</v>
      </c>
      <c r="E139" s="42" t="s">
        <v>705</v>
      </c>
      <c r="F139" s="42" t="s">
        <v>552</v>
      </c>
      <c r="G139" s="42" t="s">
        <v>199</v>
      </c>
      <c r="H139" s="42" t="s">
        <v>199</v>
      </c>
      <c r="I139" s="42" t="s">
        <v>199</v>
      </c>
      <c r="J139" s="42" t="s">
        <v>199</v>
      </c>
      <c r="K139" s="42" t="s">
        <v>1716</v>
      </c>
      <c r="L139" s="42" t="s">
        <v>1716</v>
      </c>
      <c r="M139" s="44" t="s">
        <v>1717</v>
      </c>
      <c r="N139" s="44" t="s">
        <v>827</v>
      </c>
      <c r="O139" s="42" t="s">
        <v>608</v>
      </c>
      <c r="P139" s="42" t="s">
        <v>0</v>
      </c>
      <c r="Q139" s="45">
        <v>45323</v>
      </c>
      <c r="R139" s="45">
        <v>45641</v>
      </c>
      <c r="S139" s="45" t="s">
        <v>1611</v>
      </c>
      <c r="T139" s="26"/>
      <c r="U139" s="42"/>
      <c r="V139" s="42"/>
      <c r="W139" s="42" t="s">
        <v>207</v>
      </c>
      <c r="X139" s="42" t="s">
        <v>1623</v>
      </c>
      <c r="Y139" s="42" t="s">
        <v>199</v>
      </c>
      <c r="Z139" s="42" t="s">
        <v>199</v>
      </c>
      <c r="AA139" s="42" t="s">
        <v>199</v>
      </c>
      <c r="AB139" s="42" t="s">
        <v>1621</v>
      </c>
      <c r="AC139" s="42" t="s">
        <v>1606</v>
      </c>
      <c r="AD139" s="42" t="s">
        <v>199</v>
      </c>
      <c r="AE139" s="42" t="s">
        <v>199</v>
      </c>
      <c r="AF139" s="42" t="s">
        <v>199</v>
      </c>
      <c r="AG139" s="42" t="s">
        <v>199</v>
      </c>
      <c r="AH139" s="42" t="s">
        <v>199</v>
      </c>
      <c r="AI139" s="42" t="s">
        <v>199</v>
      </c>
      <c r="AJ139" s="42" t="s">
        <v>610</v>
      </c>
    </row>
    <row r="140" spans="2:36" ht="128.25" hidden="1" x14ac:dyDescent="0.2">
      <c r="B140" s="42" t="s">
        <v>453</v>
      </c>
      <c r="C140" s="43" t="s">
        <v>454</v>
      </c>
      <c r="D140" s="42" t="s">
        <v>704</v>
      </c>
      <c r="E140" s="42" t="s">
        <v>705</v>
      </c>
      <c r="F140" s="42" t="s">
        <v>552</v>
      </c>
      <c r="G140" s="42" t="s">
        <v>199</v>
      </c>
      <c r="H140" s="42" t="s">
        <v>199</v>
      </c>
      <c r="I140" s="42" t="s">
        <v>199</v>
      </c>
      <c r="J140" s="42" t="s">
        <v>199</v>
      </c>
      <c r="K140" s="42" t="s">
        <v>809</v>
      </c>
      <c r="L140" s="42" t="s">
        <v>810</v>
      </c>
      <c r="M140" s="44" t="s">
        <v>811</v>
      </c>
      <c r="N140" s="42" t="s">
        <v>703</v>
      </c>
      <c r="O140" s="42" t="s">
        <v>812</v>
      </c>
      <c r="P140" s="42" t="s">
        <v>1600</v>
      </c>
      <c r="Q140" s="45">
        <v>45323</v>
      </c>
      <c r="R140" s="45">
        <v>45412</v>
      </c>
      <c r="S140" s="45" t="s">
        <v>1611</v>
      </c>
      <c r="T140" s="61">
        <f>(1*20*4)*(4687696/30/8)</f>
        <v>1562565.3333333333</v>
      </c>
      <c r="U140" s="62">
        <v>186</v>
      </c>
      <c r="V140" s="42"/>
      <c r="W140" s="42" t="s">
        <v>1623</v>
      </c>
      <c r="X140" s="42" t="s">
        <v>199</v>
      </c>
      <c r="Y140" s="42" t="s">
        <v>199</v>
      </c>
      <c r="Z140" s="42" t="s">
        <v>199</v>
      </c>
      <c r="AA140" s="42" t="s">
        <v>199</v>
      </c>
      <c r="AB140" s="42" t="s">
        <v>1621</v>
      </c>
      <c r="AC140" s="42" t="s">
        <v>199</v>
      </c>
      <c r="AD140" s="42" t="s">
        <v>199</v>
      </c>
      <c r="AE140" s="42" t="s">
        <v>199</v>
      </c>
      <c r="AF140" s="42" t="s">
        <v>199</v>
      </c>
      <c r="AG140" s="42" t="s">
        <v>199</v>
      </c>
      <c r="AH140" s="42" t="s">
        <v>199</v>
      </c>
      <c r="AI140" s="42" t="s">
        <v>199</v>
      </c>
      <c r="AJ140" s="42" t="s">
        <v>654</v>
      </c>
    </row>
    <row r="141" spans="2:36" ht="128.25" hidden="1" x14ac:dyDescent="0.2">
      <c r="B141" s="42" t="s">
        <v>453</v>
      </c>
      <c r="C141" s="43" t="s">
        <v>454</v>
      </c>
      <c r="D141" s="42" t="s">
        <v>704</v>
      </c>
      <c r="E141" s="42" t="s">
        <v>705</v>
      </c>
      <c r="F141" s="42" t="s">
        <v>552</v>
      </c>
      <c r="G141" s="42" t="s">
        <v>199</v>
      </c>
      <c r="H141" s="42" t="s">
        <v>199</v>
      </c>
      <c r="I141" s="42" t="s">
        <v>199</v>
      </c>
      <c r="J141" s="42" t="s">
        <v>199</v>
      </c>
      <c r="K141" s="42" t="s">
        <v>813</v>
      </c>
      <c r="L141" s="42" t="s">
        <v>813</v>
      </c>
      <c r="M141" s="44" t="s">
        <v>814</v>
      </c>
      <c r="N141" s="58" t="s">
        <v>491</v>
      </c>
      <c r="O141" s="42" t="s">
        <v>703</v>
      </c>
      <c r="P141" s="42" t="s">
        <v>1600</v>
      </c>
      <c r="Q141" s="45">
        <v>45383</v>
      </c>
      <c r="R141" s="45">
        <v>45412</v>
      </c>
      <c r="S141" s="45" t="s">
        <v>1611</v>
      </c>
      <c r="T141" s="26"/>
      <c r="U141" s="42"/>
      <c r="V141" s="42"/>
      <c r="W141" s="42" t="s">
        <v>1623</v>
      </c>
      <c r="X141" s="42" t="s">
        <v>199</v>
      </c>
      <c r="Y141" s="42" t="s">
        <v>199</v>
      </c>
      <c r="Z141" s="42" t="s">
        <v>199</v>
      </c>
      <c r="AA141" s="42" t="s">
        <v>199</v>
      </c>
      <c r="AB141" s="42" t="s">
        <v>1621</v>
      </c>
      <c r="AC141" s="42" t="s">
        <v>199</v>
      </c>
      <c r="AD141" s="42" t="s">
        <v>199</v>
      </c>
      <c r="AE141" s="42" t="s">
        <v>199</v>
      </c>
      <c r="AF141" s="42" t="s">
        <v>199</v>
      </c>
      <c r="AG141" s="42" t="s">
        <v>199</v>
      </c>
      <c r="AH141" s="42" t="s">
        <v>199</v>
      </c>
      <c r="AI141" s="42" t="s">
        <v>199</v>
      </c>
      <c r="AJ141" s="42" t="s">
        <v>654</v>
      </c>
    </row>
    <row r="142" spans="2:36" ht="128.25" hidden="1" x14ac:dyDescent="0.2">
      <c r="B142" s="42" t="s">
        <v>453</v>
      </c>
      <c r="C142" s="43" t="s">
        <v>454</v>
      </c>
      <c r="D142" s="42" t="s">
        <v>704</v>
      </c>
      <c r="E142" s="42" t="s">
        <v>705</v>
      </c>
      <c r="F142" s="42" t="s">
        <v>552</v>
      </c>
      <c r="G142" s="42" t="s">
        <v>199</v>
      </c>
      <c r="H142" s="42" t="s">
        <v>199</v>
      </c>
      <c r="I142" s="42" t="s">
        <v>199</v>
      </c>
      <c r="J142" s="42" t="s">
        <v>199</v>
      </c>
      <c r="K142" s="42" t="s">
        <v>815</v>
      </c>
      <c r="L142" s="42" t="s">
        <v>815</v>
      </c>
      <c r="M142" s="44" t="s">
        <v>816</v>
      </c>
      <c r="N142" s="42" t="s">
        <v>703</v>
      </c>
      <c r="O142" s="42"/>
      <c r="P142" s="42" t="s">
        <v>1600</v>
      </c>
      <c r="Q142" s="45">
        <v>45413</v>
      </c>
      <c r="R142" s="45">
        <v>45443</v>
      </c>
      <c r="S142" s="45" t="s">
        <v>281</v>
      </c>
      <c r="T142" s="61">
        <f>(2*20*1)*(4687696/30/8)</f>
        <v>781282.66666666663</v>
      </c>
      <c r="U142" s="62">
        <v>186</v>
      </c>
      <c r="V142" s="42"/>
      <c r="W142" s="42" t="s">
        <v>1596</v>
      </c>
      <c r="X142" s="42" t="s">
        <v>1623</v>
      </c>
      <c r="Y142" s="42" t="s">
        <v>199</v>
      </c>
      <c r="Z142" s="42" t="s">
        <v>199</v>
      </c>
      <c r="AA142" s="42" t="s">
        <v>199</v>
      </c>
      <c r="AB142" s="42" t="s">
        <v>1621</v>
      </c>
      <c r="AC142" s="42" t="s">
        <v>364</v>
      </c>
      <c r="AD142" s="42" t="s">
        <v>199</v>
      </c>
      <c r="AE142" s="42" t="s">
        <v>199</v>
      </c>
      <c r="AF142" s="42" t="s">
        <v>199</v>
      </c>
      <c r="AG142" s="42" t="s">
        <v>199</v>
      </c>
      <c r="AH142" s="42" t="s">
        <v>402</v>
      </c>
      <c r="AI142" s="42" t="s">
        <v>694</v>
      </c>
      <c r="AJ142" s="42" t="s">
        <v>654</v>
      </c>
    </row>
    <row r="143" spans="2:36" ht="128.25" hidden="1" x14ac:dyDescent="0.2">
      <c r="B143" s="42" t="s">
        <v>453</v>
      </c>
      <c r="C143" s="43" t="s">
        <v>454</v>
      </c>
      <c r="D143" s="42" t="s">
        <v>704</v>
      </c>
      <c r="E143" s="42" t="s">
        <v>705</v>
      </c>
      <c r="F143" s="42" t="s">
        <v>552</v>
      </c>
      <c r="G143" s="42" t="s">
        <v>199</v>
      </c>
      <c r="H143" s="42" t="s">
        <v>199</v>
      </c>
      <c r="I143" s="42" t="s">
        <v>199</v>
      </c>
      <c r="J143" s="42" t="s">
        <v>199</v>
      </c>
      <c r="K143" s="42" t="s">
        <v>817</v>
      </c>
      <c r="L143" s="42" t="s">
        <v>818</v>
      </c>
      <c r="M143" s="44" t="s">
        <v>794</v>
      </c>
      <c r="N143" s="44" t="s">
        <v>486</v>
      </c>
      <c r="O143" s="42"/>
      <c r="P143" s="42" t="s">
        <v>1600</v>
      </c>
      <c r="Q143" s="45">
        <v>45323</v>
      </c>
      <c r="R143" s="45">
        <v>45412</v>
      </c>
      <c r="S143" s="45" t="s">
        <v>1600</v>
      </c>
      <c r="T143" s="26"/>
      <c r="U143" s="42"/>
      <c r="V143" s="42"/>
      <c r="W143" s="42" t="s">
        <v>207</v>
      </c>
      <c r="X143" s="42" t="s">
        <v>1496</v>
      </c>
      <c r="Y143" s="42" t="s">
        <v>1623</v>
      </c>
      <c r="Z143" s="42" t="s">
        <v>1596</v>
      </c>
      <c r="AA143" s="42" t="s">
        <v>199</v>
      </c>
      <c r="AB143" s="42" t="s">
        <v>1621</v>
      </c>
      <c r="AC143" s="42" t="s">
        <v>199</v>
      </c>
      <c r="AD143" s="42" t="s">
        <v>199</v>
      </c>
      <c r="AE143" s="42" t="s">
        <v>199</v>
      </c>
      <c r="AF143" s="42" t="s">
        <v>199</v>
      </c>
      <c r="AG143" s="42" t="s">
        <v>199</v>
      </c>
      <c r="AH143" s="42" t="s">
        <v>199</v>
      </c>
      <c r="AI143" s="42" t="s">
        <v>199</v>
      </c>
      <c r="AJ143" s="42" t="s">
        <v>654</v>
      </c>
    </row>
    <row r="144" spans="2:36" ht="128.25" hidden="1" x14ac:dyDescent="0.2">
      <c r="B144" s="42" t="s">
        <v>453</v>
      </c>
      <c r="C144" s="43" t="s">
        <v>454</v>
      </c>
      <c r="D144" s="42" t="s">
        <v>704</v>
      </c>
      <c r="E144" s="42" t="s">
        <v>705</v>
      </c>
      <c r="F144" s="42" t="s">
        <v>552</v>
      </c>
      <c r="G144" s="42" t="s">
        <v>199</v>
      </c>
      <c r="H144" s="42" t="s">
        <v>199</v>
      </c>
      <c r="I144" s="42" t="s">
        <v>199</v>
      </c>
      <c r="J144" s="42" t="s">
        <v>199</v>
      </c>
      <c r="K144" s="42" t="s">
        <v>795</v>
      </c>
      <c r="L144" s="42" t="s">
        <v>795</v>
      </c>
      <c r="M144" s="44" t="s">
        <v>796</v>
      </c>
      <c r="N144" s="58" t="s">
        <v>491</v>
      </c>
      <c r="O144" s="42" t="s">
        <v>486</v>
      </c>
      <c r="P144" s="42" t="s">
        <v>1600</v>
      </c>
      <c r="Q144" s="45">
        <v>45413</v>
      </c>
      <c r="R144" s="45">
        <v>45443</v>
      </c>
      <c r="S144" s="45" t="s">
        <v>1600</v>
      </c>
      <c r="T144" s="26"/>
      <c r="U144" s="42"/>
      <c r="V144" s="42"/>
      <c r="W144" s="42" t="s">
        <v>207</v>
      </c>
      <c r="X144" s="42" t="s">
        <v>1496</v>
      </c>
      <c r="Y144" s="42" t="s">
        <v>1623</v>
      </c>
      <c r="Z144" s="42" t="s">
        <v>1596</v>
      </c>
      <c r="AA144" s="42" t="s">
        <v>199</v>
      </c>
      <c r="AB144" s="42" t="s">
        <v>1621</v>
      </c>
      <c r="AC144" s="42" t="s">
        <v>199</v>
      </c>
      <c r="AD144" s="42" t="s">
        <v>199</v>
      </c>
      <c r="AE144" s="42" t="s">
        <v>199</v>
      </c>
      <c r="AF144" s="42" t="s">
        <v>199</v>
      </c>
      <c r="AG144" s="42" t="s">
        <v>199</v>
      </c>
      <c r="AH144" s="42" t="s">
        <v>199</v>
      </c>
      <c r="AI144" s="42" t="s">
        <v>199</v>
      </c>
      <c r="AJ144" s="42" t="s">
        <v>654</v>
      </c>
    </row>
    <row r="145" spans="2:36" ht="128.25" hidden="1" x14ac:dyDescent="0.2">
      <c r="B145" s="42" t="s">
        <v>453</v>
      </c>
      <c r="C145" s="43" t="s">
        <v>454</v>
      </c>
      <c r="D145" s="42" t="s">
        <v>704</v>
      </c>
      <c r="E145" s="42" t="s">
        <v>705</v>
      </c>
      <c r="F145" s="42" t="s">
        <v>552</v>
      </c>
      <c r="G145" s="42" t="s">
        <v>199</v>
      </c>
      <c r="H145" s="42" t="s">
        <v>199</v>
      </c>
      <c r="I145" s="42" t="s">
        <v>199</v>
      </c>
      <c r="J145" s="42" t="s">
        <v>199</v>
      </c>
      <c r="K145" s="42" t="s">
        <v>819</v>
      </c>
      <c r="L145" s="42" t="s">
        <v>820</v>
      </c>
      <c r="M145" s="44" t="s">
        <v>821</v>
      </c>
      <c r="N145" s="42" t="s">
        <v>772</v>
      </c>
      <c r="O145" s="42"/>
      <c r="P145" s="42" t="s">
        <v>0</v>
      </c>
      <c r="Q145" s="45">
        <v>45292</v>
      </c>
      <c r="R145" s="45">
        <v>45641</v>
      </c>
      <c r="S145" s="45" t="s">
        <v>1611</v>
      </c>
      <c r="T145" s="26"/>
      <c r="U145" s="42"/>
      <c r="V145" s="42"/>
      <c r="W145" s="42" t="s">
        <v>1576</v>
      </c>
      <c r="X145" s="42" t="s">
        <v>199</v>
      </c>
      <c r="Y145" s="42" t="s">
        <v>199</v>
      </c>
      <c r="Z145" s="42" t="s">
        <v>199</v>
      </c>
      <c r="AA145" s="42" t="s">
        <v>199</v>
      </c>
      <c r="AB145" s="42" t="s">
        <v>1621</v>
      </c>
      <c r="AC145" s="42" t="s">
        <v>199</v>
      </c>
      <c r="AD145" s="42" t="s">
        <v>199</v>
      </c>
      <c r="AE145" s="42" t="s">
        <v>199</v>
      </c>
      <c r="AF145" s="42" t="s">
        <v>199</v>
      </c>
      <c r="AG145" s="42" t="s">
        <v>199</v>
      </c>
      <c r="AH145" s="42" t="s">
        <v>199</v>
      </c>
      <c r="AI145" s="42" t="s">
        <v>199</v>
      </c>
      <c r="AJ145" s="42" t="s">
        <v>774</v>
      </c>
    </row>
    <row r="146" spans="2:36" ht="128.25" hidden="1" x14ac:dyDescent="0.2">
      <c r="B146" s="42" t="s">
        <v>453</v>
      </c>
      <c r="C146" s="43" t="s">
        <v>454</v>
      </c>
      <c r="D146" s="42" t="s">
        <v>704</v>
      </c>
      <c r="E146" s="42" t="s">
        <v>705</v>
      </c>
      <c r="F146" s="42" t="s">
        <v>552</v>
      </c>
      <c r="G146" s="42" t="s">
        <v>199</v>
      </c>
      <c r="H146" s="42" t="s">
        <v>199</v>
      </c>
      <c r="I146" s="42" t="s">
        <v>199</v>
      </c>
      <c r="J146" s="42" t="s">
        <v>199</v>
      </c>
      <c r="K146" s="42" t="s">
        <v>822</v>
      </c>
      <c r="L146" s="42" t="s">
        <v>822</v>
      </c>
      <c r="M146" s="42" t="s">
        <v>823</v>
      </c>
      <c r="N146" s="42" t="s">
        <v>772</v>
      </c>
      <c r="O146" s="42"/>
      <c r="P146" s="42" t="s">
        <v>0</v>
      </c>
      <c r="Q146" s="45">
        <v>45292</v>
      </c>
      <c r="R146" s="45">
        <v>45641</v>
      </c>
      <c r="S146" s="45" t="s">
        <v>1611</v>
      </c>
      <c r="T146" s="26"/>
      <c r="U146" s="42"/>
      <c r="V146" s="65"/>
      <c r="W146" s="42" t="s">
        <v>1576</v>
      </c>
      <c r="X146" s="42" t="s">
        <v>199</v>
      </c>
      <c r="Y146" s="42" t="s">
        <v>199</v>
      </c>
      <c r="Z146" s="42" t="s">
        <v>199</v>
      </c>
      <c r="AA146" s="42" t="s">
        <v>199</v>
      </c>
      <c r="AB146" s="42" t="s">
        <v>1621</v>
      </c>
      <c r="AC146" s="42" t="s">
        <v>199</v>
      </c>
      <c r="AD146" s="42" t="s">
        <v>199</v>
      </c>
      <c r="AE146" s="42" t="s">
        <v>199</v>
      </c>
      <c r="AF146" s="42" t="s">
        <v>199</v>
      </c>
      <c r="AG146" s="42" t="s">
        <v>199</v>
      </c>
      <c r="AH146" s="42" t="s">
        <v>199</v>
      </c>
      <c r="AI146" s="42" t="s">
        <v>199</v>
      </c>
      <c r="AJ146" s="42" t="s">
        <v>774</v>
      </c>
    </row>
    <row r="147" spans="2:36" ht="128.25" hidden="1" x14ac:dyDescent="0.2">
      <c r="B147" s="42" t="s">
        <v>453</v>
      </c>
      <c r="C147" s="43" t="s">
        <v>454</v>
      </c>
      <c r="D147" s="42" t="s">
        <v>704</v>
      </c>
      <c r="E147" s="42" t="s">
        <v>705</v>
      </c>
      <c r="F147" s="42" t="s">
        <v>552</v>
      </c>
      <c r="G147" s="42" t="s">
        <v>199</v>
      </c>
      <c r="H147" s="42" t="s">
        <v>199</v>
      </c>
      <c r="I147" s="42" t="s">
        <v>199</v>
      </c>
      <c r="J147" s="42" t="s">
        <v>199</v>
      </c>
      <c r="K147" s="42" t="s">
        <v>1718</v>
      </c>
      <c r="L147" s="42" t="s">
        <v>1719</v>
      </c>
      <c r="M147" s="44" t="s">
        <v>1720</v>
      </c>
      <c r="N147" s="44" t="s">
        <v>827</v>
      </c>
      <c r="O147" s="42" t="s">
        <v>608</v>
      </c>
      <c r="P147" s="42" t="s">
        <v>0</v>
      </c>
      <c r="Q147" s="45">
        <v>45323</v>
      </c>
      <c r="R147" s="45">
        <v>45641</v>
      </c>
      <c r="S147" s="45" t="s">
        <v>1611</v>
      </c>
      <c r="T147" s="26"/>
      <c r="U147" s="42"/>
      <c r="V147" s="42"/>
      <c r="W147" s="42" t="s">
        <v>207</v>
      </c>
      <c r="X147" s="42" t="s">
        <v>1623</v>
      </c>
      <c r="Y147" s="42" t="s">
        <v>199</v>
      </c>
      <c r="Z147" s="42" t="s">
        <v>199</v>
      </c>
      <c r="AA147" s="42" t="s">
        <v>199</v>
      </c>
      <c r="AB147" s="42" t="s">
        <v>1621</v>
      </c>
      <c r="AC147" s="42" t="s">
        <v>1606</v>
      </c>
      <c r="AD147" s="42" t="s">
        <v>199</v>
      </c>
      <c r="AE147" s="42" t="s">
        <v>199</v>
      </c>
      <c r="AF147" s="42" t="s">
        <v>199</v>
      </c>
      <c r="AG147" s="42" t="s">
        <v>199</v>
      </c>
      <c r="AH147" s="42" t="s">
        <v>199</v>
      </c>
      <c r="AI147" s="42" t="s">
        <v>199</v>
      </c>
      <c r="AJ147" s="42" t="s">
        <v>610</v>
      </c>
    </row>
    <row r="148" spans="2:36" ht="128.25" hidden="1" x14ac:dyDescent="0.2">
      <c r="B148" s="42" t="s">
        <v>453</v>
      </c>
      <c r="C148" s="43" t="s">
        <v>454</v>
      </c>
      <c r="D148" s="42" t="s">
        <v>830</v>
      </c>
      <c r="E148" s="42" t="s">
        <v>832</v>
      </c>
      <c r="F148" s="42" t="s">
        <v>552</v>
      </c>
      <c r="G148" s="42" t="s">
        <v>199</v>
      </c>
      <c r="H148" s="42" t="s">
        <v>833</v>
      </c>
      <c r="I148" s="42" t="s">
        <v>199</v>
      </c>
      <c r="J148" s="42" t="s">
        <v>199</v>
      </c>
      <c r="K148" s="42" t="s">
        <v>834</v>
      </c>
      <c r="L148" s="42" t="s">
        <v>835</v>
      </c>
      <c r="M148" s="44" t="s">
        <v>836</v>
      </c>
      <c r="N148" s="42" t="s">
        <v>608</v>
      </c>
      <c r="O148" s="42" t="s">
        <v>609</v>
      </c>
      <c r="P148" s="42" t="s">
        <v>0</v>
      </c>
      <c r="Q148" s="50">
        <v>45292</v>
      </c>
      <c r="R148" s="50">
        <v>45473</v>
      </c>
      <c r="S148" s="50" t="s">
        <v>1611</v>
      </c>
      <c r="T148" s="26"/>
      <c r="U148" s="42"/>
      <c r="V148" s="44">
        <v>50</v>
      </c>
      <c r="W148" s="42" t="s">
        <v>1584</v>
      </c>
      <c r="X148" s="42" t="s">
        <v>1496</v>
      </c>
      <c r="Y148" s="42" t="s">
        <v>207</v>
      </c>
      <c r="Z148" s="42" t="s">
        <v>199</v>
      </c>
      <c r="AA148" s="42" t="s">
        <v>199</v>
      </c>
      <c r="AB148" s="42" t="s">
        <v>1618</v>
      </c>
      <c r="AC148" s="42" t="s">
        <v>199</v>
      </c>
      <c r="AD148" s="42" t="s">
        <v>199</v>
      </c>
      <c r="AE148" s="42" t="s">
        <v>199</v>
      </c>
      <c r="AF148" s="42" t="s">
        <v>199</v>
      </c>
      <c r="AG148" s="42" t="s">
        <v>199</v>
      </c>
      <c r="AH148" s="42" t="s">
        <v>199</v>
      </c>
      <c r="AI148" s="42" t="s">
        <v>199</v>
      </c>
      <c r="AJ148" s="42" t="s">
        <v>610</v>
      </c>
    </row>
    <row r="149" spans="2:36" ht="128.25" hidden="1" x14ac:dyDescent="0.2">
      <c r="B149" s="42" t="s">
        <v>453</v>
      </c>
      <c r="C149" s="43" t="s">
        <v>454</v>
      </c>
      <c r="D149" s="42" t="s">
        <v>830</v>
      </c>
      <c r="E149" s="42" t="s">
        <v>832</v>
      </c>
      <c r="F149" s="42" t="s">
        <v>552</v>
      </c>
      <c r="G149" s="42" t="s">
        <v>199</v>
      </c>
      <c r="H149" s="42" t="s">
        <v>833</v>
      </c>
      <c r="I149" s="42" t="s">
        <v>199</v>
      </c>
      <c r="J149" s="42" t="s">
        <v>199</v>
      </c>
      <c r="K149" s="42" t="s">
        <v>837</v>
      </c>
      <c r="L149" s="42" t="s">
        <v>838</v>
      </c>
      <c r="M149" s="44" t="s">
        <v>839</v>
      </c>
      <c r="N149" s="42" t="s">
        <v>608</v>
      </c>
      <c r="O149" s="42" t="s">
        <v>609</v>
      </c>
      <c r="P149" s="42" t="s">
        <v>0</v>
      </c>
      <c r="Q149" s="50">
        <v>45292</v>
      </c>
      <c r="R149" s="50">
        <v>45473</v>
      </c>
      <c r="S149" s="50" t="s">
        <v>1611</v>
      </c>
      <c r="T149" s="26"/>
      <c r="U149" s="42"/>
      <c r="V149" s="44">
        <v>50</v>
      </c>
      <c r="W149" s="42" t="s">
        <v>1584</v>
      </c>
      <c r="X149" s="42" t="s">
        <v>1496</v>
      </c>
      <c r="Y149" s="42" t="s">
        <v>207</v>
      </c>
      <c r="Z149" s="42" t="s">
        <v>199</v>
      </c>
      <c r="AA149" s="42" t="s">
        <v>199</v>
      </c>
      <c r="AB149" s="42" t="s">
        <v>1618</v>
      </c>
      <c r="AC149" s="42" t="s">
        <v>199</v>
      </c>
      <c r="AD149" s="42" t="s">
        <v>199</v>
      </c>
      <c r="AE149" s="42" t="s">
        <v>199</v>
      </c>
      <c r="AF149" s="42" t="s">
        <v>199</v>
      </c>
      <c r="AG149" s="42" t="s">
        <v>199</v>
      </c>
      <c r="AH149" s="42" t="s">
        <v>199</v>
      </c>
      <c r="AI149" s="42" t="s">
        <v>199</v>
      </c>
      <c r="AJ149" s="42" t="s">
        <v>610</v>
      </c>
    </row>
    <row r="150" spans="2:36" ht="128.25" hidden="1" x14ac:dyDescent="0.2">
      <c r="B150" s="42" t="s">
        <v>453</v>
      </c>
      <c r="C150" s="43" t="s">
        <v>454</v>
      </c>
      <c r="D150" s="42" t="s">
        <v>830</v>
      </c>
      <c r="E150" s="42" t="s">
        <v>840</v>
      </c>
      <c r="F150" s="42" t="s">
        <v>552</v>
      </c>
      <c r="G150" s="42" t="s">
        <v>199</v>
      </c>
      <c r="H150" s="42" t="s">
        <v>833</v>
      </c>
      <c r="I150" s="42" t="s">
        <v>199</v>
      </c>
      <c r="J150" s="42" t="s">
        <v>199</v>
      </c>
      <c r="K150" s="42" t="s">
        <v>841</v>
      </c>
      <c r="L150" s="42" t="s">
        <v>842</v>
      </c>
      <c r="M150" s="44" t="s">
        <v>843</v>
      </c>
      <c r="N150" s="42" t="s">
        <v>608</v>
      </c>
      <c r="O150" s="42" t="s">
        <v>609</v>
      </c>
      <c r="P150" s="42" t="s">
        <v>0</v>
      </c>
      <c r="Q150" s="50">
        <v>45474</v>
      </c>
      <c r="R150" s="50">
        <v>45641</v>
      </c>
      <c r="S150" s="50" t="s">
        <v>1611</v>
      </c>
      <c r="T150" s="26"/>
      <c r="U150" s="42"/>
      <c r="V150" s="44">
        <v>40</v>
      </c>
      <c r="W150" s="42" t="s">
        <v>1584</v>
      </c>
      <c r="X150" s="42" t="s">
        <v>1496</v>
      </c>
      <c r="Y150" s="42" t="s">
        <v>207</v>
      </c>
      <c r="Z150" s="42" t="s">
        <v>199</v>
      </c>
      <c r="AA150" s="42" t="s">
        <v>199</v>
      </c>
      <c r="AB150" s="42" t="s">
        <v>1618</v>
      </c>
      <c r="AC150" s="42" t="s">
        <v>199</v>
      </c>
      <c r="AD150" s="42" t="s">
        <v>199</v>
      </c>
      <c r="AE150" s="42" t="s">
        <v>199</v>
      </c>
      <c r="AF150" s="42" t="s">
        <v>199</v>
      </c>
      <c r="AG150" s="42" t="s">
        <v>199</v>
      </c>
      <c r="AH150" s="42" t="s">
        <v>199</v>
      </c>
      <c r="AI150" s="42" t="s">
        <v>199</v>
      </c>
      <c r="AJ150" s="42" t="s">
        <v>610</v>
      </c>
    </row>
    <row r="151" spans="2:36" ht="128.25" hidden="1" x14ac:dyDescent="0.2">
      <c r="B151" s="42" t="s">
        <v>453</v>
      </c>
      <c r="C151" s="43" t="s">
        <v>454</v>
      </c>
      <c r="D151" s="42" t="s">
        <v>830</v>
      </c>
      <c r="E151" s="42" t="s">
        <v>840</v>
      </c>
      <c r="F151" s="42" t="s">
        <v>552</v>
      </c>
      <c r="G151" s="42" t="s">
        <v>199</v>
      </c>
      <c r="H151" s="42" t="s">
        <v>833</v>
      </c>
      <c r="I151" s="42" t="s">
        <v>199</v>
      </c>
      <c r="J151" s="42" t="s">
        <v>199</v>
      </c>
      <c r="K151" s="42" t="s">
        <v>844</v>
      </c>
      <c r="L151" s="42" t="s">
        <v>845</v>
      </c>
      <c r="M151" s="44" t="s">
        <v>846</v>
      </c>
      <c r="N151" s="42" t="s">
        <v>608</v>
      </c>
      <c r="O151" s="42" t="s">
        <v>609</v>
      </c>
      <c r="P151" s="42" t="s">
        <v>0</v>
      </c>
      <c r="Q151" s="50">
        <v>45474</v>
      </c>
      <c r="R151" s="50">
        <v>45641</v>
      </c>
      <c r="S151" s="50" t="s">
        <v>1611</v>
      </c>
      <c r="T151" s="26"/>
      <c r="U151" s="42"/>
      <c r="V151" s="44">
        <v>30</v>
      </c>
      <c r="W151" s="42" t="s">
        <v>1584</v>
      </c>
      <c r="X151" s="42" t="s">
        <v>1496</v>
      </c>
      <c r="Y151" s="42" t="s">
        <v>207</v>
      </c>
      <c r="Z151" s="42" t="s">
        <v>199</v>
      </c>
      <c r="AA151" s="42" t="s">
        <v>199</v>
      </c>
      <c r="AB151" s="42" t="s">
        <v>1618</v>
      </c>
      <c r="AC151" s="42" t="s">
        <v>199</v>
      </c>
      <c r="AD151" s="42" t="s">
        <v>199</v>
      </c>
      <c r="AE151" s="42" t="s">
        <v>199</v>
      </c>
      <c r="AF151" s="42" t="s">
        <v>199</v>
      </c>
      <c r="AG151" s="42" t="s">
        <v>199</v>
      </c>
      <c r="AH151" s="42" t="s">
        <v>199</v>
      </c>
      <c r="AI151" s="42" t="s">
        <v>199</v>
      </c>
      <c r="AJ151" s="42" t="s">
        <v>610</v>
      </c>
    </row>
    <row r="152" spans="2:36" ht="128.25" hidden="1" x14ac:dyDescent="0.2">
      <c r="B152" s="42" t="s">
        <v>453</v>
      </c>
      <c r="C152" s="43" t="s">
        <v>454</v>
      </c>
      <c r="D152" s="42" t="s">
        <v>830</v>
      </c>
      <c r="E152" s="42" t="s">
        <v>840</v>
      </c>
      <c r="F152" s="42" t="s">
        <v>552</v>
      </c>
      <c r="G152" s="42" t="s">
        <v>199</v>
      </c>
      <c r="H152" s="42" t="s">
        <v>833</v>
      </c>
      <c r="I152" s="42" t="s">
        <v>199</v>
      </c>
      <c r="J152" s="42" t="s">
        <v>199</v>
      </c>
      <c r="K152" s="42" t="s">
        <v>847</v>
      </c>
      <c r="L152" s="42" t="s">
        <v>848</v>
      </c>
      <c r="M152" s="44" t="s">
        <v>849</v>
      </c>
      <c r="N152" s="42" t="s">
        <v>608</v>
      </c>
      <c r="O152" s="42" t="s">
        <v>609</v>
      </c>
      <c r="P152" s="42" t="s">
        <v>0</v>
      </c>
      <c r="Q152" s="50">
        <v>45474</v>
      </c>
      <c r="R152" s="50">
        <v>45641</v>
      </c>
      <c r="S152" s="50" t="s">
        <v>1611</v>
      </c>
      <c r="T152" s="26"/>
      <c r="U152" s="42"/>
      <c r="V152" s="44">
        <v>30</v>
      </c>
      <c r="W152" s="42" t="s">
        <v>1584</v>
      </c>
      <c r="X152" s="42" t="s">
        <v>1496</v>
      </c>
      <c r="Y152" s="42" t="s">
        <v>207</v>
      </c>
      <c r="Z152" s="42" t="s">
        <v>199</v>
      </c>
      <c r="AA152" s="42" t="s">
        <v>199</v>
      </c>
      <c r="AB152" s="42" t="s">
        <v>1618</v>
      </c>
      <c r="AC152" s="42" t="s">
        <v>199</v>
      </c>
      <c r="AD152" s="42" t="s">
        <v>199</v>
      </c>
      <c r="AE152" s="42" t="s">
        <v>199</v>
      </c>
      <c r="AF152" s="42" t="s">
        <v>199</v>
      </c>
      <c r="AG152" s="42" t="s">
        <v>199</v>
      </c>
      <c r="AH152" s="42" t="s">
        <v>199</v>
      </c>
      <c r="AI152" s="42" t="s">
        <v>199</v>
      </c>
      <c r="AJ152" s="42" t="s">
        <v>610</v>
      </c>
    </row>
    <row r="153" spans="2:36" ht="185.25" hidden="1" x14ac:dyDescent="0.2">
      <c r="B153" s="42" t="s">
        <v>453</v>
      </c>
      <c r="C153" s="43" t="s">
        <v>850</v>
      </c>
      <c r="D153" s="42" t="s">
        <v>851</v>
      </c>
      <c r="E153" s="42" t="s">
        <v>853</v>
      </c>
      <c r="F153" s="42" t="s">
        <v>753</v>
      </c>
      <c r="G153" s="42" t="s">
        <v>854</v>
      </c>
      <c r="H153" s="42" t="s">
        <v>855</v>
      </c>
      <c r="I153" s="42" t="s">
        <v>199</v>
      </c>
      <c r="J153" s="42" t="s">
        <v>199</v>
      </c>
      <c r="K153" s="59" t="s">
        <v>856</v>
      </c>
      <c r="L153" s="59" t="s">
        <v>1721</v>
      </c>
      <c r="M153" s="44" t="s">
        <v>858</v>
      </c>
      <c r="N153" s="42" t="s">
        <v>661</v>
      </c>
      <c r="O153" s="53" t="s">
        <v>662</v>
      </c>
      <c r="P153" s="42" t="s">
        <v>0</v>
      </c>
      <c r="Q153" s="45">
        <v>45474</v>
      </c>
      <c r="R153" s="45">
        <v>45641</v>
      </c>
      <c r="S153" s="45" t="s">
        <v>1611</v>
      </c>
      <c r="T153" s="26"/>
      <c r="U153" s="42"/>
      <c r="V153" s="57">
        <v>0.2</v>
      </c>
      <c r="W153" s="42" t="s">
        <v>1624</v>
      </c>
      <c r="X153" s="42" t="s">
        <v>1496</v>
      </c>
      <c r="Y153" s="42" t="s">
        <v>354</v>
      </c>
      <c r="Z153" s="58" t="s">
        <v>199</v>
      </c>
      <c r="AA153" s="58" t="s">
        <v>199</v>
      </c>
      <c r="AB153" s="42" t="s">
        <v>828</v>
      </c>
      <c r="AC153" s="42" t="s">
        <v>199</v>
      </c>
      <c r="AD153" s="42" t="s">
        <v>199</v>
      </c>
      <c r="AE153" s="42" t="s">
        <v>199</v>
      </c>
      <c r="AF153" s="42" t="s">
        <v>199</v>
      </c>
      <c r="AG153" s="42" t="s">
        <v>199</v>
      </c>
      <c r="AH153" s="42" t="s">
        <v>199</v>
      </c>
      <c r="AI153" s="42" t="s">
        <v>199</v>
      </c>
      <c r="AJ153" s="42" t="s">
        <v>663</v>
      </c>
    </row>
    <row r="154" spans="2:36" ht="199.5" hidden="1" x14ac:dyDescent="0.2">
      <c r="B154" s="42" t="s">
        <v>453</v>
      </c>
      <c r="C154" s="43" t="s">
        <v>850</v>
      </c>
      <c r="D154" s="42" t="s">
        <v>851</v>
      </c>
      <c r="E154" s="42" t="s">
        <v>853</v>
      </c>
      <c r="F154" s="42" t="s">
        <v>753</v>
      </c>
      <c r="G154" s="42" t="s">
        <v>854</v>
      </c>
      <c r="H154" s="42" t="s">
        <v>855</v>
      </c>
      <c r="I154" s="42" t="s">
        <v>199</v>
      </c>
      <c r="J154" s="42" t="s">
        <v>199</v>
      </c>
      <c r="K154" s="59" t="s">
        <v>860</v>
      </c>
      <c r="L154" s="66" t="s">
        <v>861</v>
      </c>
      <c r="M154" s="59" t="s">
        <v>862</v>
      </c>
      <c r="N154" s="42" t="s">
        <v>661</v>
      </c>
      <c r="O154" s="53" t="s">
        <v>662</v>
      </c>
      <c r="P154" s="42" t="s">
        <v>0</v>
      </c>
      <c r="Q154" s="45">
        <v>45474</v>
      </c>
      <c r="R154" s="45">
        <v>45641</v>
      </c>
      <c r="S154" s="45" t="s">
        <v>1611</v>
      </c>
      <c r="T154" s="26"/>
      <c r="U154" s="42"/>
      <c r="V154" s="57">
        <v>0.4</v>
      </c>
      <c r="W154" s="42" t="s">
        <v>1624</v>
      </c>
      <c r="X154" s="42" t="s">
        <v>1496</v>
      </c>
      <c r="Y154" s="42" t="s">
        <v>354</v>
      </c>
      <c r="Z154" s="58" t="s">
        <v>199</v>
      </c>
      <c r="AA154" s="58" t="s">
        <v>199</v>
      </c>
      <c r="AB154" s="42" t="s">
        <v>209</v>
      </c>
      <c r="AC154" s="42" t="s">
        <v>199</v>
      </c>
      <c r="AD154" s="42" t="s">
        <v>199</v>
      </c>
      <c r="AE154" s="42" t="s">
        <v>199</v>
      </c>
      <c r="AF154" s="42" t="s">
        <v>199</v>
      </c>
      <c r="AG154" s="42" t="s">
        <v>199</v>
      </c>
      <c r="AH154" s="42" t="s">
        <v>199</v>
      </c>
      <c r="AI154" s="42" t="s">
        <v>199</v>
      </c>
      <c r="AJ154" s="42" t="s">
        <v>663</v>
      </c>
    </row>
    <row r="155" spans="2:36" ht="185.25" hidden="1" x14ac:dyDescent="0.2">
      <c r="B155" s="42" t="s">
        <v>453</v>
      </c>
      <c r="C155" s="43" t="s">
        <v>850</v>
      </c>
      <c r="D155" s="42" t="s">
        <v>851</v>
      </c>
      <c r="E155" s="42" t="s">
        <v>853</v>
      </c>
      <c r="F155" s="42" t="s">
        <v>753</v>
      </c>
      <c r="G155" s="42" t="s">
        <v>854</v>
      </c>
      <c r="H155" s="42" t="s">
        <v>855</v>
      </c>
      <c r="I155" s="42" t="s">
        <v>199</v>
      </c>
      <c r="J155" s="42" t="s">
        <v>199</v>
      </c>
      <c r="K155" s="59" t="s">
        <v>863</v>
      </c>
      <c r="L155" s="59" t="s">
        <v>864</v>
      </c>
      <c r="M155" s="44" t="s">
        <v>865</v>
      </c>
      <c r="N155" s="42" t="s">
        <v>661</v>
      </c>
      <c r="O155" s="53" t="s">
        <v>662</v>
      </c>
      <c r="P155" s="42" t="s">
        <v>0</v>
      </c>
      <c r="Q155" s="45">
        <v>45474</v>
      </c>
      <c r="R155" s="45">
        <v>45641</v>
      </c>
      <c r="S155" s="45" t="s">
        <v>1611</v>
      </c>
      <c r="T155" s="26"/>
      <c r="U155" s="42"/>
      <c r="V155" s="57">
        <v>0.4</v>
      </c>
      <c r="W155" s="42" t="s">
        <v>1624</v>
      </c>
      <c r="X155" s="42" t="s">
        <v>1496</v>
      </c>
      <c r="Y155" s="42" t="s">
        <v>354</v>
      </c>
      <c r="Z155" s="58" t="s">
        <v>199</v>
      </c>
      <c r="AA155" s="58" t="s">
        <v>199</v>
      </c>
      <c r="AB155" s="42" t="s">
        <v>209</v>
      </c>
      <c r="AC155" s="42" t="s">
        <v>199</v>
      </c>
      <c r="AD155" s="42" t="s">
        <v>199</v>
      </c>
      <c r="AE155" s="42" t="s">
        <v>199</v>
      </c>
      <c r="AF155" s="42" t="s">
        <v>199</v>
      </c>
      <c r="AG155" s="42" t="s">
        <v>199</v>
      </c>
      <c r="AH155" s="42" t="s">
        <v>199</v>
      </c>
      <c r="AI155" s="42" t="s">
        <v>199</v>
      </c>
      <c r="AJ155" s="42" t="s">
        <v>663</v>
      </c>
    </row>
    <row r="156" spans="2:36" ht="185.25" hidden="1" x14ac:dyDescent="0.2">
      <c r="B156" s="42" t="s">
        <v>453</v>
      </c>
      <c r="C156" s="43" t="s">
        <v>850</v>
      </c>
      <c r="D156" s="42" t="s">
        <v>851</v>
      </c>
      <c r="E156" s="42" t="s">
        <v>853</v>
      </c>
      <c r="F156" s="42" t="s">
        <v>552</v>
      </c>
      <c r="G156" s="42" t="s">
        <v>854</v>
      </c>
      <c r="H156" s="42" t="s">
        <v>855</v>
      </c>
      <c r="I156" s="42" t="s">
        <v>199</v>
      </c>
      <c r="J156" s="42" t="s">
        <v>199</v>
      </c>
      <c r="K156" s="59" t="s">
        <v>866</v>
      </c>
      <c r="L156" s="59" t="s">
        <v>1722</v>
      </c>
      <c r="M156" s="44" t="s">
        <v>868</v>
      </c>
      <c r="N156" s="42" t="s">
        <v>661</v>
      </c>
      <c r="O156" s="53" t="s">
        <v>662</v>
      </c>
      <c r="P156" s="42" t="s">
        <v>0</v>
      </c>
      <c r="Q156" s="45">
        <v>45474</v>
      </c>
      <c r="R156" s="45">
        <v>45641</v>
      </c>
      <c r="S156" s="45" t="s">
        <v>1611</v>
      </c>
      <c r="T156" s="26"/>
      <c r="U156" s="42"/>
      <c r="V156" s="42">
        <v>10</v>
      </c>
      <c r="W156" s="42" t="s">
        <v>1624</v>
      </c>
      <c r="X156" s="42" t="s">
        <v>1496</v>
      </c>
      <c r="Y156" s="42" t="s">
        <v>354</v>
      </c>
      <c r="Z156" s="58" t="s">
        <v>199</v>
      </c>
      <c r="AA156" s="58" t="s">
        <v>199</v>
      </c>
      <c r="AB156" s="42" t="s">
        <v>209</v>
      </c>
      <c r="AC156" s="42" t="s">
        <v>199</v>
      </c>
      <c r="AD156" s="42" t="s">
        <v>199</v>
      </c>
      <c r="AE156" s="42" t="s">
        <v>199</v>
      </c>
      <c r="AF156" s="42" t="s">
        <v>199</v>
      </c>
      <c r="AG156" s="42" t="s">
        <v>199</v>
      </c>
      <c r="AH156" s="42" t="s">
        <v>199</v>
      </c>
      <c r="AI156" s="42" t="s">
        <v>199</v>
      </c>
      <c r="AJ156" s="42" t="s">
        <v>663</v>
      </c>
    </row>
    <row r="157" spans="2:36" ht="185.25" hidden="1" x14ac:dyDescent="0.2">
      <c r="B157" s="42" t="s">
        <v>453</v>
      </c>
      <c r="C157" s="43" t="s">
        <v>850</v>
      </c>
      <c r="D157" s="42" t="s">
        <v>851</v>
      </c>
      <c r="E157" s="42" t="s">
        <v>853</v>
      </c>
      <c r="F157" s="42" t="s">
        <v>753</v>
      </c>
      <c r="G157" s="42" t="s">
        <v>854</v>
      </c>
      <c r="H157" s="42" t="s">
        <v>855</v>
      </c>
      <c r="I157" s="42" t="s">
        <v>199</v>
      </c>
      <c r="J157" s="42" t="s">
        <v>199</v>
      </c>
      <c r="K157" s="42" t="s">
        <v>869</v>
      </c>
      <c r="L157" s="42" t="s">
        <v>870</v>
      </c>
      <c r="M157" s="44" t="s">
        <v>871</v>
      </c>
      <c r="N157" s="42" t="s">
        <v>872</v>
      </c>
      <c r="O157" s="42"/>
      <c r="P157" s="42" t="s">
        <v>1583</v>
      </c>
      <c r="Q157" s="45">
        <v>45292</v>
      </c>
      <c r="R157" s="45">
        <v>45641</v>
      </c>
      <c r="S157" s="45" t="s">
        <v>1611</v>
      </c>
      <c r="T157" s="42"/>
      <c r="U157" s="42"/>
      <c r="V157" s="42">
        <v>100</v>
      </c>
      <c r="W157" s="42" t="s">
        <v>354</v>
      </c>
      <c r="X157" s="42" t="s">
        <v>1723</v>
      </c>
      <c r="Y157" s="42" t="s">
        <v>199</v>
      </c>
      <c r="Z157" s="42" t="s">
        <v>199</v>
      </c>
      <c r="AA157" s="42" t="s">
        <v>199</v>
      </c>
      <c r="AB157" s="42" t="s">
        <v>209</v>
      </c>
      <c r="AC157" s="42" t="s">
        <v>199</v>
      </c>
      <c r="AD157" s="42" t="s">
        <v>199</v>
      </c>
      <c r="AE157" s="42" t="s">
        <v>199</v>
      </c>
      <c r="AF157" s="42" t="s">
        <v>199</v>
      </c>
      <c r="AG157" s="42" t="s">
        <v>199</v>
      </c>
      <c r="AH157" s="42" t="s">
        <v>199</v>
      </c>
      <c r="AI157" s="42" t="s">
        <v>199</v>
      </c>
      <c r="AJ157" s="42" t="s">
        <v>234</v>
      </c>
    </row>
    <row r="158" spans="2:36" ht="185.25" hidden="1" x14ac:dyDescent="0.2">
      <c r="B158" s="67" t="s">
        <v>453</v>
      </c>
      <c r="C158" s="43" t="s">
        <v>850</v>
      </c>
      <c r="D158" s="67" t="s">
        <v>1724</v>
      </c>
      <c r="E158" s="67" t="s">
        <v>853</v>
      </c>
      <c r="F158" s="58" t="s">
        <v>753</v>
      </c>
      <c r="G158" s="42" t="s">
        <v>854</v>
      </c>
      <c r="H158" s="42" t="s">
        <v>855</v>
      </c>
      <c r="I158" s="42" t="s">
        <v>199</v>
      </c>
      <c r="J158" s="42" t="s">
        <v>199</v>
      </c>
      <c r="K158" s="67" t="s">
        <v>874</v>
      </c>
      <c r="L158" s="68" t="s">
        <v>875</v>
      </c>
      <c r="M158" s="67" t="s">
        <v>876</v>
      </c>
      <c r="N158" s="58" t="s">
        <v>877</v>
      </c>
      <c r="O158" s="58" t="s">
        <v>878</v>
      </c>
      <c r="P158" s="58" t="s">
        <v>1600</v>
      </c>
      <c r="Q158" s="69">
        <v>45381</v>
      </c>
      <c r="R158" s="69">
        <v>45657</v>
      </c>
      <c r="S158" s="58" t="s">
        <v>1725</v>
      </c>
      <c r="T158" s="70">
        <f>(6*20*9)*(10000000/30/8)</f>
        <v>45000000</v>
      </c>
      <c r="U158" s="71">
        <v>191</v>
      </c>
      <c r="V158" s="72" t="s">
        <v>880</v>
      </c>
      <c r="W158" s="58" t="s">
        <v>1726</v>
      </c>
      <c r="X158" s="58" t="s">
        <v>1626</v>
      </c>
      <c r="Y158" s="58" t="s">
        <v>199</v>
      </c>
      <c r="Z158" s="58" t="s">
        <v>199</v>
      </c>
      <c r="AA158" s="58" t="s">
        <v>199</v>
      </c>
      <c r="AB158" s="58" t="s">
        <v>364</v>
      </c>
      <c r="AC158" s="42" t="s">
        <v>248</v>
      </c>
      <c r="AD158" s="42" t="s">
        <v>1621</v>
      </c>
      <c r="AE158" s="42" t="s">
        <v>199</v>
      </c>
      <c r="AF158" s="42" t="s">
        <v>199</v>
      </c>
      <c r="AG158" s="42" t="s">
        <v>199</v>
      </c>
      <c r="AH158" s="73" t="s">
        <v>408</v>
      </c>
      <c r="AI158" s="73" t="s">
        <v>409</v>
      </c>
      <c r="AJ158" s="67" t="s">
        <v>497</v>
      </c>
    </row>
    <row r="159" spans="2:36" ht="185.25" hidden="1" x14ac:dyDescent="0.2">
      <c r="B159" s="42" t="s">
        <v>453</v>
      </c>
      <c r="C159" s="43" t="s">
        <v>850</v>
      </c>
      <c r="D159" s="42" t="s">
        <v>851</v>
      </c>
      <c r="E159" s="42" t="s">
        <v>853</v>
      </c>
      <c r="F159" s="42" t="s">
        <v>753</v>
      </c>
      <c r="G159" s="42" t="s">
        <v>854</v>
      </c>
      <c r="H159" s="42" t="s">
        <v>855</v>
      </c>
      <c r="I159" s="42" t="s">
        <v>199</v>
      </c>
      <c r="J159" s="42" t="s">
        <v>199</v>
      </c>
      <c r="K159" s="42" t="s">
        <v>882</v>
      </c>
      <c r="L159" s="42" t="s">
        <v>882</v>
      </c>
      <c r="M159" s="42" t="s">
        <v>883</v>
      </c>
      <c r="N159" s="42" t="s">
        <v>218</v>
      </c>
      <c r="O159" s="53" t="s">
        <v>884</v>
      </c>
      <c r="P159" s="42" t="s">
        <v>50</v>
      </c>
      <c r="Q159" s="45">
        <v>45323</v>
      </c>
      <c r="R159" s="52">
        <v>45626</v>
      </c>
      <c r="S159" s="45" t="s">
        <v>199</v>
      </c>
      <c r="T159" s="26"/>
      <c r="U159" s="42"/>
      <c r="V159" s="42"/>
      <c r="W159" s="42" t="s">
        <v>354</v>
      </c>
      <c r="X159" s="42" t="s">
        <v>1726</v>
      </c>
      <c r="Y159" s="42" t="s">
        <v>199</v>
      </c>
      <c r="Z159" s="42" t="s">
        <v>199</v>
      </c>
      <c r="AA159" s="42" t="s">
        <v>199</v>
      </c>
      <c r="AB159" s="42" t="s">
        <v>1621</v>
      </c>
      <c r="AC159" s="42" t="s">
        <v>199</v>
      </c>
      <c r="AD159" s="42" t="s">
        <v>199</v>
      </c>
      <c r="AE159" s="42" t="s">
        <v>199</v>
      </c>
      <c r="AF159" s="42" t="s">
        <v>199</v>
      </c>
      <c r="AG159" s="42" t="s">
        <v>199</v>
      </c>
      <c r="AH159" s="42" t="s">
        <v>408</v>
      </c>
      <c r="AI159" s="42" t="s">
        <v>409</v>
      </c>
      <c r="AJ159" s="42" t="s">
        <v>234</v>
      </c>
    </row>
    <row r="160" spans="2:36" ht="185.25" hidden="1" x14ac:dyDescent="0.2">
      <c r="B160" s="42" t="s">
        <v>453</v>
      </c>
      <c r="C160" s="43" t="s">
        <v>850</v>
      </c>
      <c r="D160" s="42" t="s">
        <v>851</v>
      </c>
      <c r="E160" s="42" t="s">
        <v>853</v>
      </c>
      <c r="F160" s="42" t="s">
        <v>753</v>
      </c>
      <c r="G160" s="42" t="s">
        <v>854</v>
      </c>
      <c r="H160" s="42" t="s">
        <v>855</v>
      </c>
      <c r="I160" s="42" t="s">
        <v>199</v>
      </c>
      <c r="J160" s="42" t="s">
        <v>199</v>
      </c>
      <c r="K160" s="42" t="s">
        <v>885</v>
      </c>
      <c r="L160" s="42" t="s">
        <v>885</v>
      </c>
      <c r="M160" s="42" t="s">
        <v>886</v>
      </c>
      <c r="N160" s="53" t="s">
        <v>887</v>
      </c>
      <c r="O160" s="42" t="s">
        <v>888</v>
      </c>
      <c r="P160" s="42" t="s">
        <v>50</v>
      </c>
      <c r="Q160" s="45">
        <v>45323</v>
      </c>
      <c r="R160" s="52">
        <v>45626</v>
      </c>
      <c r="S160" s="45" t="s">
        <v>1611</v>
      </c>
      <c r="T160" s="26"/>
      <c r="U160" s="42"/>
      <c r="V160" s="42"/>
      <c r="W160" s="42" t="s">
        <v>354</v>
      </c>
      <c r="X160" s="42" t="s">
        <v>1726</v>
      </c>
      <c r="Y160" s="42" t="s">
        <v>199</v>
      </c>
      <c r="Z160" s="42" t="s">
        <v>199</v>
      </c>
      <c r="AA160" s="42" t="s">
        <v>199</v>
      </c>
      <c r="AB160" s="42" t="s">
        <v>1621</v>
      </c>
      <c r="AC160" s="42" t="s">
        <v>199</v>
      </c>
      <c r="AD160" s="42" t="s">
        <v>199</v>
      </c>
      <c r="AE160" s="42" t="s">
        <v>199</v>
      </c>
      <c r="AF160" s="42" t="s">
        <v>199</v>
      </c>
      <c r="AG160" s="42" t="s">
        <v>199</v>
      </c>
      <c r="AH160" s="42" t="s">
        <v>408</v>
      </c>
      <c r="AI160" s="42" t="s">
        <v>409</v>
      </c>
      <c r="AJ160" s="42" t="s">
        <v>234</v>
      </c>
    </row>
    <row r="161" spans="2:36" ht="185.25" hidden="1" x14ac:dyDescent="0.2">
      <c r="B161" s="42" t="s">
        <v>453</v>
      </c>
      <c r="C161" s="43" t="s">
        <v>850</v>
      </c>
      <c r="D161" s="42" t="s">
        <v>982</v>
      </c>
      <c r="E161" s="42" t="s">
        <v>984</v>
      </c>
      <c r="F161" s="42" t="s">
        <v>753</v>
      </c>
      <c r="G161" s="42" t="s">
        <v>854</v>
      </c>
      <c r="H161" s="42" t="s">
        <v>855</v>
      </c>
      <c r="I161" s="42" t="s">
        <v>199</v>
      </c>
      <c r="J161" s="42" t="s">
        <v>199</v>
      </c>
      <c r="K161" s="42" t="s">
        <v>985</v>
      </c>
      <c r="L161" s="42" t="s">
        <v>986</v>
      </c>
      <c r="M161" s="44" t="s">
        <v>987</v>
      </c>
      <c r="N161" s="64" t="s">
        <v>763</v>
      </c>
      <c r="O161" s="64" t="s">
        <v>764</v>
      </c>
      <c r="P161" s="42" t="s">
        <v>199</v>
      </c>
      <c r="Q161" s="74">
        <v>45323</v>
      </c>
      <c r="R161" s="74">
        <v>45443</v>
      </c>
      <c r="S161" s="45" t="s">
        <v>199</v>
      </c>
      <c r="T161" s="26"/>
      <c r="U161" s="42"/>
      <c r="V161" s="46">
        <v>0.3</v>
      </c>
      <c r="W161" s="42" t="s">
        <v>1596</v>
      </c>
      <c r="X161" s="42" t="s">
        <v>1496</v>
      </c>
      <c r="Y161" s="42" t="s">
        <v>207</v>
      </c>
      <c r="Z161" s="42" t="s">
        <v>199</v>
      </c>
      <c r="AA161" s="42" t="s">
        <v>199</v>
      </c>
      <c r="AB161" s="42" t="s">
        <v>364</v>
      </c>
      <c r="AC161" s="42" t="s">
        <v>199</v>
      </c>
      <c r="AD161" s="42" t="s">
        <v>199</v>
      </c>
      <c r="AE161" s="42" t="s">
        <v>199</v>
      </c>
      <c r="AF161" s="42" t="s">
        <v>199</v>
      </c>
      <c r="AG161" s="42" t="s">
        <v>199</v>
      </c>
      <c r="AH161" s="42" t="s">
        <v>402</v>
      </c>
      <c r="AI161" s="42" t="s">
        <v>694</v>
      </c>
      <c r="AJ161" s="42" t="s">
        <v>766</v>
      </c>
    </row>
    <row r="162" spans="2:36" ht="185.25" hidden="1" x14ac:dyDescent="0.2">
      <c r="B162" s="42" t="s">
        <v>453</v>
      </c>
      <c r="C162" s="43" t="s">
        <v>850</v>
      </c>
      <c r="D162" s="42" t="s">
        <v>982</v>
      </c>
      <c r="E162" s="42" t="s">
        <v>984</v>
      </c>
      <c r="F162" s="42" t="s">
        <v>753</v>
      </c>
      <c r="G162" s="42" t="s">
        <v>854</v>
      </c>
      <c r="H162" s="42" t="s">
        <v>855</v>
      </c>
      <c r="I162" s="42" t="s">
        <v>199</v>
      </c>
      <c r="J162" s="42" t="s">
        <v>199</v>
      </c>
      <c r="K162" s="42" t="s">
        <v>988</v>
      </c>
      <c r="L162" s="42" t="s">
        <v>989</v>
      </c>
      <c r="M162" s="44" t="s">
        <v>990</v>
      </c>
      <c r="N162" s="64" t="s">
        <v>763</v>
      </c>
      <c r="O162" s="64" t="s">
        <v>764</v>
      </c>
      <c r="P162" s="42" t="s">
        <v>199</v>
      </c>
      <c r="Q162" s="74">
        <v>45444</v>
      </c>
      <c r="R162" s="74">
        <v>45565</v>
      </c>
      <c r="S162" s="45" t="s">
        <v>199</v>
      </c>
      <c r="T162" s="26"/>
      <c r="U162" s="42"/>
      <c r="V162" s="46">
        <v>0.3</v>
      </c>
      <c r="W162" s="42" t="s">
        <v>1596</v>
      </c>
      <c r="X162" s="42" t="s">
        <v>1496</v>
      </c>
      <c r="Y162" s="42" t="s">
        <v>207</v>
      </c>
      <c r="Z162" s="42" t="s">
        <v>199</v>
      </c>
      <c r="AA162" s="42" t="s">
        <v>199</v>
      </c>
      <c r="AB162" s="42" t="s">
        <v>364</v>
      </c>
      <c r="AC162" s="42" t="s">
        <v>199</v>
      </c>
      <c r="AD162" s="42" t="s">
        <v>199</v>
      </c>
      <c r="AE162" s="42" t="s">
        <v>199</v>
      </c>
      <c r="AF162" s="42" t="s">
        <v>199</v>
      </c>
      <c r="AG162" s="42" t="s">
        <v>199</v>
      </c>
      <c r="AH162" s="42" t="s">
        <v>402</v>
      </c>
      <c r="AI162" s="42" t="s">
        <v>694</v>
      </c>
      <c r="AJ162" s="42" t="s">
        <v>766</v>
      </c>
    </row>
    <row r="163" spans="2:36" ht="185.25" hidden="1" x14ac:dyDescent="0.2">
      <c r="B163" s="42" t="s">
        <v>453</v>
      </c>
      <c r="C163" s="43" t="s">
        <v>850</v>
      </c>
      <c r="D163" s="42" t="s">
        <v>982</v>
      </c>
      <c r="E163" s="42" t="s">
        <v>984</v>
      </c>
      <c r="F163" s="42" t="s">
        <v>753</v>
      </c>
      <c r="G163" s="42" t="s">
        <v>854</v>
      </c>
      <c r="H163" s="42" t="s">
        <v>855</v>
      </c>
      <c r="I163" s="42" t="s">
        <v>199</v>
      </c>
      <c r="J163" s="42" t="s">
        <v>199</v>
      </c>
      <c r="K163" s="42" t="s">
        <v>991</v>
      </c>
      <c r="L163" s="42" t="s">
        <v>992</v>
      </c>
      <c r="M163" s="44" t="s">
        <v>993</v>
      </c>
      <c r="N163" s="64" t="s">
        <v>763</v>
      </c>
      <c r="O163" s="64" t="s">
        <v>764</v>
      </c>
      <c r="P163" s="42" t="s">
        <v>199</v>
      </c>
      <c r="Q163" s="74">
        <v>45566</v>
      </c>
      <c r="R163" s="74">
        <v>45657</v>
      </c>
      <c r="S163" s="45" t="s">
        <v>199</v>
      </c>
      <c r="T163" s="26"/>
      <c r="U163" s="42"/>
      <c r="V163" s="46">
        <v>0.4</v>
      </c>
      <c r="W163" s="42" t="s">
        <v>1596</v>
      </c>
      <c r="X163" s="42" t="s">
        <v>1496</v>
      </c>
      <c r="Y163" s="42" t="s">
        <v>207</v>
      </c>
      <c r="Z163" s="42" t="s">
        <v>199</v>
      </c>
      <c r="AA163" s="42" t="s">
        <v>199</v>
      </c>
      <c r="AB163" s="42" t="s">
        <v>364</v>
      </c>
      <c r="AC163" s="42" t="s">
        <v>199</v>
      </c>
      <c r="AD163" s="42" t="s">
        <v>199</v>
      </c>
      <c r="AE163" s="42" t="s">
        <v>199</v>
      </c>
      <c r="AF163" s="42" t="s">
        <v>199</v>
      </c>
      <c r="AG163" s="42" t="s">
        <v>199</v>
      </c>
      <c r="AH163" s="42" t="s">
        <v>402</v>
      </c>
      <c r="AI163" s="42" t="s">
        <v>694</v>
      </c>
      <c r="AJ163" s="42" t="s">
        <v>766</v>
      </c>
    </row>
    <row r="164" spans="2:36" ht="185.25" hidden="1" x14ac:dyDescent="0.2">
      <c r="B164" s="42" t="s">
        <v>453</v>
      </c>
      <c r="C164" s="43" t="s">
        <v>850</v>
      </c>
      <c r="D164" s="42" t="s">
        <v>982</v>
      </c>
      <c r="E164" s="42" t="s">
        <v>984</v>
      </c>
      <c r="F164" s="42" t="s">
        <v>753</v>
      </c>
      <c r="G164" s="42" t="s">
        <v>854</v>
      </c>
      <c r="H164" s="42" t="s">
        <v>855</v>
      </c>
      <c r="I164" s="42" t="s">
        <v>199</v>
      </c>
      <c r="J164" s="42" t="s">
        <v>199</v>
      </c>
      <c r="K164" s="42" t="s">
        <v>1727</v>
      </c>
      <c r="L164" s="42" t="s">
        <v>1728</v>
      </c>
      <c r="M164" s="42" t="s">
        <v>996</v>
      </c>
      <c r="N164" s="42" t="s">
        <v>872</v>
      </c>
      <c r="O164" s="42"/>
      <c r="P164" s="42" t="s">
        <v>1583</v>
      </c>
      <c r="Q164" s="45">
        <v>45352</v>
      </c>
      <c r="R164" s="45">
        <v>45504</v>
      </c>
      <c r="S164" s="45" t="s">
        <v>281</v>
      </c>
      <c r="T164" s="26"/>
      <c r="U164" s="42"/>
      <c r="V164" s="42">
        <v>50</v>
      </c>
      <c r="W164" s="42" t="s">
        <v>354</v>
      </c>
      <c r="X164" s="42" t="s">
        <v>199</v>
      </c>
      <c r="Y164" s="42" t="s">
        <v>199</v>
      </c>
      <c r="Z164" s="42" t="s">
        <v>199</v>
      </c>
      <c r="AA164" s="42" t="s">
        <v>199</v>
      </c>
      <c r="AB164" s="42" t="s">
        <v>209</v>
      </c>
      <c r="AC164" s="42" t="s">
        <v>199</v>
      </c>
      <c r="AD164" s="42" t="s">
        <v>199</v>
      </c>
      <c r="AE164" s="42" t="s">
        <v>199</v>
      </c>
      <c r="AF164" s="42" t="s">
        <v>199</v>
      </c>
      <c r="AG164" s="42" t="s">
        <v>199</v>
      </c>
      <c r="AH164" s="42" t="s">
        <v>199</v>
      </c>
      <c r="AI164" s="42" t="s">
        <v>199</v>
      </c>
      <c r="AJ164" s="42" t="s">
        <v>234</v>
      </c>
    </row>
    <row r="165" spans="2:36" ht="185.25" hidden="1" x14ac:dyDescent="0.2">
      <c r="B165" s="42" t="s">
        <v>453</v>
      </c>
      <c r="C165" s="43" t="s">
        <v>850</v>
      </c>
      <c r="D165" s="42" t="s">
        <v>982</v>
      </c>
      <c r="E165" s="42" t="s">
        <v>984</v>
      </c>
      <c r="F165" s="42" t="s">
        <v>753</v>
      </c>
      <c r="G165" s="42" t="s">
        <v>854</v>
      </c>
      <c r="H165" s="42" t="s">
        <v>855</v>
      </c>
      <c r="I165" s="42" t="s">
        <v>199</v>
      </c>
      <c r="J165" s="42" t="s">
        <v>199</v>
      </c>
      <c r="K165" s="42" t="s">
        <v>1729</v>
      </c>
      <c r="L165" s="42" t="s">
        <v>1730</v>
      </c>
      <c r="M165" s="44" t="s">
        <v>1731</v>
      </c>
      <c r="N165" s="42" t="s">
        <v>872</v>
      </c>
      <c r="O165" s="42"/>
      <c r="P165" s="42" t="s">
        <v>1583</v>
      </c>
      <c r="Q165" s="45">
        <v>45536</v>
      </c>
      <c r="R165" s="45">
        <v>45626</v>
      </c>
      <c r="S165" s="45" t="s">
        <v>281</v>
      </c>
      <c r="T165" s="42">
        <v>100</v>
      </c>
      <c r="U165" s="42" t="s">
        <v>354</v>
      </c>
      <c r="V165" s="42">
        <v>50</v>
      </c>
      <c r="W165" s="42" t="s">
        <v>354</v>
      </c>
      <c r="X165" s="42" t="s">
        <v>199</v>
      </c>
      <c r="Y165" s="42" t="s">
        <v>199</v>
      </c>
      <c r="Z165" s="42" t="s">
        <v>199</v>
      </c>
      <c r="AA165" s="42" t="s">
        <v>199</v>
      </c>
      <c r="AB165" s="42" t="s">
        <v>209</v>
      </c>
      <c r="AC165" s="42" t="s">
        <v>199</v>
      </c>
      <c r="AD165" s="42" t="s">
        <v>199</v>
      </c>
      <c r="AE165" s="42" t="s">
        <v>199</v>
      </c>
      <c r="AF165" s="42" t="s">
        <v>199</v>
      </c>
      <c r="AG165" s="42" t="s">
        <v>199</v>
      </c>
      <c r="AH165" s="42" t="s">
        <v>199</v>
      </c>
      <c r="AI165" s="42" t="s">
        <v>199</v>
      </c>
      <c r="AJ165" s="42" t="s">
        <v>234</v>
      </c>
    </row>
    <row r="166" spans="2:36" ht="185.25" hidden="1" x14ac:dyDescent="0.2">
      <c r="B166" s="42" t="s">
        <v>453</v>
      </c>
      <c r="C166" s="43" t="s">
        <v>850</v>
      </c>
      <c r="D166" s="42" t="s">
        <v>982</v>
      </c>
      <c r="E166" s="42" t="s">
        <v>1000</v>
      </c>
      <c r="F166" s="42" t="s">
        <v>753</v>
      </c>
      <c r="G166" s="42" t="s">
        <v>854</v>
      </c>
      <c r="H166" s="42" t="s">
        <v>855</v>
      </c>
      <c r="I166" s="42" t="s">
        <v>199</v>
      </c>
      <c r="J166" s="42" t="s">
        <v>199</v>
      </c>
      <c r="K166" s="42" t="s">
        <v>1001</v>
      </c>
      <c r="L166" s="42" t="s">
        <v>1732</v>
      </c>
      <c r="M166" s="42" t="s">
        <v>1003</v>
      </c>
      <c r="N166" s="42" t="s">
        <v>872</v>
      </c>
      <c r="O166" s="42"/>
      <c r="P166" s="42" t="s">
        <v>1583</v>
      </c>
      <c r="Q166" s="45">
        <v>45536</v>
      </c>
      <c r="R166" s="45">
        <v>45611</v>
      </c>
      <c r="S166" s="45" t="s">
        <v>281</v>
      </c>
      <c r="T166" s="26"/>
      <c r="U166" s="42"/>
      <c r="V166" s="42">
        <v>50</v>
      </c>
      <c r="W166" s="42" t="s">
        <v>354</v>
      </c>
      <c r="X166" s="42" t="s">
        <v>199</v>
      </c>
      <c r="Y166" s="42" t="s">
        <v>199</v>
      </c>
      <c r="Z166" s="42" t="s">
        <v>199</v>
      </c>
      <c r="AA166" s="42" t="s">
        <v>199</v>
      </c>
      <c r="AB166" s="42" t="s">
        <v>1613</v>
      </c>
      <c r="AC166" s="42" t="s">
        <v>199</v>
      </c>
      <c r="AD166" s="42" t="s">
        <v>199</v>
      </c>
      <c r="AE166" s="42" t="s">
        <v>199</v>
      </c>
      <c r="AF166" s="42" t="s">
        <v>199</v>
      </c>
      <c r="AG166" s="42" t="s">
        <v>199</v>
      </c>
      <c r="AH166" s="42" t="s">
        <v>199</v>
      </c>
      <c r="AI166" s="42"/>
      <c r="AJ166" s="42" t="s">
        <v>234</v>
      </c>
    </row>
    <row r="167" spans="2:36" ht="185.25" hidden="1" x14ac:dyDescent="0.2">
      <c r="B167" s="42" t="s">
        <v>453</v>
      </c>
      <c r="C167" s="43" t="s">
        <v>850</v>
      </c>
      <c r="D167" s="42" t="s">
        <v>982</v>
      </c>
      <c r="E167" s="42" t="s">
        <v>1000</v>
      </c>
      <c r="F167" s="42" t="s">
        <v>753</v>
      </c>
      <c r="G167" s="42" t="s">
        <v>854</v>
      </c>
      <c r="H167" s="42" t="s">
        <v>855</v>
      </c>
      <c r="I167" s="42" t="s">
        <v>199</v>
      </c>
      <c r="J167" s="42" t="s">
        <v>199</v>
      </c>
      <c r="K167" s="42" t="s">
        <v>1004</v>
      </c>
      <c r="L167" s="42" t="s">
        <v>1005</v>
      </c>
      <c r="M167" s="42" t="s">
        <v>1006</v>
      </c>
      <c r="N167" s="42" t="s">
        <v>872</v>
      </c>
      <c r="O167" s="42"/>
      <c r="P167" s="42" t="s">
        <v>1583</v>
      </c>
      <c r="Q167" s="45">
        <v>45612</v>
      </c>
      <c r="R167" s="45">
        <v>45641</v>
      </c>
      <c r="S167" s="45" t="s">
        <v>281</v>
      </c>
      <c r="T167" s="26"/>
      <c r="U167" s="42"/>
      <c r="V167" s="42">
        <v>10</v>
      </c>
      <c r="W167" s="42" t="s">
        <v>354</v>
      </c>
      <c r="X167" s="42" t="s">
        <v>199</v>
      </c>
      <c r="Y167" s="42" t="s">
        <v>199</v>
      </c>
      <c r="Z167" s="42" t="s">
        <v>199</v>
      </c>
      <c r="AA167" s="42" t="s">
        <v>199</v>
      </c>
      <c r="AB167" s="42" t="s">
        <v>1613</v>
      </c>
      <c r="AC167" s="42" t="s">
        <v>199</v>
      </c>
      <c r="AD167" s="42" t="s">
        <v>199</v>
      </c>
      <c r="AE167" s="42" t="s">
        <v>199</v>
      </c>
      <c r="AF167" s="42" t="s">
        <v>199</v>
      </c>
      <c r="AG167" s="42" t="s">
        <v>199</v>
      </c>
      <c r="AH167" s="42" t="s">
        <v>199</v>
      </c>
      <c r="AI167" s="42"/>
      <c r="AJ167" s="42" t="s">
        <v>234</v>
      </c>
    </row>
    <row r="168" spans="2:36" ht="185.25" hidden="1" x14ac:dyDescent="0.2">
      <c r="B168" s="42" t="s">
        <v>453</v>
      </c>
      <c r="C168" s="43" t="s">
        <v>850</v>
      </c>
      <c r="D168" s="42" t="s">
        <v>982</v>
      </c>
      <c r="E168" s="42" t="s">
        <v>1000</v>
      </c>
      <c r="F168" s="42" t="s">
        <v>753</v>
      </c>
      <c r="G168" s="42" t="s">
        <v>854</v>
      </c>
      <c r="H168" s="42" t="s">
        <v>855</v>
      </c>
      <c r="I168" s="42" t="s">
        <v>199</v>
      </c>
      <c r="J168" s="42" t="s">
        <v>199</v>
      </c>
      <c r="K168" s="42" t="s">
        <v>1007</v>
      </c>
      <c r="L168" s="42" t="s">
        <v>1733</v>
      </c>
      <c r="M168" s="44" t="s">
        <v>1009</v>
      </c>
      <c r="N168" s="42" t="s">
        <v>872</v>
      </c>
      <c r="O168" s="42"/>
      <c r="P168" s="42" t="s">
        <v>1583</v>
      </c>
      <c r="Q168" s="45">
        <v>45536</v>
      </c>
      <c r="R168" s="45">
        <v>45626</v>
      </c>
      <c r="S168" s="45" t="s">
        <v>281</v>
      </c>
      <c r="T168" s="26"/>
      <c r="U168" s="42"/>
      <c r="V168" s="42">
        <v>40</v>
      </c>
      <c r="W168" s="42" t="s">
        <v>354</v>
      </c>
      <c r="X168" s="42" t="s">
        <v>199</v>
      </c>
      <c r="Y168" s="42" t="s">
        <v>199</v>
      </c>
      <c r="Z168" s="42" t="s">
        <v>199</v>
      </c>
      <c r="AA168" s="42" t="s">
        <v>199</v>
      </c>
      <c r="AB168" s="42" t="s">
        <v>1613</v>
      </c>
      <c r="AC168" s="42" t="s">
        <v>199</v>
      </c>
      <c r="AD168" s="42" t="s">
        <v>199</v>
      </c>
      <c r="AE168" s="42" t="s">
        <v>199</v>
      </c>
      <c r="AF168" s="42" t="s">
        <v>199</v>
      </c>
      <c r="AG168" s="42" t="s">
        <v>199</v>
      </c>
      <c r="AH168" s="42" t="s">
        <v>199</v>
      </c>
      <c r="AI168" s="42"/>
      <c r="AJ168" s="42" t="s">
        <v>234</v>
      </c>
    </row>
    <row r="169" spans="2:36" ht="185.25" hidden="1" x14ac:dyDescent="0.2">
      <c r="B169" s="42" t="s">
        <v>453</v>
      </c>
      <c r="C169" s="43" t="s">
        <v>850</v>
      </c>
      <c r="D169" s="42" t="s">
        <v>982</v>
      </c>
      <c r="E169" s="42" t="s">
        <v>1000</v>
      </c>
      <c r="F169" s="42" t="s">
        <v>753</v>
      </c>
      <c r="G169" s="42" t="s">
        <v>855</v>
      </c>
      <c r="H169" s="42" t="s">
        <v>855</v>
      </c>
      <c r="I169" s="42" t="s">
        <v>199</v>
      </c>
      <c r="J169" s="42" t="s">
        <v>199</v>
      </c>
      <c r="K169" s="59" t="s">
        <v>1010</v>
      </c>
      <c r="L169" s="59" t="s">
        <v>1734</v>
      </c>
      <c r="M169" s="44" t="s">
        <v>1012</v>
      </c>
      <c r="N169" s="42" t="s">
        <v>661</v>
      </c>
      <c r="O169" s="53" t="s">
        <v>662</v>
      </c>
      <c r="P169" s="42" t="s">
        <v>0</v>
      </c>
      <c r="Q169" s="45">
        <v>45473</v>
      </c>
      <c r="R169" s="45">
        <v>45641</v>
      </c>
      <c r="S169" s="45" t="s">
        <v>1611</v>
      </c>
      <c r="T169" s="26"/>
      <c r="U169" s="42"/>
      <c r="V169" s="42">
        <v>50</v>
      </c>
      <c r="W169" s="42" t="s">
        <v>1624</v>
      </c>
      <c r="X169" s="42" t="s">
        <v>354</v>
      </c>
      <c r="Y169" s="42" t="s">
        <v>1623</v>
      </c>
      <c r="Z169" s="42" t="s">
        <v>199</v>
      </c>
      <c r="AA169" s="42" t="s">
        <v>199</v>
      </c>
      <c r="AB169" s="42" t="s">
        <v>1613</v>
      </c>
      <c r="AC169" s="42" t="s">
        <v>1621</v>
      </c>
      <c r="AD169" s="42" t="s">
        <v>199</v>
      </c>
      <c r="AE169" s="42" t="s">
        <v>199</v>
      </c>
      <c r="AF169" s="42" t="s">
        <v>199</v>
      </c>
      <c r="AG169" s="42" t="s">
        <v>199</v>
      </c>
      <c r="AH169" s="42" t="s">
        <v>199</v>
      </c>
      <c r="AI169" s="42" t="s">
        <v>199</v>
      </c>
      <c r="AJ169" s="42" t="s">
        <v>663</v>
      </c>
    </row>
    <row r="170" spans="2:36" ht="185.25" hidden="1" x14ac:dyDescent="0.2">
      <c r="B170" s="42" t="s">
        <v>453</v>
      </c>
      <c r="C170" s="43" t="s">
        <v>850</v>
      </c>
      <c r="D170" s="42" t="s">
        <v>982</v>
      </c>
      <c r="E170" s="42" t="s">
        <v>1013</v>
      </c>
      <c r="F170" s="42" t="s">
        <v>753</v>
      </c>
      <c r="G170" s="42" t="s">
        <v>854</v>
      </c>
      <c r="H170" s="42" t="s">
        <v>855</v>
      </c>
      <c r="I170" s="42" t="s">
        <v>199</v>
      </c>
      <c r="J170" s="42" t="s">
        <v>199</v>
      </c>
      <c r="K170" s="42" t="s">
        <v>1014</v>
      </c>
      <c r="L170" s="42" t="s">
        <v>1015</v>
      </c>
      <c r="M170" s="44" t="s">
        <v>1735</v>
      </c>
      <c r="N170" s="42" t="s">
        <v>872</v>
      </c>
      <c r="O170" s="42"/>
      <c r="P170" s="42" t="s">
        <v>220</v>
      </c>
      <c r="Q170" s="45">
        <v>45292</v>
      </c>
      <c r="R170" s="45">
        <v>45626</v>
      </c>
      <c r="S170" s="45" t="s">
        <v>1611</v>
      </c>
      <c r="T170" s="42"/>
      <c r="U170" s="42"/>
      <c r="V170" s="42">
        <v>100</v>
      </c>
      <c r="W170" s="42" t="s">
        <v>354</v>
      </c>
      <c r="X170" s="42" t="s">
        <v>199</v>
      </c>
      <c r="Y170" s="42" t="s">
        <v>199</v>
      </c>
      <c r="Z170" s="42" t="s">
        <v>199</v>
      </c>
      <c r="AA170" s="42" t="s">
        <v>199</v>
      </c>
      <c r="AB170" s="42" t="s">
        <v>1618</v>
      </c>
      <c r="AC170" s="42" t="s">
        <v>199</v>
      </c>
      <c r="AD170" s="42" t="s">
        <v>199</v>
      </c>
      <c r="AE170" s="42" t="s">
        <v>199</v>
      </c>
      <c r="AF170" s="42" t="s">
        <v>199</v>
      </c>
      <c r="AG170" s="42" t="s">
        <v>199</v>
      </c>
      <c r="AH170" s="42" t="s">
        <v>199</v>
      </c>
      <c r="AI170" s="42" t="s">
        <v>199</v>
      </c>
      <c r="AJ170" s="42" t="s">
        <v>234</v>
      </c>
    </row>
    <row r="171" spans="2:36" ht="171" hidden="1" x14ac:dyDescent="0.2">
      <c r="B171" s="42" t="s">
        <v>453</v>
      </c>
      <c r="C171" s="43" t="s">
        <v>850</v>
      </c>
      <c r="D171" s="42" t="s">
        <v>1017</v>
      </c>
      <c r="E171" s="42" t="s">
        <v>1019</v>
      </c>
      <c r="F171" s="42" t="s">
        <v>753</v>
      </c>
      <c r="G171" s="42" t="s">
        <v>944</v>
      </c>
      <c r="H171" s="42" t="s">
        <v>199</v>
      </c>
      <c r="I171" s="42" t="s">
        <v>199</v>
      </c>
      <c r="J171" s="42" t="s">
        <v>199</v>
      </c>
      <c r="K171" s="42" t="s">
        <v>1020</v>
      </c>
      <c r="L171" s="42" t="s">
        <v>1021</v>
      </c>
      <c r="M171" s="42" t="s">
        <v>1736</v>
      </c>
      <c r="N171" s="42" t="s">
        <v>872</v>
      </c>
      <c r="O171" s="42"/>
      <c r="P171" s="42" t="s">
        <v>1583</v>
      </c>
      <c r="Q171" s="45">
        <v>45292</v>
      </c>
      <c r="R171" s="45">
        <v>45641</v>
      </c>
      <c r="S171" s="45" t="s">
        <v>199</v>
      </c>
      <c r="T171" s="42"/>
      <c r="U171" s="42"/>
      <c r="V171" s="42">
        <v>50</v>
      </c>
      <c r="W171" s="42" t="s">
        <v>354</v>
      </c>
      <c r="X171" s="42" t="s">
        <v>199</v>
      </c>
      <c r="Y171" s="42" t="s">
        <v>199</v>
      </c>
      <c r="Z171" s="42" t="s">
        <v>199</v>
      </c>
      <c r="AA171" s="42" t="s">
        <v>199</v>
      </c>
      <c r="AB171" s="42" t="s">
        <v>1618</v>
      </c>
      <c r="AC171" s="42" t="s">
        <v>199</v>
      </c>
      <c r="AD171" s="42" t="s">
        <v>199</v>
      </c>
      <c r="AE171" s="42" t="s">
        <v>199</v>
      </c>
      <c r="AF171" s="42" t="s">
        <v>199</v>
      </c>
      <c r="AG171" s="42" t="s">
        <v>199</v>
      </c>
      <c r="AH171" s="42" t="s">
        <v>199</v>
      </c>
      <c r="AI171" s="42" t="s">
        <v>199</v>
      </c>
      <c r="AJ171" s="42" t="s">
        <v>234</v>
      </c>
    </row>
    <row r="172" spans="2:36" ht="171" hidden="1" x14ac:dyDescent="0.2">
      <c r="B172" s="42" t="s">
        <v>453</v>
      </c>
      <c r="C172" s="43" t="s">
        <v>850</v>
      </c>
      <c r="D172" s="42" t="s">
        <v>1017</v>
      </c>
      <c r="E172" s="42" t="s">
        <v>1019</v>
      </c>
      <c r="F172" s="42" t="s">
        <v>753</v>
      </c>
      <c r="G172" s="42" t="s">
        <v>944</v>
      </c>
      <c r="H172" s="42" t="s">
        <v>199</v>
      </c>
      <c r="I172" s="42" t="s">
        <v>199</v>
      </c>
      <c r="J172" s="42" t="s">
        <v>199</v>
      </c>
      <c r="K172" s="42" t="s">
        <v>1023</v>
      </c>
      <c r="L172" s="42" t="s">
        <v>1737</v>
      </c>
      <c r="M172" s="42" t="s">
        <v>1738</v>
      </c>
      <c r="N172" s="42" t="s">
        <v>872</v>
      </c>
      <c r="O172" s="42"/>
      <c r="P172" s="42" t="s">
        <v>1583</v>
      </c>
      <c r="Q172" s="45">
        <v>45474</v>
      </c>
      <c r="R172" s="45">
        <v>45641</v>
      </c>
      <c r="S172" s="45" t="s">
        <v>1611</v>
      </c>
      <c r="T172" s="42"/>
      <c r="U172" s="42"/>
      <c r="V172" s="42">
        <v>50</v>
      </c>
      <c r="W172" s="42" t="s">
        <v>354</v>
      </c>
      <c r="X172" s="42" t="s">
        <v>199</v>
      </c>
      <c r="Y172" s="42" t="s">
        <v>199</v>
      </c>
      <c r="Z172" s="42" t="s">
        <v>199</v>
      </c>
      <c r="AA172" s="42" t="s">
        <v>199</v>
      </c>
      <c r="AB172" s="42" t="s">
        <v>1618</v>
      </c>
      <c r="AC172" s="42" t="s">
        <v>199</v>
      </c>
      <c r="AD172" s="42" t="s">
        <v>199</v>
      </c>
      <c r="AE172" s="42" t="s">
        <v>199</v>
      </c>
      <c r="AF172" s="42" t="s">
        <v>199</v>
      </c>
      <c r="AG172" s="42" t="s">
        <v>199</v>
      </c>
      <c r="AH172" s="42" t="s">
        <v>199</v>
      </c>
      <c r="AI172" s="42" t="s">
        <v>199</v>
      </c>
      <c r="AJ172" s="42" t="s">
        <v>234</v>
      </c>
    </row>
    <row r="173" spans="2:36" ht="171" hidden="1" x14ac:dyDescent="0.2">
      <c r="B173" s="42" t="s">
        <v>453</v>
      </c>
      <c r="C173" s="43" t="s">
        <v>850</v>
      </c>
      <c r="D173" s="42" t="s">
        <v>1017</v>
      </c>
      <c r="E173" s="42" t="s">
        <v>1026</v>
      </c>
      <c r="F173" s="42" t="s">
        <v>753</v>
      </c>
      <c r="G173" s="42" t="s">
        <v>944</v>
      </c>
      <c r="H173" s="42" t="s">
        <v>199</v>
      </c>
      <c r="I173" s="42" t="s">
        <v>199</v>
      </c>
      <c r="J173" s="42" t="s">
        <v>199</v>
      </c>
      <c r="K173" s="42" t="s">
        <v>1027</v>
      </c>
      <c r="L173" s="42" t="s">
        <v>1028</v>
      </c>
      <c r="M173" s="42" t="s">
        <v>1739</v>
      </c>
      <c r="N173" s="42" t="s">
        <v>872</v>
      </c>
      <c r="O173" s="42"/>
      <c r="P173" s="42" t="s">
        <v>220</v>
      </c>
      <c r="Q173" s="45">
        <v>45352</v>
      </c>
      <c r="R173" s="45">
        <v>45473</v>
      </c>
      <c r="S173" s="45" t="s">
        <v>1611</v>
      </c>
      <c r="T173" s="42">
        <v>50</v>
      </c>
      <c r="U173" s="42" t="s">
        <v>354</v>
      </c>
      <c r="V173" s="42">
        <v>50</v>
      </c>
      <c r="W173" s="42" t="s">
        <v>354</v>
      </c>
      <c r="X173" s="42" t="s">
        <v>199</v>
      </c>
      <c r="Y173" s="42" t="s">
        <v>199</v>
      </c>
      <c r="Z173" s="42" t="s">
        <v>199</v>
      </c>
      <c r="AA173" s="42" t="s">
        <v>199</v>
      </c>
      <c r="AB173" s="42" t="s">
        <v>1618</v>
      </c>
      <c r="AC173" s="42" t="s">
        <v>199</v>
      </c>
      <c r="AD173" s="42" t="s">
        <v>199</v>
      </c>
      <c r="AE173" s="42" t="s">
        <v>199</v>
      </c>
      <c r="AF173" s="42" t="s">
        <v>199</v>
      </c>
      <c r="AG173" s="42" t="s">
        <v>199</v>
      </c>
      <c r="AH173" s="42" t="s">
        <v>199</v>
      </c>
      <c r="AI173" s="42" t="s">
        <v>199</v>
      </c>
      <c r="AJ173" s="42" t="s">
        <v>234</v>
      </c>
    </row>
    <row r="174" spans="2:36" ht="171" hidden="1" x14ac:dyDescent="0.2">
      <c r="B174" s="42" t="s">
        <v>453</v>
      </c>
      <c r="C174" s="43" t="s">
        <v>850</v>
      </c>
      <c r="D174" s="42" t="s">
        <v>1017</v>
      </c>
      <c r="E174" s="42" t="s">
        <v>1026</v>
      </c>
      <c r="F174" s="42" t="s">
        <v>753</v>
      </c>
      <c r="G174" s="42" t="s">
        <v>944</v>
      </c>
      <c r="H174" s="42" t="s">
        <v>199</v>
      </c>
      <c r="I174" s="42" t="s">
        <v>199</v>
      </c>
      <c r="J174" s="42" t="s">
        <v>199</v>
      </c>
      <c r="K174" s="42" t="s">
        <v>1027</v>
      </c>
      <c r="L174" s="42" t="s">
        <v>1028</v>
      </c>
      <c r="M174" s="42" t="s">
        <v>1030</v>
      </c>
      <c r="N174" s="42" t="s">
        <v>872</v>
      </c>
      <c r="O174" s="42"/>
      <c r="P174" s="42" t="s">
        <v>220</v>
      </c>
      <c r="Q174" s="45">
        <v>45474</v>
      </c>
      <c r="R174" s="45">
        <v>45641</v>
      </c>
      <c r="S174" s="45" t="s">
        <v>1611</v>
      </c>
      <c r="T174" s="42"/>
      <c r="U174" s="42"/>
      <c r="V174" s="42">
        <v>50</v>
      </c>
      <c r="W174" s="42" t="s">
        <v>354</v>
      </c>
      <c r="X174" s="42" t="s">
        <v>199</v>
      </c>
      <c r="Y174" s="42" t="s">
        <v>199</v>
      </c>
      <c r="Z174" s="42" t="s">
        <v>199</v>
      </c>
      <c r="AA174" s="42" t="s">
        <v>199</v>
      </c>
      <c r="AB174" s="42" t="s">
        <v>1618</v>
      </c>
      <c r="AC174" s="42" t="s">
        <v>199</v>
      </c>
      <c r="AD174" s="42" t="s">
        <v>199</v>
      </c>
      <c r="AE174" s="42" t="s">
        <v>199</v>
      </c>
      <c r="AF174" s="42" t="s">
        <v>199</v>
      </c>
      <c r="AG174" s="42" t="s">
        <v>199</v>
      </c>
      <c r="AH174" s="42" t="s">
        <v>199</v>
      </c>
      <c r="AI174" s="42" t="s">
        <v>199</v>
      </c>
      <c r="AJ174" s="42" t="s">
        <v>234</v>
      </c>
    </row>
    <row r="175" spans="2:36" ht="185.25" hidden="1" x14ac:dyDescent="0.2">
      <c r="B175" s="42" t="s">
        <v>453</v>
      </c>
      <c r="C175" s="43" t="s">
        <v>850</v>
      </c>
      <c r="D175" s="42" t="s">
        <v>851</v>
      </c>
      <c r="E175" s="42" t="s">
        <v>1031</v>
      </c>
      <c r="F175" s="42" t="s">
        <v>753</v>
      </c>
      <c r="G175" s="42" t="s">
        <v>854</v>
      </c>
      <c r="H175" s="42" t="s">
        <v>855</v>
      </c>
      <c r="I175" s="42" t="s">
        <v>199</v>
      </c>
      <c r="J175" s="42" t="s">
        <v>199</v>
      </c>
      <c r="K175" s="42" t="s">
        <v>1032</v>
      </c>
      <c r="L175" s="42" t="s">
        <v>1033</v>
      </c>
      <c r="M175" s="44" t="s">
        <v>1034</v>
      </c>
      <c r="N175" s="42" t="s">
        <v>872</v>
      </c>
      <c r="O175" s="42"/>
      <c r="P175" s="42" t="s">
        <v>1583</v>
      </c>
      <c r="Q175" s="45">
        <v>45292</v>
      </c>
      <c r="R175" s="45">
        <v>45641</v>
      </c>
      <c r="S175" s="45" t="s">
        <v>1611</v>
      </c>
      <c r="T175" s="26"/>
      <c r="U175" s="42"/>
      <c r="V175" s="42">
        <v>100</v>
      </c>
      <c r="W175" s="42" t="s">
        <v>354</v>
      </c>
      <c r="X175" s="42" t="s">
        <v>199</v>
      </c>
      <c r="Y175" s="42" t="s">
        <v>199</v>
      </c>
      <c r="Z175" s="42" t="s">
        <v>199</v>
      </c>
      <c r="AA175" s="42" t="s">
        <v>199</v>
      </c>
      <c r="AB175" s="42" t="s">
        <v>1618</v>
      </c>
      <c r="AC175" s="42" t="s">
        <v>199</v>
      </c>
      <c r="AD175" s="42" t="s">
        <v>199</v>
      </c>
      <c r="AE175" s="42" t="s">
        <v>199</v>
      </c>
      <c r="AF175" s="42" t="s">
        <v>199</v>
      </c>
      <c r="AG175" s="42" t="s">
        <v>199</v>
      </c>
      <c r="AH175" s="42" t="s">
        <v>199</v>
      </c>
      <c r="AI175" s="42" t="s">
        <v>199</v>
      </c>
      <c r="AJ175" s="42" t="s">
        <v>234</v>
      </c>
    </row>
    <row r="176" spans="2:36" ht="185.25" hidden="1" x14ac:dyDescent="0.2">
      <c r="B176" s="42" t="s">
        <v>453</v>
      </c>
      <c r="C176" s="43" t="s">
        <v>850</v>
      </c>
      <c r="D176" s="42" t="s">
        <v>851</v>
      </c>
      <c r="E176" s="42" t="s">
        <v>908</v>
      </c>
      <c r="F176" s="42" t="s">
        <v>753</v>
      </c>
      <c r="G176" s="42" t="s">
        <v>854</v>
      </c>
      <c r="H176" s="42" t="s">
        <v>855</v>
      </c>
      <c r="I176" s="42" t="s">
        <v>199</v>
      </c>
      <c r="J176" s="42" t="s">
        <v>199</v>
      </c>
      <c r="K176" s="42" t="s">
        <v>909</v>
      </c>
      <c r="L176" s="42" t="s">
        <v>910</v>
      </c>
      <c r="M176" s="44" t="s">
        <v>911</v>
      </c>
      <c r="N176" s="42" t="s">
        <v>872</v>
      </c>
      <c r="O176" s="42"/>
      <c r="P176" s="42" t="s">
        <v>912</v>
      </c>
      <c r="Q176" s="45">
        <v>45566</v>
      </c>
      <c r="R176" s="45">
        <v>45641</v>
      </c>
      <c r="S176" s="45" t="s">
        <v>1611</v>
      </c>
      <c r="T176" s="26"/>
      <c r="U176" s="42"/>
      <c r="V176" s="42">
        <v>100</v>
      </c>
      <c r="W176" s="42" t="s">
        <v>354</v>
      </c>
      <c r="X176" s="42" t="s">
        <v>199</v>
      </c>
      <c r="Y176" s="42" t="s">
        <v>199</v>
      </c>
      <c r="Z176" s="42" t="s">
        <v>199</v>
      </c>
      <c r="AA176" s="42" t="s">
        <v>199</v>
      </c>
      <c r="AB176" s="42" t="s">
        <v>1613</v>
      </c>
      <c r="AC176" s="42" t="s">
        <v>1616</v>
      </c>
      <c r="AD176" s="42" t="s">
        <v>199</v>
      </c>
      <c r="AE176" s="42" t="s">
        <v>199</v>
      </c>
      <c r="AF176" s="42" t="s">
        <v>199</v>
      </c>
      <c r="AG176" s="42" t="s">
        <v>199</v>
      </c>
      <c r="AH176" s="42" t="s">
        <v>199</v>
      </c>
      <c r="AI176" s="42" t="s">
        <v>199</v>
      </c>
      <c r="AJ176" s="42" t="s">
        <v>913</v>
      </c>
    </row>
    <row r="177" spans="2:36" ht="185.25" hidden="1" x14ac:dyDescent="0.2">
      <c r="B177" s="42" t="s">
        <v>453</v>
      </c>
      <c r="C177" s="43" t="s">
        <v>850</v>
      </c>
      <c r="D177" s="42" t="s">
        <v>851</v>
      </c>
      <c r="E177" s="42" t="s">
        <v>908</v>
      </c>
      <c r="F177" s="42" t="s">
        <v>753</v>
      </c>
      <c r="G177" s="42" t="s">
        <v>854</v>
      </c>
      <c r="H177" s="42" t="s">
        <v>855</v>
      </c>
      <c r="I177" s="42" t="s">
        <v>199</v>
      </c>
      <c r="J177" s="42" t="s">
        <v>199</v>
      </c>
      <c r="K177" s="42" t="s">
        <v>914</v>
      </c>
      <c r="L177" s="42" t="s">
        <v>1740</v>
      </c>
      <c r="M177" s="44" t="s">
        <v>1741</v>
      </c>
      <c r="N177" s="42" t="s">
        <v>667</v>
      </c>
      <c r="O177" s="42" t="s">
        <v>672</v>
      </c>
      <c r="P177" s="42" t="s">
        <v>1742</v>
      </c>
      <c r="Q177" s="45">
        <v>45292</v>
      </c>
      <c r="R177" s="45">
        <v>45641</v>
      </c>
      <c r="S177" s="45" t="s">
        <v>199</v>
      </c>
      <c r="T177" s="26"/>
      <c r="U177" s="42"/>
      <c r="V177" s="42">
        <v>100</v>
      </c>
      <c r="W177" s="42" t="s">
        <v>354</v>
      </c>
      <c r="X177" s="42" t="s">
        <v>199</v>
      </c>
      <c r="Y177" s="42" t="s">
        <v>199</v>
      </c>
      <c r="Z177" s="42" t="s">
        <v>199</v>
      </c>
      <c r="AA177" s="42" t="s">
        <v>199</v>
      </c>
      <c r="AB177" s="42" t="s">
        <v>1613</v>
      </c>
      <c r="AC177" s="42" t="s">
        <v>1616</v>
      </c>
      <c r="AD177" s="42" t="s">
        <v>199</v>
      </c>
      <c r="AE177" s="42" t="s">
        <v>199</v>
      </c>
      <c r="AF177" s="42" t="s">
        <v>199</v>
      </c>
      <c r="AG177" s="42" t="s">
        <v>199</v>
      </c>
      <c r="AH177" s="42" t="s">
        <v>199</v>
      </c>
      <c r="AI177" s="42" t="s">
        <v>199</v>
      </c>
      <c r="AJ177" s="42" t="s">
        <v>913</v>
      </c>
    </row>
    <row r="178" spans="2:36" ht="185.25" hidden="1" x14ac:dyDescent="0.2">
      <c r="B178" s="42" t="s">
        <v>453</v>
      </c>
      <c r="C178" s="43" t="s">
        <v>850</v>
      </c>
      <c r="D178" s="42" t="s">
        <v>851</v>
      </c>
      <c r="E178" s="42" t="s">
        <v>917</v>
      </c>
      <c r="F178" s="42" t="s">
        <v>753</v>
      </c>
      <c r="G178" s="42" t="s">
        <v>854</v>
      </c>
      <c r="H178" s="42" t="s">
        <v>855</v>
      </c>
      <c r="I178" s="42" t="s">
        <v>199</v>
      </c>
      <c r="J178" s="42" t="s">
        <v>199</v>
      </c>
      <c r="K178" s="42" t="s">
        <v>918</v>
      </c>
      <c r="L178" s="42" t="s">
        <v>919</v>
      </c>
      <c r="M178" s="44" t="s">
        <v>920</v>
      </c>
      <c r="N178" s="42" t="s">
        <v>872</v>
      </c>
      <c r="O178" s="42"/>
      <c r="P178" s="42" t="s">
        <v>220</v>
      </c>
      <c r="Q178" s="45">
        <v>45566</v>
      </c>
      <c r="R178" s="45">
        <v>45641</v>
      </c>
      <c r="S178" s="45" t="s">
        <v>50</v>
      </c>
      <c r="T178" s="42">
        <v>100</v>
      </c>
      <c r="U178" s="42" t="s">
        <v>354</v>
      </c>
      <c r="V178" s="42">
        <v>50</v>
      </c>
      <c r="W178" s="42" t="s">
        <v>354</v>
      </c>
      <c r="X178" s="42" t="s">
        <v>199</v>
      </c>
      <c r="Y178" s="42" t="s">
        <v>199</v>
      </c>
      <c r="Z178" s="42" t="s">
        <v>199</v>
      </c>
      <c r="AA178" s="42" t="s">
        <v>199</v>
      </c>
      <c r="AB178" s="42" t="s">
        <v>1618</v>
      </c>
      <c r="AC178" s="42" t="s">
        <v>199</v>
      </c>
      <c r="AD178" s="42" t="s">
        <v>199</v>
      </c>
      <c r="AE178" s="42" t="s">
        <v>199</v>
      </c>
      <c r="AF178" s="42" t="s">
        <v>199</v>
      </c>
      <c r="AG178" s="42" t="s">
        <v>199</v>
      </c>
      <c r="AH178" s="42" t="s">
        <v>199</v>
      </c>
      <c r="AI178" s="42" t="s">
        <v>199</v>
      </c>
      <c r="AJ178" s="42" t="s">
        <v>234</v>
      </c>
    </row>
    <row r="179" spans="2:36" ht="185.25" hidden="1" x14ac:dyDescent="0.2">
      <c r="B179" s="42" t="s">
        <v>453</v>
      </c>
      <c r="C179" s="43" t="s">
        <v>850</v>
      </c>
      <c r="D179" s="42" t="s">
        <v>851</v>
      </c>
      <c r="E179" s="42" t="s">
        <v>917</v>
      </c>
      <c r="F179" s="42" t="s">
        <v>753</v>
      </c>
      <c r="G179" s="42" t="s">
        <v>854</v>
      </c>
      <c r="H179" s="42" t="s">
        <v>855</v>
      </c>
      <c r="I179" s="42" t="s">
        <v>199</v>
      </c>
      <c r="J179" s="42" t="s">
        <v>199</v>
      </c>
      <c r="K179" s="42" t="s">
        <v>921</v>
      </c>
      <c r="L179" s="42" t="s">
        <v>922</v>
      </c>
      <c r="M179" s="44" t="s">
        <v>923</v>
      </c>
      <c r="N179" s="42" t="s">
        <v>872</v>
      </c>
      <c r="O179" s="42"/>
      <c r="P179" s="42" t="s">
        <v>220</v>
      </c>
      <c r="Q179" s="45">
        <v>45597</v>
      </c>
      <c r="R179" s="45">
        <v>45641</v>
      </c>
      <c r="S179" s="45" t="s">
        <v>50</v>
      </c>
      <c r="T179" s="26"/>
      <c r="U179" s="42"/>
      <c r="V179" s="42">
        <v>50</v>
      </c>
      <c r="W179" s="42" t="s">
        <v>354</v>
      </c>
      <c r="X179" s="42" t="s">
        <v>1623</v>
      </c>
      <c r="Y179" s="42" t="s">
        <v>199</v>
      </c>
      <c r="Z179" s="42" t="s">
        <v>199</v>
      </c>
      <c r="AA179" s="42" t="s">
        <v>199</v>
      </c>
      <c r="AB179" s="42" t="s">
        <v>1618</v>
      </c>
      <c r="AC179" s="42" t="s">
        <v>199</v>
      </c>
      <c r="AD179" s="42" t="s">
        <v>199</v>
      </c>
      <c r="AE179" s="42" t="s">
        <v>199</v>
      </c>
      <c r="AF179" s="42" t="s">
        <v>199</v>
      </c>
      <c r="AG179" s="42" t="s">
        <v>199</v>
      </c>
      <c r="AH179" s="42" t="s">
        <v>199</v>
      </c>
      <c r="AI179" s="42" t="s">
        <v>199</v>
      </c>
      <c r="AJ179" s="42" t="s">
        <v>234</v>
      </c>
    </row>
    <row r="180" spans="2:36" ht="185.25" hidden="1" x14ac:dyDescent="0.2">
      <c r="B180" s="42" t="s">
        <v>453</v>
      </c>
      <c r="C180" s="43" t="s">
        <v>850</v>
      </c>
      <c r="D180" s="42" t="s">
        <v>851</v>
      </c>
      <c r="E180" s="42" t="s">
        <v>924</v>
      </c>
      <c r="F180" s="42" t="s">
        <v>753</v>
      </c>
      <c r="G180" s="42" t="s">
        <v>854</v>
      </c>
      <c r="H180" s="42" t="s">
        <v>855</v>
      </c>
      <c r="I180" s="42" t="s">
        <v>199</v>
      </c>
      <c r="J180" s="42" t="s">
        <v>199</v>
      </c>
      <c r="K180" s="42" t="s">
        <v>925</v>
      </c>
      <c r="L180" s="42" t="s">
        <v>926</v>
      </c>
      <c r="M180" s="44" t="s">
        <v>927</v>
      </c>
      <c r="N180" s="42" t="s">
        <v>872</v>
      </c>
      <c r="O180" s="42"/>
      <c r="P180" s="42" t="s">
        <v>1583</v>
      </c>
      <c r="Q180" s="45">
        <v>45292</v>
      </c>
      <c r="R180" s="45">
        <v>45641</v>
      </c>
      <c r="S180" s="45" t="s">
        <v>1611</v>
      </c>
      <c r="T180" s="26"/>
      <c r="U180" s="42"/>
      <c r="V180" s="42">
        <v>100</v>
      </c>
      <c r="W180" s="42" t="s">
        <v>354</v>
      </c>
      <c r="X180" s="42" t="s">
        <v>355</v>
      </c>
      <c r="Y180" s="42" t="s">
        <v>199</v>
      </c>
      <c r="Z180" s="42" t="s">
        <v>199</v>
      </c>
      <c r="AA180" s="42" t="s">
        <v>199</v>
      </c>
      <c r="AB180" s="42" t="s">
        <v>1614</v>
      </c>
      <c r="AC180" s="42" t="s">
        <v>199</v>
      </c>
      <c r="AD180" s="42" t="s">
        <v>199</v>
      </c>
      <c r="AE180" s="42" t="s">
        <v>199</v>
      </c>
      <c r="AF180" s="42" t="s">
        <v>199</v>
      </c>
      <c r="AG180" s="42" t="s">
        <v>199</v>
      </c>
      <c r="AH180" s="42" t="s">
        <v>199</v>
      </c>
      <c r="AI180" s="42" t="s">
        <v>199</v>
      </c>
      <c r="AJ180" s="42" t="s">
        <v>234</v>
      </c>
    </row>
    <row r="181" spans="2:36" ht="185.25" hidden="1" x14ac:dyDescent="0.2">
      <c r="B181" s="42" t="s">
        <v>453</v>
      </c>
      <c r="C181" s="43" t="s">
        <v>850</v>
      </c>
      <c r="D181" s="42" t="s">
        <v>1035</v>
      </c>
      <c r="E181" s="42" t="s">
        <v>1037</v>
      </c>
      <c r="F181" s="42" t="s">
        <v>753</v>
      </c>
      <c r="G181" s="42" t="s">
        <v>854</v>
      </c>
      <c r="H181" s="42" t="s">
        <v>855</v>
      </c>
      <c r="I181" s="42" t="s">
        <v>199</v>
      </c>
      <c r="J181" s="42" t="s">
        <v>199</v>
      </c>
      <c r="K181" s="42" t="s">
        <v>1038</v>
      </c>
      <c r="L181" s="42" t="s">
        <v>1039</v>
      </c>
      <c r="M181" s="42" t="s">
        <v>1040</v>
      </c>
      <c r="N181" s="42" t="s">
        <v>872</v>
      </c>
      <c r="O181" s="42"/>
      <c r="P181" s="42" t="s">
        <v>220</v>
      </c>
      <c r="Q181" s="45">
        <v>45566</v>
      </c>
      <c r="R181" s="45">
        <v>45641</v>
      </c>
      <c r="S181" s="45" t="s">
        <v>1611</v>
      </c>
      <c r="T181" s="26"/>
      <c r="U181" s="42"/>
      <c r="V181" s="42">
        <v>100</v>
      </c>
      <c r="W181" s="42" t="s">
        <v>354</v>
      </c>
      <c r="X181" s="42" t="s">
        <v>199</v>
      </c>
      <c r="Y181" s="42" t="s">
        <v>199</v>
      </c>
      <c r="Z181" s="42" t="s">
        <v>199</v>
      </c>
      <c r="AA181" s="42" t="s">
        <v>199</v>
      </c>
      <c r="AB181" s="42" t="s">
        <v>1613</v>
      </c>
      <c r="AC181" s="42" t="s">
        <v>199</v>
      </c>
      <c r="AD181" s="42" t="s">
        <v>199</v>
      </c>
      <c r="AE181" s="42" t="s">
        <v>199</v>
      </c>
      <c r="AF181" s="42" t="s">
        <v>199</v>
      </c>
      <c r="AG181" s="42" t="s">
        <v>199</v>
      </c>
      <c r="AH181" s="42" t="s">
        <v>199</v>
      </c>
      <c r="AI181" s="42" t="s">
        <v>199</v>
      </c>
      <c r="AJ181" s="42" t="s">
        <v>913</v>
      </c>
    </row>
    <row r="182" spans="2:36" ht="199.5" hidden="1" x14ac:dyDescent="0.2">
      <c r="B182" s="42" t="s">
        <v>453</v>
      </c>
      <c r="C182" s="43" t="s">
        <v>850</v>
      </c>
      <c r="D182" s="42" t="s">
        <v>1035</v>
      </c>
      <c r="E182" s="42" t="s">
        <v>1037</v>
      </c>
      <c r="F182" s="42" t="s">
        <v>753</v>
      </c>
      <c r="G182" s="42" t="s">
        <v>854</v>
      </c>
      <c r="H182" s="42" t="s">
        <v>855</v>
      </c>
      <c r="I182" s="42" t="s">
        <v>199</v>
      </c>
      <c r="J182" s="42" t="s">
        <v>199</v>
      </c>
      <c r="K182" s="42" t="s">
        <v>1743</v>
      </c>
      <c r="L182" s="42" t="s">
        <v>1744</v>
      </c>
      <c r="M182" s="44" t="s">
        <v>1043</v>
      </c>
      <c r="N182" s="42" t="s">
        <v>667</v>
      </c>
      <c r="O182" s="42" t="s">
        <v>1044</v>
      </c>
      <c r="P182" s="42" t="s">
        <v>1742</v>
      </c>
      <c r="Q182" s="45">
        <v>45292</v>
      </c>
      <c r="R182" s="45">
        <v>45641</v>
      </c>
      <c r="S182" s="45" t="s">
        <v>1600</v>
      </c>
      <c r="T182" s="26"/>
      <c r="U182" s="42"/>
      <c r="V182" s="42">
        <v>100</v>
      </c>
      <c r="W182" s="42" t="s">
        <v>354</v>
      </c>
      <c r="X182" s="42" t="s">
        <v>199</v>
      </c>
      <c r="Y182" s="42" t="s">
        <v>199</v>
      </c>
      <c r="Z182" s="42" t="s">
        <v>199</v>
      </c>
      <c r="AA182" s="42" t="s">
        <v>199</v>
      </c>
      <c r="AB182" s="42" t="s">
        <v>1613</v>
      </c>
      <c r="AC182" s="42" t="s">
        <v>1621</v>
      </c>
      <c r="AD182" s="42" t="s">
        <v>199</v>
      </c>
      <c r="AE182" s="42" t="s">
        <v>199</v>
      </c>
      <c r="AF182" s="42" t="s">
        <v>199</v>
      </c>
      <c r="AG182" s="42" t="s">
        <v>199</v>
      </c>
      <c r="AH182" s="42" t="s">
        <v>199</v>
      </c>
      <c r="AI182" s="42" t="s">
        <v>199</v>
      </c>
      <c r="AJ182" s="42" t="s">
        <v>654</v>
      </c>
    </row>
    <row r="183" spans="2:36" ht="185.25" hidden="1" x14ac:dyDescent="0.2">
      <c r="B183" s="42" t="s">
        <v>453</v>
      </c>
      <c r="C183" s="43" t="s">
        <v>850</v>
      </c>
      <c r="D183" s="42" t="s">
        <v>1035</v>
      </c>
      <c r="E183" s="42" t="s">
        <v>1045</v>
      </c>
      <c r="F183" s="42" t="s">
        <v>753</v>
      </c>
      <c r="G183" s="42" t="s">
        <v>854</v>
      </c>
      <c r="H183" s="42" t="s">
        <v>855</v>
      </c>
      <c r="I183" s="42" t="s">
        <v>199</v>
      </c>
      <c r="J183" s="42" t="s">
        <v>199</v>
      </c>
      <c r="K183" s="42" t="s">
        <v>1046</v>
      </c>
      <c r="L183" s="42" t="s">
        <v>1047</v>
      </c>
      <c r="M183" s="44" t="s">
        <v>1048</v>
      </c>
      <c r="N183" s="42" t="s">
        <v>872</v>
      </c>
      <c r="O183" s="42"/>
      <c r="P183" s="42" t="s">
        <v>1583</v>
      </c>
      <c r="Q183" s="45">
        <v>45566</v>
      </c>
      <c r="R183" s="45">
        <v>45641</v>
      </c>
      <c r="S183" s="45" t="s">
        <v>1611</v>
      </c>
      <c r="T183" s="42"/>
      <c r="U183" s="42"/>
      <c r="V183" s="42">
        <v>50</v>
      </c>
      <c r="W183" s="42" t="s">
        <v>354</v>
      </c>
      <c r="X183" s="42" t="s">
        <v>199</v>
      </c>
      <c r="Y183" s="42" t="s">
        <v>199</v>
      </c>
      <c r="Z183" s="42" t="s">
        <v>199</v>
      </c>
      <c r="AA183" s="42" t="s">
        <v>199</v>
      </c>
      <c r="AB183" s="42" t="s">
        <v>1618</v>
      </c>
      <c r="AC183" s="42" t="s">
        <v>199</v>
      </c>
      <c r="AD183" s="42" t="s">
        <v>199</v>
      </c>
      <c r="AE183" s="42" t="s">
        <v>199</v>
      </c>
      <c r="AF183" s="42" t="s">
        <v>199</v>
      </c>
      <c r="AG183" s="42" t="s">
        <v>199</v>
      </c>
      <c r="AH183" s="42" t="s">
        <v>199</v>
      </c>
      <c r="AI183" s="42" t="s">
        <v>199</v>
      </c>
      <c r="AJ183" s="42" t="s">
        <v>913</v>
      </c>
    </row>
    <row r="184" spans="2:36" ht="185.25" hidden="1" x14ac:dyDescent="0.2">
      <c r="B184" s="42" t="s">
        <v>453</v>
      </c>
      <c r="C184" s="43" t="s">
        <v>850</v>
      </c>
      <c r="D184" s="42" t="s">
        <v>1035</v>
      </c>
      <c r="E184" s="42" t="s">
        <v>1045</v>
      </c>
      <c r="F184" s="42" t="s">
        <v>753</v>
      </c>
      <c r="G184" s="42" t="s">
        <v>854</v>
      </c>
      <c r="H184" s="42" t="s">
        <v>855</v>
      </c>
      <c r="I184" s="42" t="s">
        <v>199</v>
      </c>
      <c r="J184" s="42" t="s">
        <v>199</v>
      </c>
      <c r="K184" s="42" t="s">
        <v>1049</v>
      </c>
      <c r="L184" s="42" t="s">
        <v>1050</v>
      </c>
      <c r="M184" s="44" t="s">
        <v>1051</v>
      </c>
      <c r="N184" s="42" t="s">
        <v>872</v>
      </c>
      <c r="O184" s="42"/>
      <c r="P184" s="42" t="s">
        <v>1583</v>
      </c>
      <c r="Q184" s="45">
        <v>45474</v>
      </c>
      <c r="R184" s="45">
        <v>45641</v>
      </c>
      <c r="S184" s="45" t="s">
        <v>50</v>
      </c>
      <c r="T184" s="26"/>
      <c r="U184" s="42"/>
      <c r="V184" s="42">
        <v>50</v>
      </c>
      <c r="W184" s="42" t="s">
        <v>354</v>
      </c>
      <c r="X184" s="42" t="s">
        <v>199</v>
      </c>
      <c r="Y184" s="42" t="s">
        <v>199</v>
      </c>
      <c r="Z184" s="42" t="s">
        <v>199</v>
      </c>
      <c r="AA184" s="42" t="s">
        <v>199</v>
      </c>
      <c r="AB184" s="42" t="s">
        <v>1618</v>
      </c>
      <c r="AC184" s="42" t="s">
        <v>199</v>
      </c>
      <c r="AD184" s="42" t="s">
        <v>199</v>
      </c>
      <c r="AE184" s="42" t="s">
        <v>199</v>
      </c>
      <c r="AF184" s="42" t="s">
        <v>199</v>
      </c>
      <c r="AG184" s="42" t="s">
        <v>199</v>
      </c>
      <c r="AH184" s="42" t="s">
        <v>199</v>
      </c>
      <c r="AI184" s="42" t="s">
        <v>199</v>
      </c>
      <c r="AJ184" s="42" t="s">
        <v>913</v>
      </c>
    </row>
    <row r="185" spans="2:36" ht="185.25" hidden="1" x14ac:dyDescent="0.2">
      <c r="B185" s="42" t="s">
        <v>453</v>
      </c>
      <c r="C185" s="43" t="s">
        <v>850</v>
      </c>
      <c r="D185" s="42" t="s">
        <v>1035</v>
      </c>
      <c r="E185" s="42" t="s">
        <v>1052</v>
      </c>
      <c r="F185" s="42" t="s">
        <v>753</v>
      </c>
      <c r="G185" s="42" t="s">
        <v>854</v>
      </c>
      <c r="H185" s="42" t="s">
        <v>855</v>
      </c>
      <c r="I185" s="42" t="s">
        <v>199</v>
      </c>
      <c r="J185" s="42" t="s">
        <v>199</v>
      </c>
      <c r="K185" s="51" t="s">
        <v>1053</v>
      </c>
      <c r="L185" s="51" t="s">
        <v>1054</v>
      </c>
      <c r="M185" s="51" t="s">
        <v>1055</v>
      </c>
      <c r="N185" s="42" t="s">
        <v>872</v>
      </c>
      <c r="O185" s="42"/>
      <c r="P185" s="42" t="s">
        <v>220</v>
      </c>
      <c r="Q185" s="45">
        <v>45474</v>
      </c>
      <c r="R185" s="45">
        <v>45641</v>
      </c>
      <c r="S185" s="45" t="s">
        <v>1611</v>
      </c>
      <c r="T185" s="26"/>
      <c r="U185" s="42"/>
      <c r="V185" s="42">
        <v>70</v>
      </c>
      <c r="W185" s="42" t="s">
        <v>354</v>
      </c>
      <c r="X185" s="42" t="s">
        <v>355</v>
      </c>
      <c r="Y185" s="42" t="s">
        <v>1623</v>
      </c>
      <c r="Z185" s="42" t="s">
        <v>199</v>
      </c>
      <c r="AA185" s="42" t="s">
        <v>199</v>
      </c>
      <c r="AB185" s="42" t="s">
        <v>1614</v>
      </c>
      <c r="AC185" s="42" t="s">
        <v>1613</v>
      </c>
      <c r="AD185" s="42" t="s">
        <v>1616</v>
      </c>
      <c r="AE185" s="42" t="s">
        <v>199</v>
      </c>
      <c r="AF185" s="42" t="s">
        <v>199</v>
      </c>
      <c r="AG185" s="42" t="s">
        <v>199</v>
      </c>
      <c r="AH185" s="42" t="s">
        <v>199</v>
      </c>
      <c r="AI185" s="42" t="s">
        <v>199</v>
      </c>
      <c r="AJ185" s="42" t="s">
        <v>913</v>
      </c>
    </row>
    <row r="186" spans="2:36" ht="185.25" hidden="1" x14ac:dyDescent="0.2">
      <c r="B186" s="42" t="s">
        <v>453</v>
      </c>
      <c r="C186" s="43" t="s">
        <v>850</v>
      </c>
      <c r="D186" s="42" t="s">
        <v>1035</v>
      </c>
      <c r="E186" s="42" t="s">
        <v>1052</v>
      </c>
      <c r="F186" s="42" t="s">
        <v>753</v>
      </c>
      <c r="G186" s="42" t="s">
        <v>854</v>
      </c>
      <c r="H186" s="42" t="s">
        <v>855</v>
      </c>
      <c r="I186" s="42" t="s">
        <v>199</v>
      </c>
      <c r="J186" s="42" t="s">
        <v>199</v>
      </c>
      <c r="K186" s="42" t="s">
        <v>1745</v>
      </c>
      <c r="L186" s="42" t="s">
        <v>1746</v>
      </c>
      <c r="M186" s="44" t="s">
        <v>1747</v>
      </c>
      <c r="N186" s="42" t="s">
        <v>667</v>
      </c>
      <c r="O186" s="42" t="s">
        <v>672</v>
      </c>
      <c r="P186" s="42" t="s">
        <v>1059</v>
      </c>
      <c r="Q186" s="45">
        <v>45323</v>
      </c>
      <c r="R186" s="45">
        <v>45658</v>
      </c>
      <c r="S186" s="45" t="s">
        <v>1600</v>
      </c>
      <c r="T186" s="26"/>
      <c r="U186" s="42"/>
      <c r="V186" s="42">
        <v>100</v>
      </c>
      <c r="W186" s="42" t="s">
        <v>354</v>
      </c>
      <c r="X186" s="42" t="s">
        <v>355</v>
      </c>
      <c r="Y186" s="42" t="s">
        <v>1623</v>
      </c>
      <c r="Z186" s="42" t="s">
        <v>199</v>
      </c>
      <c r="AA186" s="42" t="s">
        <v>199</v>
      </c>
      <c r="AB186" s="42" t="s">
        <v>1614</v>
      </c>
      <c r="AC186" s="42" t="s">
        <v>1613</v>
      </c>
      <c r="AD186" s="42" t="s">
        <v>1616</v>
      </c>
      <c r="AE186" s="42" t="s">
        <v>199</v>
      </c>
      <c r="AF186" s="42" t="s">
        <v>199</v>
      </c>
      <c r="AG186" s="42" t="s">
        <v>199</v>
      </c>
      <c r="AH186" s="42" t="s">
        <v>199</v>
      </c>
      <c r="AI186" s="42" t="s">
        <v>199</v>
      </c>
      <c r="AJ186" s="42" t="s">
        <v>654</v>
      </c>
    </row>
    <row r="187" spans="2:36" ht="185.25" hidden="1" x14ac:dyDescent="0.2">
      <c r="B187" s="42" t="s">
        <v>453</v>
      </c>
      <c r="C187" s="43" t="s">
        <v>850</v>
      </c>
      <c r="D187" s="42" t="s">
        <v>1060</v>
      </c>
      <c r="E187" s="42" t="s">
        <v>1062</v>
      </c>
      <c r="F187" s="42" t="s">
        <v>753</v>
      </c>
      <c r="G187" s="42" t="s">
        <v>855</v>
      </c>
      <c r="H187" s="42" t="s">
        <v>199</v>
      </c>
      <c r="I187" s="42" t="s">
        <v>199</v>
      </c>
      <c r="J187" s="42" t="s">
        <v>199</v>
      </c>
      <c r="K187" s="42" t="s">
        <v>1063</v>
      </c>
      <c r="L187" s="44" t="s">
        <v>1064</v>
      </c>
      <c r="M187" s="42" t="s">
        <v>1065</v>
      </c>
      <c r="N187" s="42" t="s">
        <v>872</v>
      </c>
      <c r="O187" s="42"/>
      <c r="P187" s="42" t="s">
        <v>1583</v>
      </c>
      <c r="Q187" s="45">
        <v>45474</v>
      </c>
      <c r="R187" s="45">
        <v>45641</v>
      </c>
      <c r="S187" s="45" t="s">
        <v>1611</v>
      </c>
      <c r="T187" s="42"/>
      <c r="U187" s="42"/>
      <c r="V187" s="42">
        <v>100</v>
      </c>
      <c r="W187" s="42" t="s">
        <v>354</v>
      </c>
      <c r="X187" s="42" t="s">
        <v>355</v>
      </c>
      <c r="Y187" s="42" t="s">
        <v>199</v>
      </c>
      <c r="Z187" s="42" t="s">
        <v>199</v>
      </c>
      <c r="AA187" s="42" t="s">
        <v>199</v>
      </c>
      <c r="AB187" s="42" t="s">
        <v>1614</v>
      </c>
      <c r="AC187" s="42" t="s">
        <v>1616</v>
      </c>
      <c r="AD187" s="42" t="s">
        <v>199</v>
      </c>
      <c r="AE187" s="42" t="s">
        <v>199</v>
      </c>
      <c r="AF187" s="42" t="s">
        <v>199</v>
      </c>
      <c r="AG187" s="42" t="s">
        <v>199</v>
      </c>
      <c r="AH187" s="42" t="s">
        <v>199</v>
      </c>
      <c r="AI187" s="42" t="s">
        <v>199</v>
      </c>
      <c r="AJ187" s="42" t="s">
        <v>913</v>
      </c>
    </row>
    <row r="188" spans="2:36" ht="185.25" hidden="1" x14ac:dyDescent="0.2">
      <c r="B188" s="42" t="s">
        <v>453</v>
      </c>
      <c r="C188" s="43" t="s">
        <v>850</v>
      </c>
      <c r="D188" s="42" t="s">
        <v>1060</v>
      </c>
      <c r="E188" s="42" t="s">
        <v>1062</v>
      </c>
      <c r="F188" s="42" t="s">
        <v>753</v>
      </c>
      <c r="G188" s="42" t="s">
        <v>855</v>
      </c>
      <c r="H188" s="42" t="s">
        <v>199</v>
      </c>
      <c r="I188" s="42" t="s">
        <v>199</v>
      </c>
      <c r="J188" s="42" t="s">
        <v>199</v>
      </c>
      <c r="K188" s="42" t="s">
        <v>1066</v>
      </c>
      <c r="L188" s="42" t="s">
        <v>1748</v>
      </c>
      <c r="M188" s="42" t="s">
        <v>1068</v>
      </c>
      <c r="N188" s="42" t="s">
        <v>872</v>
      </c>
      <c r="O188" s="42" t="s">
        <v>1069</v>
      </c>
      <c r="P188" s="42" t="s">
        <v>50</v>
      </c>
      <c r="Q188" s="45">
        <v>45323</v>
      </c>
      <c r="R188" s="45">
        <v>45504</v>
      </c>
      <c r="S188" s="45" t="s">
        <v>1611</v>
      </c>
      <c r="T188" s="75"/>
      <c r="U188" s="42"/>
      <c r="V188" s="44"/>
      <c r="W188" s="42" t="s">
        <v>355</v>
      </c>
      <c r="X188" s="42" t="s">
        <v>355</v>
      </c>
      <c r="Y188" s="42" t="s">
        <v>199</v>
      </c>
      <c r="Z188" s="42" t="s">
        <v>199</v>
      </c>
      <c r="AA188" s="42" t="s">
        <v>199</v>
      </c>
      <c r="AB188" s="42" t="s">
        <v>1614</v>
      </c>
      <c r="AC188" s="42" t="s">
        <v>1616</v>
      </c>
      <c r="AD188" s="42" t="s">
        <v>1621</v>
      </c>
      <c r="AE188" s="42" t="s">
        <v>199</v>
      </c>
      <c r="AF188" s="42" t="s">
        <v>199</v>
      </c>
      <c r="AG188" s="42" t="s">
        <v>199</v>
      </c>
      <c r="AH188" s="42" t="s">
        <v>199</v>
      </c>
      <c r="AI188" s="42" t="s">
        <v>199</v>
      </c>
      <c r="AJ188" s="42" t="s">
        <v>913</v>
      </c>
    </row>
    <row r="189" spans="2:36" ht="185.25" hidden="1" x14ac:dyDescent="0.2">
      <c r="B189" s="42" t="s">
        <v>453</v>
      </c>
      <c r="C189" s="43" t="s">
        <v>850</v>
      </c>
      <c r="D189" s="42" t="s">
        <v>1060</v>
      </c>
      <c r="E189" s="42" t="s">
        <v>1070</v>
      </c>
      <c r="F189" s="42" t="s">
        <v>753</v>
      </c>
      <c r="G189" s="42" t="s">
        <v>855</v>
      </c>
      <c r="H189" s="42" t="s">
        <v>199</v>
      </c>
      <c r="I189" s="42" t="s">
        <v>199</v>
      </c>
      <c r="J189" s="42" t="s">
        <v>199</v>
      </c>
      <c r="K189" s="42" t="s">
        <v>1071</v>
      </c>
      <c r="L189" s="42" t="s">
        <v>1072</v>
      </c>
      <c r="M189" s="42" t="s">
        <v>1073</v>
      </c>
      <c r="N189" s="42" t="s">
        <v>872</v>
      </c>
      <c r="O189" s="42"/>
      <c r="P189" s="45" t="s">
        <v>220</v>
      </c>
      <c r="Q189" s="45">
        <v>45520</v>
      </c>
      <c r="R189" s="45">
        <v>45626</v>
      </c>
      <c r="S189" s="42" t="s">
        <v>50</v>
      </c>
      <c r="T189" s="42"/>
      <c r="U189" s="42"/>
      <c r="V189" s="42">
        <v>50</v>
      </c>
      <c r="W189" s="42" t="s">
        <v>355</v>
      </c>
      <c r="X189" s="42" t="s">
        <v>199</v>
      </c>
      <c r="Y189" s="42" t="s">
        <v>199</v>
      </c>
      <c r="Z189" s="42" t="s">
        <v>199</v>
      </c>
      <c r="AA189" s="42" t="s">
        <v>199</v>
      </c>
      <c r="AB189" s="42" t="s">
        <v>1614</v>
      </c>
      <c r="AC189" s="42" t="s">
        <v>1616</v>
      </c>
      <c r="AD189" s="42" t="s">
        <v>199</v>
      </c>
      <c r="AE189" s="42" t="s">
        <v>199</v>
      </c>
      <c r="AF189" s="42" t="s">
        <v>199</v>
      </c>
      <c r="AG189" s="42" t="s">
        <v>199</v>
      </c>
      <c r="AH189" s="51" t="s">
        <v>199</v>
      </c>
      <c r="AI189" s="76" t="s">
        <v>199</v>
      </c>
      <c r="AJ189" s="51" t="s">
        <v>913</v>
      </c>
    </row>
    <row r="190" spans="2:36" ht="185.25" hidden="1" x14ac:dyDescent="0.2">
      <c r="B190" s="42" t="s">
        <v>453</v>
      </c>
      <c r="C190" s="43" t="s">
        <v>850</v>
      </c>
      <c r="D190" s="42" t="s">
        <v>1060</v>
      </c>
      <c r="E190" s="42" t="s">
        <v>1070</v>
      </c>
      <c r="F190" s="42" t="s">
        <v>753</v>
      </c>
      <c r="G190" s="42" t="s">
        <v>855</v>
      </c>
      <c r="H190" s="42" t="s">
        <v>199</v>
      </c>
      <c r="I190" s="42" t="s">
        <v>199</v>
      </c>
      <c r="J190" s="42" t="s">
        <v>199</v>
      </c>
      <c r="K190" s="42" t="s">
        <v>1749</v>
      </c>
      <c r="L190" s="42" t="s">
        <v>1750</v>
      </c>
      <c r="M190" s="42" t="s">
        <v>1751</v>
      </c>
      <c r="N190" s="42" t="s">
        <v>872</v>
      </c>
      <c r="O190" s="42"/>
      <c r="P190" s="45" t="s">
        <v>220</v>
      </c>
      <c r="Q190" s="45">
        <v>45566</v>
      </c>
      <c r="R190" s="45">
        <v>45641</v>
      </c>
      <c r="S190" s="42" t="s">
        <v>50</v>
      </c>
      <c r="T190" s="42"/>
      <c r="U190" s="42"/>
      <c r="V190" s="42">
        <v>50</v>
      </c>
      <c r="W190" s="42" t="s">
        <v>355</v>
      </c>
      <c r="X190" s="42" t="s">
        <v>199</v>
      </c>
      <c r="Y190" s="42" t="s">
        <v>199</v>
      </c>
      <c r="Z190" s="42" t="s">
        <v>199</v>
      </c>
      <c r="AA190" s="42" t="s">
        <v>199</v>
      </c>
      <c r="AB190" s="42" t="s">
        <v>1614</v>
      </c>
      <c r="AC190" s="42" t="s">
        <v>1616</v>
      </c>
      <c r="AD190" s="42" t="s">
        <v>1621</v>
      </c>
      <c r="AE190" s="42" t="s">
        <v>199</v>
      </c>
      <c r="AF190" s="42" t="s">
        <v>199</v>
      </c>
      <c r="AG190" s="42" t="s">
        <v>199</v>
      </c>
      <c r="AH190" s="51" t="s">
        <v>199</v>
      </c>
      <c r="AI190" s="76" t="s">
        <v>199</v>
      </c>
      <c r="AJ190" s="51" t="s">
        <v>913</v>
      </c>
    </row>
    <row r="191" spans="2:36" ht="142.5" hidden="1" x14ac:dyDescent="0.2">
      <c r="B191" s="67" t="s">
        <v>453</v>
      </c>
      <c r="C191" s="43" t="s">
        <v>454</v>
      </c>
      <c r="D191" s="67" t="s">
        <v>1077</v>
      </c>
      <c r="E191" s="67" t="s">
        <v>1079</v>
      </c>
      <c r="F191" s="58" t="s">
        <v>1080</v>
      </c>
      <c r="G191" s="67" t="s">
        <v>1081</v>
      </c>
      <c r="H191" s="58" t="s">
        <v>199</v>
      </c>
      <c r="I191" s="58" t="s">
        <v>199</v>
      </c>
      <c r="J191" s="58" t="s">
        <v>199</v>
      </c>
      <c r="K191" s="67" t="s">
        <v>1082</v>
      </c>
      <c r="L191" s="68" t="s">
        <v>1083</v>
      </c>
      <c r="M191" s="67" t="s">
        <v>1084</v>
      </c>
      <c r="N191" s="58" t="s">
        <v>1085</v>
      </c>
      <c r="O191" s="58" t="s">
        <v>1086</v>
      </c>
      <c r="P191" s="58" t="s">
        <v>1600</v>
      </c>
      <c r="Q191" s="69">
        <v>45323</v>
      </c>
      <c r="R191" s="69">
        <v>45401</v>
      </c>
      <c r="S191" s="69" t="s">
        <v>512</v>
      </c>
      <c r="T191" s="70">
        <f>(3*20*2.6)*(12000000/30/8)</f>
        <v>7800000</v>
      </c>
      <c r="U191" s="71">
        <v>185</v>
      </c>
      <c r="V191" s="77">
        <v>0.45</v>
      </c>
      <c r="W191" s="58" t="s">
        <v>1496</v>
      </c>
      <c r="X191" s="58" t="s">
        <v>207</v>
      </c>
      <c r="Y191" s="58" t="s">
        <v>1623</v>
      </c>
      <c r="Z191" s="58" t="s">
        <v>199</v>
      </c>
      <c r="AA191" s="58" t="s">
        <v>199</v>
      </c>
      <c r="AB191" s="42" t="s">
        <v>1621</v>
      </c>
      <c r="AC191" s="42" t="s">
        <v>248</v>
      </c>
      <c r="AD191" s="42" t="s">
        <v>199</v>
      </c>
      <c r="AE191" s="42" t="s">
        <v>199</v>
      </c>
      <c r="AF191" s="42" t="s">
        <v>199</v>
      </c>
      <c r="AG191" s="42" t="s">
        <v>199</v>
      </c>
      <c r="AH191" s="73" t="s">
        <v>199</v>
      </c>
      <c r="AI191" s="73" t="s">
        <v>199</v>
      </c>
      <c r="AJ191" s="67" t="s">
        <v>654</v>
      </c>
    </row>
    <row r="192" spans="2:36" ht="128.25" hidden="1" x14ac:dyDescent="0.2">
      <c r="B192" s="67" t="s">
        <v>453</v>
      </c>
      <c r="C192" s="43" t="s">
        <v>454</v>
      </c>
      <c r="D192" s="67" t="s">
        <v>1077</v>
      </c>
      <c r="E192" s="67" t="s">
        <v>1079</v>
      </c>
      <c r="F192" s="58" t="s">
        <v>1080</v>
      </c>
      <c r="G192" s="67" t="s">
        <v>1081</v>
      </c>
      <c r="H192" s="58" t="s">
        <v>199</v>
      </c>
      <c r="I192" s="58" t="s">
        <v>199</v>
      </c>
      <c r="J192" s="58" t="s">
        <v>199</v>
      </c>
      <c r="K192" s="67" t="s">
        <v>1087</v>
      </c>
      <c r="L192" s="68" t="s">
        <v>1088</v>
      </c>
      <c r="M192" s="67" t="s">
        <v>1089</v>
      </c>
      <c r="N192" s="58" t="s">
        <v>1085</v>
      </c>
      <c r="O192" s="58" t="s">
        <v>1086</v>
      </c>
      <c r="P192" s="58" t="s">
        <v>1600</v>
      </c>
      <c r="Q192" s="69">
        <v>45404</v>
      </c>
      <c r="R192" s="69">
        <v>45433</v>
      </c>
      <c r="S192" s="69" t="s">
        <v>1600</v>
      </c>
      <c r="T192" s="70">
        <f>(3*20*1)*(12000000/30/8)</f>
        <v>3000000</v>
      </c>
      <c r="U192" s="71">
        <v>185</v>
      </c>
      <c r="V192" s="77">
        <v>0.05</v>
      </c>
      <c r="W192" s="58" t="s">
        <v>1496</v>
      </c>
      <c r="X192" s="58" t="s">
        <v>207</v>
      </c>
      <c r="Y192" s="58" t="s">
        <v>1623</v>
      </c>
      <c r="Z192" s="58" t="s">
        <v>199</v>
      </c>
      <c r="AA192" s="58" t="s">
        <v>199</v>
      </c>
      <c r="AB192" s="42" t="s">
        <v>1621</v>
      </c>
      <c r="AC192" s="42" t="s">
        <v>248</v>
      </c>
      <c r="AD192" s="42" t="s">
        <v>199</v>
      </c>
      <c r="AE192" s="42" t="s">
        <v>199</v>
      </c>
      <c r="AF192" s="42" t="s">
        <v>199</v>
      </c>
      <c r="AG192" s="42" t="s">
        <v>199</v>
      </c>
      <c r="AH192" s="73" t="s">
        <v>199</v>
      </c>
      <c r="AI192" s="73" t="s">
        <v>199</v>
      </c>
      <c r="AJ192" s="67" t="s">
        <v>654</v>
      </c>
    </row>
    <row r="193" spans="2:36" ht="128.25" hidden="1" x14ac:dyDescent="0.2">
      <c r="B193" s="67" t="s">
        <v>453</v>
      </c>
      <c r="C193" s="43" t="s">
        <v>454</v>
      </c>
      <c r="D193" s="67" t="s">
        <v>1077</v>
      </c>
      <c r="E193" s="67" t="s">
        <v>1079</v>
      </c>
      <c r="F193" s="58" t="s">
        <v>1080</v>
      </c>
      <c r="G193" s="67" t="s">
        <v>1081</v>
      </c>
      <c r="H193" s="58" t="s">
        <v>199</v>
      </c>
      <c r="I193" s="58" t="s">
        <v>199</v>
      </c>
      <c r="J193" s="58" t="s">
        <v>199</v>
      </c>
      <c r="K193" s="67" t="s">
        <v>1090</v>
      </c>
      <c r="L193" s="67" t="s">
        <v>1091</v>
      </c>
      <c r="M193" s="67" t="s">
        <v>1092</v>
      </c>
      <c r="N193" s="58" t="s">
        <v>1085</v>
      </c>
      <c r="O193" s="58" t="s">
        <v>1086</v>
      </c>
      <c r="P193" s="58" t="s">
        <v>1600</v>
      </c>
      <c r="Q193" s="69">
        <v>45404</v>
      </c>
      <c r="R193" s="69">
        <v>45433</v>
      </c>
      <c r="S193" s="69" t="s">
        <v>1093</v>
      </c>
      <c r="T193" s="70">
        <f>(2.5*20*1)*(12000000/30/8)</f>
        <v>2500000</v>
      </c>
      <c r="U193" s="71">
        <v>185</v>
      </c>
      <c r="V193" s="77">
        <v>0.2</v>
      </c>
      <c r="W193" s="58" t="s">
        <v>1496</v>
      </c>
      <c r="X193" s="58" t="s">
        <v>207</v>
      </c>
      <c r="Y193" s="58" t="s">
        <v>199</v>
      </c>
      <c r="Z193" s="58" t="s">
        <v>199</v>
      </c>
      <c r="AA193" s="58" t="s">
        <v>199</v>
      </c>
      <c r="AB193" s="42" t="s">
        <v>1621</v>
      </c>
      <c r="AC193" s="42" t="s">
        <v>248</v>
      </c>
      <c r="AD193" s="42" t="s">
        <v>199</v>
      </c>
      <c r="AE193" s="42" t="s">
        <v>199</v>
      </c>
      <c r="AF193" s="42" t="s">
        <v>199</v>
      </c>
      <c r="AG193" s="42" t="s">
        <v>199</v>
      </c>
      <c r="AH193" s="73" t="s">
        <v>199</v>
      </c>
      <c r="AI193" s="73" t="s">
        <v>199</v>
      </c>
      <c r="AJ193" s="67" t="s">
        <v>654</v>
      </c>
    </row>
    <row r="194" spans="2:36" ht="128.25" hidden="1" x14ac:dyDescent="0.2">
      <c r="B194" s="67" t="s">
        <v>453</v>
      </c>
      <c r="C194" s="43" t="s">
        <v>454</v>
      </c>
      <c r="D194" s="67" t="s">
        <v>1077</v>
      </c>
      <c r="E194" s="67" t="s">
        <v>1079</v>
      </c>
      <c r="F194" s="58" t="s">
        <v>1080</v>
      </c>
      <c r="G194" s="67" t="s">
        <v>1081</v>
      </c>
      <c r="H194" s="58" t="s">
        <v>199</v>
      </c>
      <c r="I194" s="58" t="s">
        <v>199</v>
      </c>
      <c r="J194" s="58" t="s">
        <v>199</v>
      </c>
      <c r="K194" s="67" t="s">
        <v>1094</v>
      </c>
      <c r="L194" s="67" t="s">
        <v>1095</v>
      </c>
      <c r="M194" s="67" t="s">
        <v>1096</v>
      </c>
      <c r="N194" s="58" t="s">
        <v>1085</v>
      </c>
      <c r="O194" s="58" t="s">
        <v>1086</v>
      </c>
      <c r="P194" s="58" t="s">
        <v>1600</v>
      </c>
      <c r="Q194" s="69">
        <v>45404</v>
      </c>
      <c r="R194" s="69">
        <v>45426</v>
      </c>
      <c r="S194" s="69" t="s">
        <v>1093</v>
      </c>
      <c r="T194" s="70">
        <f>(4*20*1)*(12000000/30/8)</f>
        <v>4000000</v>
      </c>
      <c r="U194" s="71">
        <v>185</v>
      </c>
      <c r="V194" s="77">
        <v>0.1</v>
      </c>
      <c r="W194" s="58" t="s">
        <v>1496</v>
      </c>
      <c r="X194" s="58" t="s">
        <v>1576</v>
      </c>
      <c r="Y194" s="58" t="s">
        <v>199</v>
      </c>
      <c r="Z194" s="58" t="s">
        <v>199</v>
      </c>
      <c r="AA194" s="58" t="s">
        <v>199</v>
      </c>
      <c r="AB194" s="42" t="s">
        <v>1621</v>
      </c>
      <c r="AC194" s="42" t="s">
        <v>248</v>
      </c>
      <c r="AD194" s="42" t="s">
        <v>199</v>
      </c>
      <c r="AE194" s="42" t="s">
        <v>199</v>
      </c>
      <c r="AF194" s="42" t="s">
        <v>199</v>
      </c>
      <c r="AG194" s="42" t="s">
        <v>199</v>
      </c>
      <c r="AH194" s="73" t="s">
        <v>199</v>
      </c>
      <c r="AI194" s="73" t="s">
        <v>199</v>
      </c>
      <c r="AJ194" s="67" t="s">
        <v>774</v>
      </c>
    </row>
    <row r="195" spans="2:36" ht="228" hidden="1" x14ac:dyDescent="0.2">
      <c r="B195" s="67" t="s">
        <v>453</v>
      </c>
      <c r="C195" s="43" t="s">
        <v>454</v>
      </c>
      <c r="D195" s="67" t="s">
        <v>1077</v>
      </c>
      <c r="E195" s="67" t="s">
        <v>1079</v>
      </c>
      <c r="F195" s="58" t="s">
        <v>1080</v>
      </c>
      <c r="G195" s="67" t="s">
        <v>1081</v>
      </c>
      <c r="H195" s="58" t="s">
        <v>199</v>
      </c>
      <c r="I195" s="58" t="s">
        <v>199</v>
      </c>
      <c r="J195" s="58" t="s">
        <v>199</v>
      </c>
      <c r="K195" s="67" t="s">
        <v>1097</v>
      </c>
      <c r="L195" s="67" t="s">
        <v>1098</v>
      </c>
      <c r="M195" s="67" t="s">
        <v>1099</v>
      </c>
      <c r="N195" s="58" t="s">
        <v>1085</v>
      </c>
      <c r="O195" s="58" t="s">
        <v>1086</v>
      </c>
      <c r="P195" s="58" t="s">
        <v>1600</v>
      </c>
      <c r="Q195" s="69">
        <v>45427</v>
      </c>
      <c r="R195" s="69">
        <v>45450</v>
      </c>
      <c r="S195" s="69" t="s">
        <v>1093</v>
      </c>
      <c r="T195" s="70">
        <f>(4*20*1)*(12000000/30/8)</f>
        <v>4000000</v>
      </c>
      <c r="U195" s="71">
        <v>185</v>
      </c>
      <c r="V195" s="77">
        <v>0.1</v>
      </c>
      <c r="W195" s="58" t="s">
        <v>1496</v>
      </c>
      <c r="X195" s="58" t="s">
        <v>1576</v>
      </c>
      <c r="Y195" s="58" t="s">
        <v>199</v>
      </c>
      <c r="Z195" s="58" t="s">
        <v>199</v>
      </c>
      <c r="AA195" s="58" t="s">
        <v>199</v>
      </c>
      <c r="AB195" s="42" t="s">
        <v>1621</v>
      </c>
      <c r="AC195" s="42" t="s">
        <v>248</v>
      </c>
      <c r="AD195" s="42" t="s">
        <v>199</v>
      </c>
      <c r="AE195" s="42" t="s">
        <v>199</v>
      </c>
      <c r="AF195" s="42" t="s">
        <v>199</v>
      </c>
      <c r="AG195" s="42" t="s">
        <v>199</v>
      </c>
      <c r="AH195" s="73" t="s">
        <v>199</v>
      </c>
      <c r="AI195" s="73" t="s">
        <v>199</v>
      </c>
      <c r="AJ195" s="67" t="s">
        <v>774</v>
      </c>
    </row>
    <row r="196" spans="2:36" ht="128.25" hidden="1" x14ac:dyDescent="0.2">
      <c r="B196" s="67" t="s">
        <v>453</v>
      </c>
      <c r="C196" s="43" t="s">
        <v>454</v>
      </c>
      <c r="D196" s="67" t="s">
        <v>1077</v>
      </c>
      <c r="E196" s="67" t="s">
        <v>1079</v>
      </c>
      <c r="F196" s="58" t="s">
        <v>1080</v>
      </c>
      <c r="G196" s="67" t="s">
        <v>1081</v>
      </c>
      <c r="H196" s="58" t="s">
        <v>199</v>
      </c>
      <c r="I196" s="58" t="s">
        <v>199</v>
      </c>
      <c r="J196" s="58" t="s">
        <v>199</v>
      </c>
      <c r="K196" s="67" t="s">
        <v>1100</v>
      </c>
      <c r="L196" s="67" t="s">
        <v>1101</v>
      </c>
      <c r="M196" s="67" t="s">
        <v>1102</v>
      </c>
      <c r="N196" s="58" t="s">
        <v>1085</v>
      </c>
      <c r="O196" s="58" t="s">
        <v>1086</v>
      </c>
      <c r="P196" s="58" t="s">
        <v>1600</v>
      </c>
      <c r="Q196" s="69">
        <v>45454</v>
      </c>
      <c r="R196" s="69">
        <v>45460</v>
      </c>
      <c r="S196" s="69" t="s">
        <v>1093</v>
      </c>
      <c r="T196" s="70">
        <f>(5*20*0.3)*(12000000/30/8)</f>
        <v>1500000</v>
      </c>
      <c r="U196" s="71">
        <v>185</v>
      </c>
      <c r="V196" s="77">
        <v>0.05</v>
      </c>
      <c r="W196" s="58" t="s">
        <v>1496</v>
      </c>
      <c r="X196" s="58" t="s">
        <v>1576</v>
      </c>
      <c r="Y196" s="58" t="s">
        <v>199</v>
      </c>
      <c r="Z196" s="58" t="s">
        <v>199</v>
      </c>
      <c r="AA196" s="58" t="s">
        <v>199</v>
      </c>
      <c r="AB196" s="42" t="s">
        <v>1621</v>
      </c>
      <c r="AC196" s="42" t="s">
        <v>248</v>
      </c>
      <c r="AD196" s="42" t="s">
        <v>199</v>
      </c>
      <c r="AE196" s="42" t="s">
        <v>199</v>
      </c>
      <c r="AF196" s="42" t="s">
        <v>199</v>
      </c>
      <c r="AG196" s="42" t="s">
        <v>199</v>
      </c>
      <c r="AH196" s="73" t="s">
        <v>199</v>
      </c>
      <c r="AI196" s="73" t="s">
        <v>199</v>
      </c>
      <c r="AJ196" s="67" t="s">
        <v>774</v>
      </c>
    </row>
    <row r="197" spans="2:36" ht="128.25" hidden="1" x14ac:dyDescent="0.2">
      <c r="B197" s="67" t="s">
        <v>453</v>
      </c>
      <c r="C197" s="43" t="s">
        <v>454</v>
      </c>
      <c r="D197" s="67" t="s">
        <v>1077</v>
      </c>
      <c r="E197" s="67" t="s">
        <v>1079</v>
      </c>
      <c r="F197" s="58" t="s">
        <v>1080</v>
      </c>
      <c r="G197" s="67" t="s">
        <v>1081</v>
      </c>
      <c r="H197" s="58" t="s">
        <v>199</v>
      </c>
      <c r="I197" s="58" t="s">
        <v>199</v>
      </c>
      <c r="J197" s="58" t="s">
        <v>199</v>
      </c>
      <c r="K197" s="67" t="s">
        <v>1103</v>
      </c>
      <c r="L197" s="67" t="s">
        <v>1104</v>
      </c>
      <c r="M197" s="67" t="s">
        <v>1105</v>
      </c>
      <c r="N197" s="58" t="s">
        <v>1085</v>
      </c>
      <c r="O197" s="58" t="s">
        <v>1086</v>
      </c>
      <c r="P197" s="58" t="s">
        <v>1600</v>
      </c>
      <c r="Q197" s="69">
        <v>45461</v>
      </c>
      <c r="R197" s="69">
        <v>45471</v>
      </c>
      <c r="S197" s="69" t="s">
        <v>0</v>
      </c>
      <c r="T197" s="70">
        <f>(5*20*0.3)*(12000000/30/8)</f>
        <v>1500000</v>
      </c>
      <c r="U197" s="71">
        <v>185</v>
      </c>
      <c r="V197" s="77">
        <v>0.05</v>
      </c>
      <c r="W197" s="58" t="s">
        <v>1496</v>
      </c>
      <c r="X197" s="58" t="s">
        <v>1576</v>
      </c>
      <c r="Y197" s="58" t="s">
        <v>245</v>
      </c>
      <c r="Z197" s="58" t="s">
        <v>199</v>
      </c>
      <c r="AA197" s="58" t="s">
        <v>199</v>
      </c>
      <c r="AB197" s="42" t="s">
        <v>1621</v>
      </c>
      <c r="AC197" s="42" t="s">
        <v>248</v>
      </c>
      <c r="AD197" s="42" t="s">
        <v>199</v>
      </c>
      <c r="AE197" s="42" t="s">
        <v>199</v>
      </c>
      <c r="AF197" s="42" t="s">
        <v>199</v>
      </c>
      <c r="AG197" s="42" t="s">
        <v>199</v>
      </c>
      <c r="AH197" s="73" t="s">
        <v>199</v>
      </c>
      <c r="AI197" s="73" t="s">
        <v>199</v>
      </c>
      <c r="AJ197" s="67" t="s">
        <v>1106</v>
      </c>
    </row>
    <row r="198" spans="2:36" ht="128.25" hidden="1" x14ac:dyDescent="0.2">
      <c r="B198" s="67" t="s">
        <v>453</v>
      </c>
      <c r="C198" s="43" t="s">
        <v>454</v>
      </c>
      <c r="D198" s="67" t="s">
        <v>1077</v>
      </c>
      <c r="E198" s="67" t="s">
        <v>1107</v>
      </c>
      <c r="F198" s="58" t="s">
        <v>1080</v>
      </c>
      <c r="G198" s="58" t="s">
        <v>199</v>
      </c>
      <c r="H198" s="67" t="s">
        <v>1081</v>
      </c>
      <c r="I198" s="58" t="s">
        <v>199</v>
      </c>
      <c r="J198" s="58" t="s">
        <v>199</v>
      </c>
      <c r="K198" s="67" t="s">
        <v>1108</v>
      </c>
      <c r="L198" s="67" t="s">
        <v>1109</v>
      </c>
      <c r="M198" s="67" t="s">
        <v>1110</v>
      </c>
      <c r="N198" s="58" t="s">
        <v>1085</v>
      </c>
      <c r="O198" s="58" t="s">
        <v>1086</v>
      </c>
      <c r="P198" s="58" t="s">
        <v>1600</v>
      </c>
      <c r="Q198" s="69">
        <v>45475</v>
      </c>
      <c r="R198" s="69">
        <v>45541</v>
      </c>
      <c r="S198" s="69" t="s">
        <v>512</v>
      </c>
      <c r="T198" s="70">
        <f>(2*20*2.2)*(12000000/30/8)</f>
        <v>4400000</v>
      </c>
      <c r="U198" s="71">
        <v>185</v>
      </c>
      <c r="V198" s="77">
        <v>0.3</v>
      </c>
      <c r="W198" s="58" t="s">
        <v>1496</v>
      </c>
      <c r="X198" s="58" t="s">
        <v>207</v>
      </c>
      <c r="Y198" s="58" t="s">
        <v>199</v>
      </c>
      <c r="Z198" s="58" t="s">
        <v>199</v>
      </c>
      <c r="AA198" s="58" t="s">
        <v>199</v>
      </c>
      <c r="AB198" s="42" t="s">
        <v>1621</v>
      </c>
      <c r="AC198" s="42" t="s">
        <v>248</v>
      </c>
      <c r="AD198" s="42" t="s">
        <v>199</v>
      </c>
      <c r="AE198" s="42" t="s">
        <v>199</v>
      </c>
      <c r="AF198" s="42" t="s">
        <v>199</v>
      </c>
      <c r="AG198" s="42" t="s">
        <v>199</v>
      </c>
      <c r="AH198" s="73" t="s">
        <v>199</v>
      </c>
      <c r="AI198" s="73" t="s">
        <v>199</v>
      </c>
      <c r="AJ198" s="67" t="s">
        <v>654</v>
      </c>
    </row>
    <row r="199" spans="2:36" ht="128.25" hidden="1" x14ac:dyDescent="0.2">
      <c r="B199" s="67" t="s">
        <v>453</v>
      </c>
      <c r="C199" s="43" t="s">
        <v>454</v>
      </c>
      <c r="D199" s="67" t="s">
        <v>1077</v>
      </c>
      <c r="E199" s="67" t="s">
        <v>1107</v>
      </c>
      <c r="F199" s="58" t="s">
        <v>1080</v>
      </c>
      <c r="G199" s="58" t="s">
        <v>199</v>
      </c>
      <c r="H199" s="67" t="s">
        <v>1081</v>
      </c>
      <c r="I199" s="58" t="s">
        <v>199</v>
      </c>
      <c r="J199" s="58" t="s">
        <v>199</v>
      </c>
      <c r="K199" s="67" t="s">
        <v>1111</v>
      </c>
      <c r="L199" s="67" t="s">
        <v>1112</v>
      </c>
      <c r="M199" s="67" t="s">
        <v>1113</v>
      </c>
      <c r="N199" s="58" t="s">
        <v>1085</v>
      </c>
      <c r="O199" s="58" t="s">
        <v>1086</v>
      </c>
      <c r="P199" s="58" t="s">
        <v>1600</v>
      </c>
      <c r="Q199" s="69">
        <v>45544</v>
      </c>
      <c r="R199" s="69">
        <v>45576</v>
      </c>
      <c r="S199" s="69" t="s">
        <v>512</v>
      </c>
      <c r="T199" s="70">
        <f>(3*20*1)*(12000000/30/8)</f>
        <v>3000000</v>
      </c>
      <c r="U199" s="71">
        <v>185</v>
      </c>
      <c r="V199" s="77">
        <v>0.05</v>
      </c>
      <c r="W199" s="58" t="s">
        <v>1496</v>
      </c>
      <c r="X199" s="58" t="s">
        <v>207</v>
      </c>
      <c r="Y199" s="58" t="s">
        <v>199</v>
      </c>
      <c r="Z199" s="58" t="s">
        <v>199</v>
      </c>
      <c r="AA199" s="58" t="s">
        <v>199</v>
      </c>
      <c r="AB199" s="42" t="s">
        <v>1621</v>
      </c>
      <c r="AC199" s="42" t="s">
        <v>248</v>
      </c>
      <c r="AD199" s="42" t="s">
        <v>199</v>
      </c>
      <c r="AE199" s="42" t="s">
        <v>199</v>
      </c>
      <c r="AF199" s="42" t="s">
        <v>199</v>
      </c>
      <c r="AG199" s="42" t="s">
        <v>199</v>
      </c>
      <c r="AH199" s="73" t="s">
        <v>199</v>
      </c>
      <c r="AI199" s="73" t="s">
        <v>199</v>
      </c>
      <c r="AJ199" s="67" t="s">
        <v>654</v>
      </c>
    </row>
    <row r="200" spans="2:36" ht="128.25" hidden="1" x14ac:dyDescent="0.2">
      <c r="B200" s="67" t="s">
        <v>453</v>
      </c>
      <c r="C200" s="43" t="s">
        <v>454</v>
      </c>
      <c r="D200" s="67" t="s">
        <v>1077</v>
      </c>
      <c r="E200" s="67" t="s">
        <v>1107</v>
      </c>
      <c r="F200" s="58" t="s">
        <v>1080</v>
      </c>
      <c r="G200" s="58" t="s">
        <v>199</v>
      </c>
      <c r="H200" s="67" t="s">
        <v>1081</v>
      </c>
      <c r="I200" s="58" t="s">
        <v>199</v>
      </c>
      <c r="J200" s="58" t="s">
        <v>199</v>
      </c>
      <c r="K200" s="67" t="s">
        <v>1114</v>
      </c>
      <c r="L200" s="67" t="s">
        <v>1109</v>
      </c>
      <c r="M200" s="67" t="s">
        <v>1115</v>
      </c>
      <c r="N200" s="58" t="s">
        <v>1085</v>
      </c>
      <c r="O200" s="58" t="s">
        <v>1086</v>
      </c>
      <c r="P200" s="58" t="s">
        <v>1600</v>
      </c>
      <c r="Q200" s="69">
        <v>45544</v>
      </c>
      <c r="R200" s="69">
        <v>45596</v>
      </c>
      <c r="S200" s="69" t="s">
        <v>512</v>
      </c>
      <c r="T200" s="70">
        <f>(1*20*2.7)*(12000000/30/8)</f>
        <v>2700000</v>
      </c>
      <c r="U200" s="71">
        <v>185</v>
      </c>
      <c r="V200" s="77">
        <v>0.3</v>
      </c>
      <c r="W200" s="58" t="s">
        <v>1496</v>
      </c>
      <c r="X200" s="58" t="s">
        <v>199</v>
      </c>
      <c r="Y200" s="58" t="s">
        <v>199</v>
      </c>
      <c r="Z200" s="58" t="s">
        <v>199</v>
      </c>
      <c r="AA200" s="58" t="s">
        <v>199</v>
      </c>
      <c r="AB200" s="42" t="s">
        <v>1621</v>
      </c>
      <c r="AC200" s="42" t="s">
        <v>248</v>
      </c>
      <c r="AD200" s="42" t="s">
        <v>199</v>
      </c>
      <c r="AE200" s="42" t="s">
        <v>199</v>
      </c>
      <c r="AF200" s="42" t="s">
        <v>199</v>
      </c>
      <c r="AG200" s="42" t="s">
        <v>199</v>
      </c>
      <c r="AH200" s="73" t="s">
        <v>199</v>
      </c>
      <c r="AI200" s="73" t="s">
        <v>199</v>
      </c>
      <c r="AJ200" s="67" t="s">
        <v>654</v>
      </c>
    </row>
    <row r="201" spans="2:36" ht="128.25" hidden="1" x14ac:dyDescent="0.2">
      <c r="B201" s="67" t="s">
        <v>453</v>
      </c>
      <c r="C201" s="43" t="s">
        <v>454</v>
      </c>
      <c r="D201" s="67" t="s">
        <v>1077</v>
      </c>
      <c r="E201" s="67" t="s">
        <v>1107</v>
      </c>
      <c r="F201" s="58" t="s">
        <v>1080</v>
      </c>
      <c r="G201" s="58" t="s">
        <v>199</v>
      </c>
      <c r="H201" s="67" t="s">
        <v>1081</v>
      </c>
      <c r="I201" s="58" t="s">
        <v>199</v>
      </c>
      <c r="J201" s="58" t="s">
        <v>199</v>
      </c>
      <c r="K201" s="67" t="s">
        <v>1116</v>
      </c>
      <c r="L201" s="67" t="s">
        <v>1117</v>
      </c>
      <c r="M201" s="67" t="s">
        <v>1118</v>
      </c>
      <c r="N201" s="58" t="s">
        <v>1085</v>
      </c>
      <c r="O201" s="58" t="s">
        <v>1086</v>
      </c>
      <c r="P201" s="58" t="s">
        <v>1600</v>
      </c>
      <c r="Q201" s="69">
        <v>45597</v>
      </c>
      <c r="R201" s="69">
        <v>45625</v>
      </c>
      <c r="S201" s="69" t="s">
        <v>512</v>
      </c>
      <c r="T201" s="70">
        <f>(5*20*1)*(12000000/30/8)</f>
        <v>5000000</v>
      </c>
      <c r="U201" s="71">
        <v>185</v>
      </c>
      <c r="V201" s="77">
        <v>0.3</v>
      </c>
      <c r="W201" s="58" t="s">
        <v>1496</v>
      </c>
      <c r="X201" s="58" t="s">
        <v>207</v>
      </c>
      <c r="Y201" s="58" t="s">
        <v>1623</v>
      </c>
      <c r="Z201" s="58" t="s">
        <v>199</v>
      </c>
      <c r="AA201" s="58" t="s">
        <v>199</v>
      </c>
      <c r="AB201" s="42" t="s">
        <v>1621</v>
      </c>
      <c r="AC201" s="42" t="s">
        <v>248</v>
      </c>
      <c r="AD201" s="42" t="s">
        <v>199</v>
      </c>
      <c r="AE201" s="42" t="s">
        <v>199</v>
      </c>
      <c r="AF201" s="42" t="s">
        <v>199</v>
      </c>
      <c r="AG201" s="42" t="s">
        <v>199</v>
      </c>
      <c r="AH201" s="73" t="s">
        <v>199</v>
      </c>
      <c r="AI201" s="73" t="s">
        <v>199</v>
      </c>
      <c r="AJ201" s="67" t="s">
        <v>654</v>
      </c>
    </row>
    <row r="202" spans="2:36" ht="128.25" hidden="1" x14ac:dyDescent="0.2">
      <c r="B202" s="67" t="s">
        <v>453</v>
      </c>
      <c r="C202" s="43" t="s">
        <v>454</v>
      </c>
      <c r="D202" s="67" t="s">
        <v>1077</v>
      </c>
      <c r="E202" s="67" t="s">
        <v>1107</v>
      </c>
      <c r="F202" s="58" t="s">
        <v>1080</v>
      </c>
      <c r="G202" s="58" t="s">
        <v>199</v>
      </c>
      <c r="H202" s="67" t="s">
        <v>1081</v>
      </c>
      <c r="I202" s="58" t="s">
        <v>199</v>
      </c>
      <c r="J202" s="58" t="s">
        <v>199</v>
      </c>
      <c r="K202" s="67" t="s">
        <v>1119</v>
      </c>
      <c r="L202" s="67" t="s">
        <v>1112</v>
      </c>
      <c r="M202" s="67" t="s">
        <v>1120</v>
      </c>
      <c r="N202" s="58" t="s">
        <v>1085</v>
      </c>
      <c r="O202" s="58" t="s">
        <v>1086</v>
      </c>
      <c r="P202" s="58" t="s">
        <v>1600</v>
      </c>
      <c r="Q202" s="69">
        <v>45614</v>
      </c>
      <c r="R202" s="69">
        <v>45646</v>
      </c>
      <c r="S202" s="69" t="s">
        <v>512</v>
      </c>
      <c r="T202" s="70">
        <f>(2*20*1.1)*(12000000/30/8)</f>
        <v>2200000</v>
      </c>
      <c r="U202" s="71">
        <v>185</v>
      </c>
      <c r="V202" s="77">
        <v>0.05</v>
      </c>
      <c r="W202" s="58" t="s">
        <v>1496</v>
      </c>
      <c r="X202" s="58" t="s">
        <v>207</v>
      </c>
      <c r="Y202" s="58" t="s">
        <v>1623</v>
      </c>
      <c r="Z202" s="58" t="s">
        <v>199</v>
      </c>
      <c r="AA202" s="58" t="s">
        <v>199</v>
      </c>
      <c r="AB202" s="42" t="s">
        <v>1621</v>
      </c>
      <c r="AC202" s="42" t="s">
        <v>248</v>
      </c>
      <c r="AD202" s="42" t="s">
        <v>199</v>
      </c>
      <c r="AE202" s="42" t="s">
        <v>199</v>
      </c>
      <c r="AF202" s="42" t="s">
        <v>199</v>
      </c>
      <c r="AG202" s="42" t="s">
        <v>199</v>
      </c>
      <c r="AH202" s="73" t="s">
        <v>199</v>
      </c>
      <c r="AI202" s="73" t="s">
        <v>199</v>
      </c>
      <c r="AJ202" s="67" t="s">
        <v>654</v>
      </c>
    </row>
    <row r="203" spans="2:36" ht="171" hidden="1" x14ac:dyDescent="0.2">
      <c r="B203" s="67" t="s">
        <v>453</v>
      </c>
      <c r="C203" s="78" t="s">
        <v>850</v>
      </c>
      <c r="D203" s="67" t="s">
        <v>1128</v>
      </c>
      <c r="E203" s="67" t="s">
        <v>1130</v>
      </c>
      <c r="F203" s="58" t="s">
        <v>1080</v>
      </c>
      <c r="G203" s="67" t="s">
        <v>1131</v>
      </c>
      <c r="H203" s="58" t="s">
        <v>199</v>
      </c>
      <c r="I203" s="58" t="s">
        <v>199</v>
      </c>
      <c r="J203" s="58" t="s">
        <v>199</v>
      </c>
      <c r="K203" s="67" t="s">
        <v>1132</v>
      </c>
      <c r="L203" s="67" t="s">
        <v>1133</v>
      </c>
      <c r="M203" s="67" t="s">
        <v>1134</v>
      </c>
      <c r="N203" s="58" t="s">
        <v>1085</v>
      </c>
      <c r="O203" s="58"/>
      <c r="P203" s="58" t="s">
        <v>1600</v>
      </c>
      <c r="Q203" s="69">
        <v>45323</v>
      </c>
      <c r="R203" s="69">
        <v>45418</v>
      </c>
      <c r="S203" s="69" t="s">
        <v>1600</v>
      </c>
      <c r="T203" s="70">
        <f>(4*20*3)*(12000000/30/8)</f>
        <v>12000000</v>
      </c>
      <c r="U203" s="71">
        <v>185</v>
      </c>
      <c r="V203" s="77">
        <v>0.45</v>
      </c>
      <c r="W203" s="58" t="s">
        <v>1496</v>
      </c>
      <c r="X203" s="58" t="s">
        <v>207</v>
      </c>
      <c r="Y203" s="58" t="s">
        <v>1623</v>
      </c>
      <c r="Z203" s="58" t="s">
        <v>354</v>
      </c>
      <c r="AA203" s="58" t="s">
        <v>199</v>
      </c>
      <c r="AB203" s="42" t="s">
        <v>1621</v>
      </c>
      <c r="AC203" s="42" t="s">
        <v>248</v>
      </c>
      <c r="AD203" s="42" t="s">
        <v>199</v>
      </c>
      <c r="AE203" s="42" t="s">
        <v>199</v>
      </c>
      <c r="AF203" s="42" t="s">
        <v>199</v>
      </c>
      <c r="AG203" s="42" t="s">
        <v>199</v>
      </c>
      <c r="AH203" s="73" t="s">
        <v>199</v>
      </c>
      <c r="AI203" s="73" t="s">
        <v>199</v>
      </c>
      <c r="AJ203" s="67" t="s">
        <v>654</v>
      </c>
    </row>
    <row r="204" spans="2:36" ht="171" hidden="1" x14ac:dyDescent="0.2">
      <c r="B204" s="67" t="s">
        <v>453</v>
      </c>
      <c r="C204" s="78" t="s">
        <v>850</v>
      </c>
      <c r="D204" s="67" t="s">
        <v>1128</v>
      </c>
      <c r="E204" s="67" t="s">
        <v>1130</v>
      </c>
      <c r="F204" s="58" t="s">
        <v>1080</v>
      </c>
      <c r="G204" s="67" t="s">
        <v>1131</v>
      </c>
      <c r="H204" s="58" t="s">
        <v>199</v>
      </c>
      <c r="I204" s="58" t="s">
        <v>199</v>
      </c>
      <c r="J204" s="58" t="s">
        <v>199</v>
      </c>
      <c r="K204" s="67" t="s">
        <v>1135</v>
      </c>
      <c r="L204" s="67" t="s">
        <v>1136</v>
      </c>
      <c r="M204" s="67" t="s">
        <v>1137</v>
      </c>
      <c r="N204" s="58" t="s">
        <v>1085</v>
      </c>
      <c r="O204" s="58" t="s">
        <v>1138</v>
      </c>
      <c r="P204" s="58" t="s">
        <v>1600</v>
      </c>
      <c r="Q204" s="69">
        <v>45418</v>
      </c>
      <c r="R204" s="69">
        <v>45450</v>
      </c>
      <c r="S204" s="69" t="s">
        <v>1600</v>
      </c>
      <c r="T204" s="70">
        <f>(2*20*1)*(12000000/30/8)</f>
        <v>2000000</v>
      </c>
      <c r="U204" s="71">
        <v>185</v>
      </c>
      <c r="V204" s="77">
        <v>0.05</v>
      </c>
      <c r="W204" s="58" t="s">
        <v>1496</v>
      </c>
      <c r="X204" s="58" t="s">
        <v>207</v>
      </c>
      <c r="Y204" s="58" t="s">
        <v>1623</v>
      </c>
      <c r="Z204" s="58" t="s">
        <v>354</v>
      </c>
      <c r="AA204" s="58" t="s">
        <v>199</v>
      </c>
      <c r="AB204" s="42" t="s">
        <v>1621</v>
      </c>
      <c r="AC204" s="42" t="s">
        <v>248</v>
      </c>
      <c r="AD204" s="42" t="s">
        <v>199</v>
      </c>
      <c r="AE204" s="42" t="s">
        <v>199</v>
      </c>
      <c r="AF204" s="42" t="s">
        <v>199</v>
      </c>
      <c r="AG204" s="42" t="s">
        <v>199</v>
      </c>
      <c r="AH204" s="73" t="s">
        <v>199</v>
      </c>
      <c r="AI204" s="73" t="s">
        <v>199</v>
      </c>
      <c r="AJ204" s="67" t="s">
        <v>654</v>
      </c>
    </row>
    <row r="205" spans="2:36" ht="171" hidden="1" x14ac:dyDescent="0.2">
      <c r="B205" s="67" t="s">
        <v>453</v>
      </c>
      <c r="C205" s="78" t="s">
        <v>850</v>
      </c>
      <c r="D205" s="67" t="s">
        <v>1128</v>
      </c>
      <c r="E205" s="67" t="s">
        <v>1139</v>
      </c>
      <c r="F205" s="58" t="s">
        <v>1080</v>
      </c>
      <c r="G205" s="67" t="s">
        <v>1131</v>
      </c>
      <c r="H205" s="58" t="s">
        <v>199</v>
      </c>
      <c r="I205" s="58" t="s">
        <v>199</v>
      </c>
      <c r="J205" s="58" t="s">
        <v>199</v>
      </c>
      <c r="K205" s="67" t="s">
        <v>1140</v>
      </c>
      <c r="L205" s="67" t="s">
        <v>1141</v>
      </c>
      <c r="M205" s="67" t="s">
        <v>1142</v>
      </c>
      <c r="N205" s="58" t="s">
        <v>1085</v>
      </c>
      <c r="O205" s="58" t="s">
        <v>1138</v>
      </c>
      <c r="P205" s="58" t="s">
        <v>1600</v>
      </c>
      <c r="Q205" s="69">
        <v>45323</v>
      </c>
      <c r="R205" s="69">
        <v>45418</v>
      </c>
      <c r="S205" s="69" t="s">
        <v>1600</v>
      </c>
      <c r="T205" s="70">
        <f>(4.4*20*3)*(12000000/30/8)</f>
        <v>13200000</v>
      </c>
      <c r="U205" s="71">
        <v>185</v>
      </c>
      <c r="V205" s="77">
        <v>0.45</v>
      </c>
      <c r="W205" s="58" t="s">
        <v>207</v>
      </c>
      <c r="X205" s="58" t="s">
        <v>1623</v>
      </c>
      <c r="Y205" s="58" t="s">
        <v>354</v>
      </c>
      <c r="Z205" s="58" t="s">
        <v>199</v>
      </c>
      <c r="AA205" s="58" t="s">
        <v>199</v>
      </c>
      <c r="AB205" s="42" t="s">
        <v>1618</v>
      </c>
      <c r="AC205" s="42" t="s">
        <v>248</v>
      </c>
      <c r="AD205" s="42" t="s">
        <v>199</v>
      </c>
      <c r="AE205" s="42" t="s">
        <v>199</v>
      </c>
      <c r="AF205" s="42" t="s">
        <v>199</v>
      </c>
      <c r="AG205" s="42" t="s">
        <v>199</v>
      </c>
      <c r="AH205" s="73" t="s">
        <v>199</v>
      </c>
      <c r="AI205" s="73" t="s">
        <v>199</v>
      </c>
      <c r="AJ205" s="67" t="s">
        <v>654</v>
      </c>
    </row>
    <row r="206" spans="2:36" s="79" customFormat="1" ht="171" hidden="1" x14ac:dyDescent="0.2">
      <c r="B206" s="67" t="s">
        <v>453</v>
      </c>
      <c r="C206" s="78" t="s">
        <v>850</v>
      </c>
      <c r="D206" s="67" t="s">
        <v>1128</v>
      </c>
      <c r="E206" s="67" t="s">
        <v>1139</v>
      </c>
      <c r="F206" s="58" t="s">
        <v>1080</v>
      </c>
      <c r="G206" s="67" t="s">
        <v>1131</v>
      </c>
      <c r="H206" s="58" t="s">
        <v>199</v>
      </c>
      <c r="I206" s="58" t="s">
        <v>199</v>
      </c>
      <c r="J206" s="58" t="s">
        <v>199</v>
      </c>
      <c r="K206" s="67" t="s">
        <v>1143</v>
      </c>
      <c r="L206" s="67" t="s">
        <v>1144</v>
      </c>
      <c r="M206" s="67" t="s">
        <v>1145</v>
      </c>
      <c r="N206" s="58" t="s">
        <v>491</v>
      </c>
      <c r="O206" s="58" t="s">
        <v>1146</v>
      </c>
      <c r="P206" s="58" t="s">
        <v>1600</v>
      </c>
      <c r="Q206" s="69">
        <v>45418</v>
      </c>
      <c r="R206" s="69">
        <v>45450</v>
      </c>
      <c r="S206" s="69" t="s">
        <v>1600</v>
      </c>
      <c r="T206" s="25" t="s">
        <v>1518</v>
      </c>
      <c r="U206" s="25" t="s">
        <v>1518</v>
      </c>
      <c r="V206" s="77">
        <v>0.05</v>
      </c>
      <c r="W206" s="58" t="s">
        <v>207</v>
      </c>
      <c r="X206" s="58" t="s">
        <v>1623</v>
      </c>
      <c r="Y206" s="58" t="s">
        <v>354</v>
      </c>
      <c r="Z206" s="58" t="s">
        <v>199</v>
      </c>
      <c r="AA206" s="58" t="s">
        <v>199</v>
      </c>
      <c r="AB206" s="42" t="s">
        <v>1618</v>
      </c>
      <c r="AC206" s="42" t="s">
        <v>248</v>
      </c>
      <c r="AD206" s="42" t="s">
        <v>199</v>
      </c>
      <c r="AE206" s="42" t="s">
        <v>199</v>
      </c>
      <c r="AF206" s="42" t="s">
        <v>199</v>
      </c>
      <c r="AG206" s="58" t="s">
        <v>199</v>
      </c>
      <c r="AH206" s="73" t="s">
        <v>199</v>
      </c>
      <c r="AI206" s="73" t="s">
        <v>199</v>
      </c>
      <c r="AJ206" s="67" t="s">
        <v>654</v>
      </c>
    </row>
    <row r="207" spans="2:36" ht="171" hidden="1" x14ac:dyDescent="0.2">
      <c r="B207" s="67" t="s">
        <v>453</v>
      </c>
      <c r="C207" s="78" t="s">
        <v>850</v>
      </c>
      <c r="D207" s="67" t="s">
        <v>1128</v>
      </c>
      <c r="E207" s="67" t="s">
        <v>1139</v>
      </c>
      <c r="F207" s="58" t="s">
        <v>1080</v>
      </c>
      <c r="G207" s="67" t="s">
        <v>1131</v>
      </c>
      <c r="H207" s="58" t="s">
        <v>199</v>
      </c>
      <c r="I207" s="58" t="s">
        <v>199</v>
      </c>
      <c r="J207" s="58" t="s">
        <v>199</v>
      </c>
      <c r="K207" s="67" t="s">
        <v>1147</v>
      </c>
      <c r="L207" s="67" t="s">
        <v>1148</v>
      </c>
      <c r="M207" s="67" t="s">
        <v>1149</v>
      </c>
      <c r="N207" s="58" t="s">
        <v>491</v>
      </c>
      <c r="O207" s="58" t="s">
        <v>1146</v>
      </c>
      <c r="P207" s="58" t="s">
        <v>1600</v>
      </c>
      <c r="Q207" s="69">
        <v>45418</v>
      </c>
      <c r="R207" s="69">
        <v>45544</v>
      </c>
      <c r="S207" s="69" t="s">
        <v>1600</v>
      </c>
      <c r="T207" s="25" t="s">
        <v>1518</v>
      </c>
      <c r="U207" s="25" t="s">
        <v>1518</v>
      </c>
      <c r="V207" s="77">
        <v>0.15</v>
      </c>
      <c r="W207" s="58" t="s">
        <v>207</v>
      </c>
      <c r="X207" s="58" t="s">
        <v>1623</v>
      </c>
      <c r="Y207" s="58" t="s">
        <v>354</v>
      </c>
      <c r="Z207" s="58" t="s">
        <v>199</v>
      </c>
      <c r="AA207" s="58" t="s">
        <v>199</v>
      </c>
      <c r="AB207" s="42" t="s">
        <v>1618</v>
      </c>
      <c r="AC207" s="42" t="s">
        <v>248</v>
      </c>
      <c r="AD207" s="42" t="s">
        <v>199</v>
      </c>
      <c r="AE207" s="42" t="s">
        <v>199</v>
      </c>
      <c r="AF207" s="42" t="s">
        <v>199</v>
      </c>
      <c r="AG207" s="58" t="s">
        <v>199</v>
      </c>
      <c r="AH207" s="73" t="s">
        <v>199</v>
      </c>
      <c r="AI207" s="73" t="s">
        <v>199</v>
      </c>
      <c r="AJ207" s="67" t="s">
        <v>654</v>
      </c>
    </row>
    <row r="208" spans="2:36" ht="171" hidden="1" x14ac:dyDescent="0.2">
      <c r="B208" s="67" t="s">
        <v>453</v>
      </c>
      <c r="C208" s="78" t="s">
        <v>850</v>
      </c>
      <c r="D208" s="67" t="s">
        <v>1128</v>
      </c>
      <c r="E208" s="67" t="s">
        <v>1139</v>
      </c>
      <c r="F208" s="58" t="s">
        <v>1080</v>
      </c>
      <c r="G208" s="67" t="s">
        <v>1131</v>
      </c>
      <c r="H208" s="58" t="s">
        <v>199</v>
      </c>
      <c r="I208" s="58" t="s">
        <v>199</v>
      </c>
      <c r="J208" s="58" t="s">
        <v>199</v>
      </c>
      <c r="K208" s="67" t="s">
        <v>1150</v>
      </c>
      <c r="L208" s="67" t="s">
        <v>1151</v>
      </c>
      <c r="M208" s="67" t="s">
        <v>1152</v>
      </c>
      <c r="N208" s="58" t="s">
        <v>491</v>
      </c>
      <c r="O208" s="58" t="s">
        <v>1146</v>
      </c>
      <c r="P208" s="58" t="s">
        <v>1600</v>
      </c>
      <c r="Q208" s="69">
        <v>45545</v>
      </c>
      <c r="R208" s="69">
        <v>45576</v>
      </c>
      <c r="S208" s="69" t="s">
        <v>512</v>
      </c>
      <c r="T208" s="25" t="s">
        <v>1518</v>
      </c>
      <c r="U208" s="25" t="s">
        <v>1518</v>
      </c>
      <c r="V208" s="77">
        <v>0.05</v>
      </c>
      <c r="W208" s="58" t="s">
        <v>207</v>
      </c>
      <c r="X208" s="58" t="s">
        <v>1623</v>
      </c>
      <c r="Y208" s="58" t="s">
        <v>354</v>
      </c>
      <c r="Z208" s="58" t="s">
        <v>199</v>
      </c>
      <c r="AA208" s="58" t="s">
        <v>199</v>
      </c>
      <c r="AB208" s="42" t="s">
        <v>1618</v>
      </c>
      <c r="AC208" s="42" t="s">
        <v>248</v>
      </c>
      <c r="AD208" s="42" t="s">
        <v>199</v>
      </c>
      <c r="AE208" s="42" t="s">
        <v>199</v>
      </c>
      <c r="AF208" s="42" t="s">
        <v>199</v>
      </c>
      <c r="AG208" s="42" t="s">
        <v>199</v>
      </c>
      <c r="AH208" s="73" t="s">
        <v>199</v>
      </c>
      <c r="AI208" s="73" t="s">
        <v>199</v>
      </c>
      <c r="AJ208" s="67" t="s">
        <v>654</v>
      </c>
    </row>
    <row r="209" spans="2:36" ht="171" hidden="1" x14ac:dyDescent="0.2">
      <c r="B209" s="67" t="s">
        <v>453</v>
      </c>
      <c r="C209" s="78" t="s">
        <v>850</v>
      </c>
      <c r="D209" s="67" t="s">
        <v>1128</v>
      </c>
      <c r="E209" s="67" t="s">
        <v>1139</v>
      </c>
      <c r="F209" s="58" t="s">
        <v>1080</v>
      </c>
      <c r="G209" s="67" t="s">
        <v>1131</v>
      </c>
      <c r="H209" s="58" t="s">
        <v>199</v>
      </c>
      <c r="I209" s="58" t="s">
        <v>199</v>
      </c>
      <c r="J209" s="58" t="s">
        <v>199</v>
      </c>
      <c r="K209" s="67" t="s">
        <v>1153</v>
      </c>
      <c r="L209" s="67" t="s">
        <v>1154</v>
      </c>
      <c r="M209" s="67" t="s">
        <v>1155</v>
      </c>
      <c r="N209" s="58" t="s">
        <v>491</v>
      </c>
      <c r="O209" s="58" t="s">
        <v>1146</v>
      </c>
      <c r="P209" s="58" t="s">
        <v>1600</v>
      </c>
      <c r="Q209" s="69">
        <v>45580</v>
      </c>
      <c r="R209" s="69">
        <v>45614</v>
      </c>
      <c r="S209" s="69" t="s">
        <v>1600</v>
      </c>
      <c r="T209" s="25" t="s">
        <v>1518</v>
      </c>
      <c r="U209" s="25" t="s">
        <v>1518</v>
      </c>
      <c r="V209" s="77">
        <v>0.25</v>
      </c>
      <c r="W209" s="58" t="s">
        <v>207</v>
      </c>
      <c r="X209" s="58" t="s">
        <v>1623</v>
      </c>
      <c r="Y209" s="58" t="s">
        <v>354</v>
      </c>
      <c r="Z209" s="58" t="s">
        <v>199</v>
      </c>
      <c r="AA209" s="58" t="s">
        <v>199</v>
      </c>
      <c r="AB209" s="42" t="s">
        <v>1618</v>
      </c>
      <c r="AC209" s="42" t="s">
        <v>248</v>
      </c>
      <c r="AD209" s="42" t="s">
        <v>199</v>
      </c>
      <c r="AE209" s="42" t="s">
        <v>199</v>
      </c>
      <c r="AF209" s="42" t="s">
        <v>199</v>
      </c>
      <c r="AG209" s="42" t="s">
        <v>199</v>
      </c>
      <c r="AH209" s="73" t="s">
        <v>199</v>
      </c>
      <c r="AI209" s="73" t="s">
        <v>199</v>
      </c>
      <c r="AJ209" s="67" t="s">
        <v>654</v>
      </c>
    </row>
    <row r="210" spans="2:36" ht="171" hidden="1" x14ac:dyDescent="0.2">
      <c r="B210" s="67" t="s">
        <v>453</v>
      </c>
      <c r="C210" s="78" t="s">
        <v>850</v>
      </c>
      <c r="D210" s="67" t="s">
        <v>1128</v>
      </c>
      <c r="E210" s="67" t="s">
        <v>1139</v>
      </c>
      <c r="F210" s="58" t="s">
        <v>1080</v>
      </c>
      <c r="G210" s="67" t="s">
        <v>1131</v>
      </c>
      <c r="H210" s="58" t="s">
        <v>199</v>
      </c>
      <c r="I210" s="58" t="s">
        <v>199</v>
      </c>
      <c r="J210" s="58" t="s">
        <v>199</v>
      </c>
      <c r="K210" s="67" t="s">
        <v>1156</v>
      </c>
      <c r="L210" s="67" t="s">
        <v>1157</v>
      </c>
      <c r="M210" s="67" t="s">
        <v>1158</v>
      </c>
      <c r="N210" s="58" t="s">
        <v>491</v>
      </c>
      <c r="O210" s="58" t="s">
        <v>1146</v>
      </c>
      <c r="P210" s="58" t="s">
        <v>1600</v>
      </c>
      <c r="Q210" s="69">
        <v>45615</v>
      </c>
      <c r="R210" s="69">
        <v>45646</v>
      </c>
      <c r="S210" s="69" t="s">
        <v>512</v>
      </c>
      <c r="T210" s="25" t="s">
        <v>1518</v>
      </c>
      <c r="U210" s="25" t="s">
        <v>1518</v>
      </c>
      <c r="V210" s="77">
        <v>0.05</v>
      </c>
      <c r="W210" s="58" t="s">
        <v>207</v>
      </c>
      <c r="X210" s="58" t="s">
        <v>1623</v>
      </c>
      <c r="Y210" s="58" t="s">
        <v>354</v>
      </c>
      <c r="Z210" s="58" t="s">
        <v>199</v>
      </c>
      <c r="AA210" s="58" t="s">
        <v>199</v>
      </c>
      <c r="AB210" s="42" t="s">
        <v>1618</v>
      </c>
      <c r="AC210" s="42" t="s">
        <v>248</v>
      </c>
      <c r="AD210" s="42" t="s">
        <v>199</v>
      </c>
      <c r="AE210" s="42" t="s">
        <v>199</v>
      </c>
      <c r="AF210" s="42" t="s">
        <v>199</v>
      </c>
      <c r="AG210" s="42" t="s">
        <v>199</v>
      </c>
      <c r="AH210" s="73" t="s">
        <v>199</v>
      </c>
      <c r="AI210" s="73" t="s">
        <v>199</v>
      </c>
      <c r="AJ210" s="67" t="s">
        <v>654</v>
      </c>
    </row>
    <row r="211" spans="2:36" ht="171" hidden="1" x14ac:dyDescent="0.2">
      <c r="B211" s="67" t="s">
        <v>453</v>
      </c>
      <c r="C211" s="78" t="s">
        <v>850</v>
      </c>
      <c r="D211" s="67" t="s">
        <v>1128</v>
      </c>
      <c r="E211" s="67" t="s">
        <v>1159</v>
      </c>
      <c r="F211" s="58" t="s">
        <v>1080</v>
      </c>
      <c r="G211" s="67" t="s">
        <v>1131</v>
      </c>
      <c r="H211" s="58" t="s">
        <v>199</v>
      </c>
      <c r="I211" s="58" t="s">
        <v>199</v>
      </c>
      <c r="J211" s="58" t="s">
        <v>199</v>
      </c>
      <c r="K211" s="67" t="s">
        <v>1160</v>
      </c>
      <c r="L211" s="67" t="s">
        <v>1161</v>
      </c>
      <c r="M211" s="67" t="s">
        <v>1162</v>
      </c>
      <c r="N211" s="58" t="s">
        <v>491</v>
      </c>
      <c r="O211" s="58" t="s">
        <v>1146</v>
      </c>
      <c r="P211" s="58" t="s">
        <v>1600</v>
      </c>
      <c r="Q211" s="69">
        <v>45323</v>
      </c>
      <c r="R211" s="69">
        <v>45418</v>
      </c>
      <c r="S211" s="69" t="s">
        <v>1600</v>
      </c>
      <c r="T211" s="25" t="s">
        <v>1518</v>
      </c>
      <c r="U211" s="25" t="s">
        <v>1518</v>
      </c>
      <c r="V211" s="77">
        <v>0.45</v>
      </c>
      <c r="W211" s="58" t="s">
        <v>207</v>
      </c>
      <c r="X211" s="58" t="s">
        <v>1623</v>
      </c>
      <c r="Y211" s="58" t="s">
        <v>354</v>
      </c>
      <c r="Z211" s="58" t="s">
        <v>199</v>
      </c>
      <c r="AA211" s="58" t="s">
        <v>199</v>
      </c>
      <c r="AB211" s="42" t="s">
        <v>1621</v>
      </c>
      <c r="AC211" s="42" t="s">
        <v>248</v>
      </c>
      <c r="AD211" s="42" t="s">
        <v>199</v>
      </c>
      <c r="AE211" s="42" t="s">
        <v>199</v>
      </c>
      <c r="AF211" s="42" t="s">
        <v>199</v>
      </c>
      <c r="AG211" s="42" t="s">
        <v>199</v>
      </c>
      <c r="AH211" s="73" t="s">
        <v>199</v>
      </c>
      <c r="AI211" s="73" t="s">
        <v>199</v>
      </c>
      <c r="AJ211" s="67" t="s">
        <v>654</v>
      </c>
    </row>
    <row r="212" spans="2:36" ht="171" hidden="1" x14ac:dyDescent="0.2">
      <c r="B212" s="67" t="s">
        <v>453</v>
      </c>
      <c r="C212" s="78" t="s">
        <v>850</v>
      </c>
      <c r="D212" s="67" t="s">
        <v>1128</v>
      </c>
      <c r="E212" s="67" t="s">
        <v>1159</v>
      </c>
      <c r="F212" s="58" t="s">
        <v>1080</v>
      </c>
      <c r="G212" s="67" t="s">
        <v>1131</v>
      </c>
      <c r="H212" s="58" t="s">
        <v>199</v>
      </c>
      <c r="I212" s="58" t="s">
        <v>199</v>
      </c>
      <c r="J212" s="58" t="s">
        <v>199</v>
      </c>
      <c r="K212" s="67" t="s">
        <v>1163</v>
      </c>
      <c r="L212" s="67" t="s">
        <v>1164</v>
      </c>
      <c r="M212" s="67" t="s">
        <v>1165</v>
      </c>
      <c r="N212" s="58" t="s">
        <v>491</v>
      </c>
      <c r="O212" s="58" t="s">
        <v>1146</v>
      </c>
      <c r="P212" s="58" t="s">
        <v>1600</v>
      </c>
      <c r="Q212" s="69">
        <v>45418</v>
      </c>
      <c r="R212" s="69">
        <v>45450</v>
      </c>
      <c r="S212" s="69" t="s">
        <v>1600</v>
      </c>
      <c r="T212" s="25" t="s">
        <v>1518</v>
      </c>
      <c r="U212" s="25" t="s">
        <v>1518</v>
      </c>
      <c r="V212" s="77">
        <v>0.05</v>
      </c>
      <c r="W212" s="58" t="s">
        <v>207</v>
      </c>
      <c r="X212" s="58" t="s">
        <v>1623</v>
      </c>
      <c r="Y212" s="58" t="s">
        <v>354</v>
      </c>
      <c r="Z212" s="58" t="s">
        <v>199</v>
      </c>
      <c r="AA212" s="58" t="s">
        <v>199</v>
      </c>
      <c r="AB212" s="42" t="s">
        <v>1621</v>
      </c>
      <c r="AC212" s="42" t="s">
        <v>248</v>
      </c>
      <c r="AD212" s="42" t="s">
        <v>199</v>
      </c>
      <c r="AE212" s="42" t="s">
        <v>199</v>
      </c>
      <c r="AF212" s="42" t="s">
        <v>199</v>
      </c>
      <c r="AG212" s="42" t="s">
        <v>199</v>
      </c>
      <c r="AH212" s="73" t="s">
        <v>199</v>
      </c>
      <c r="AI212" s="73" t="s">
        <v>199</v>
      </c>
      <c r="AJ212" s="67" t="s">
        <v>654</v>
      </c>
    </row>
    <row r="213" spans="2:36" ht="171" hidden="1" x14ac:dyDescent="0.2">
      <c r="B213" s="67" t="s">
        <v>453</v>
      </c>
      <c r="C213" s="78" t="s">
        <v>850</v>
      </c>
      <c r="D213" s="67" t="s">
        <v>1128</v>
      </c>
      <c r="E213" s="67" t="s">
        <v>1159</v>
      </c>
      <c r="F213" s="58" t="s">
        <v>1080</v>
      </c>
      <c r="G213" s="67" t="s">
        <v>1131</v>
      </c>
      <c r="H213" s="58" t="s">
        <v>199</v>
      </c>
      <c r="I213" s="58" t="s">
        <v>199</v>
      </c>
      <c r="J213" s="58" t="s">
        <v>199</v>
      </c>
      <c r="K213" s="67" t="s">
        <v>1166</v>
      </c>
      <c r="L213" s="67" t="s">
        <v>1167</v>
      </c>
      <c r="M213" s="67" t="s">
        <v>1168</v>
      </c>
      <c r="N213" s="58" t="s">
        <v>491</v>
      </c>
      <c r="O213" s="58" t="s">
        <v>1146</v>
      </c>
      <c r="P213" s="58" t="s">
        <v>1600</v>
      </c>
      <c r="Q213" s="69">
        <v>45418</v>
      </c>
      <c r="R213" s="69">
        <v>45544</v>
      </c>
      <c r="S213" s="69" t="s">
        <v>1600</v>
      </c>
      <c r="T213" s="25" t="s">
        <v>1518</v>
      </c>
      <c r="U213" s="25" t="s">
        <v>1518</v>
      </c>
      <c r="V213" s="77">
        <v>0.15</v>
      </c>
      <c r="W213" s="58" t="s">
        <v>207</v>
      </c>
      <c r="X213" s="58" t="s">
        <v>1623</v>
      </c>
      <c r="Y213" s="58" t="s">
        <v>354</v>
      </c>
      <c r="Z213" s="58" t="s">
        <v>1726</v>
      </c>
      <c r="AA213" s="58" t="s">
        <v>199</v>
      </c>
      <c r="AB213" s="42" t="s">
        <v>1621</v>
      </c>
      <c r="AC213" s="42" t="s">
        <v>248</v>
      </c>
      <c r="AD213" s="42" t="s">
        <v>199</v>
      </c>
      <c r="AE213" s="42" t="s">
        <v>199</v>
      </c>
      <c r="AF213" s="42" t="s">
        <v>199</v>
      </c>
      <c r="AG213" s="42" t="s">
        <v>199</v>
      </c>
      <c r="AH213" s="73" t="s">
        <v>199</v>
      </c>
      <c r="AI213" s="73" t="s">
        <v>199</v>
      </c>
      <c r="AJ213" s="67" t="s">
        <v>654</v>
      </c>
    </row>
    <row r="214" spans="2:36" ht="171" hidden="1" x14ac:dyDescent="0.2">
      <c r="B214" s="67" t="s">
        <v>453</v>
      </c>
      <c r="C214" s="78" t="s">
        <v>850</v>
      </c>
      <c r="D214" s="67" t="s">
        <v>1128</v>
      </c>
      <c r="E214" s="67" t="s">
        <v>1159</v>
      </c>
      <c r="F214" s="58" t="s">
        <v>1080</v>
      </c>
      <c r="G214" s="67" t="s">
        <v>1131</v>
      </c>
      <c r="H214" s="58" t="s">
        <v>199</v>
      </c>
      <c r="I214" s="58" t="s">
        <v>199</v>
      </c>
      <c r="J214" s="58" t="s">
        <v>199</v>
      </c>
      <c r="K214" s="67" t="s">
        <v>1169</v>
      </c>
      <c r="L214" s="67" t="s">
        <v>1170</v>
      </c>
      <c r="M214" s="67" t="s">
        <v>1171</v>
      </c>
      <c r="N214" s="58" t="s">
        <v>491</v>
      </c>
      <c r="O214" s="58" t="s">
        <v>1146</v>
      </c>
      <c r="P214" s="58" t="s">
        <v>1600</v>
      </c>
      <c r="Q214" s="69">
        <v>45545</v>
      </c>
      <c r="R214" s="69">
        <v>45576</v>
      </c>
      <c r="S214" s="69" t="s">
        <v>512</v>
      </c>
      <c r="T214" s="25" t="s">
        <v>1518</v>
      </c>
      <c r="U214" s="25" t="s">
        <v>1518</v>
      </c>
      <c r="V214" s="77">
        <v>0.05</v>
      </c>
      <c r="W214" s="58" t="s">
        <v>207</v>
      </c>
      <c r="X214" s="58" t="s">
        <v>1623</v>
      </c>
      <c r="Y214" s="58" t="s">
        <v>354</v>
      </c>
      <c r="Z214" s="58" t="s">
        <v>1726</v>
      </c>
      <c r="AA214" s="58" t="s">
        <v>199</v>
      </c>
      <c r="AB214" s="42" t="s">
        <v>1621</v>
      </c>
      <c r="AC214" s="42" t="s">
        <v>248</v>
      </c>
      <c r="AD214" s="42" t="s">
        <v>199</v>
      </c>
      <c r="AE214" s="42" t="s">
        <v>199</v>
      </c>
      <c r="AF214" s="42" t="s">
        <v>199</v>
      </c>
      <c r="AG214" s="42" t="s">
        <v>199</v>
      </c>
      <c r="AH214" s="73" t="s">
        <v>199</v>
      </c>
      <c r="AI214" s="73" t="s">
        <v>199</v>
      </c>
      <c r="AJ214" s="67" t="s">
        <v>654</v>
      </c>
    </row>
    <row r="215" spans="2:36" ht="171" hidden="1" x14ac:dyDescent="0.2">
      <c r="B215" s="67" t="s">
        <v>453</v>
      </c>
      <c r="C215" s="78" t="s">
        <v>850</v>
      </c>
      <c r="D215" s="67" t="s">
        <v>1128</v>
      </c>
      <c r="E215" s="67" t="s">
        <v>1159</v>
      </c>
      <c r="F215" s="58" t="s">
        <v>1080</v>
      </c>
      <c r="G215" s="67" t="s">
        <v>1131</v>
      </c>
      <c r="H215" s="58" t="s">
        <v>199</v>
      </c>
      <c r="I215" s="58" t="s">
        <v>199</v>
      </c>
      <c r="J215" s="58" t="s">
        <v>199</v>
      </c>
      <c r="K215" s="67" t="s">
        <v>1172</v>
      </c>
      <c r="L215" s="67" t="s">
        <v>1173</v>
      </c>
      <c r="M215" s="67" t="s">
        <v>1174</v>
      </c>
      <c r="N215" s="58" t="s">
        <v>491</v>
      </c>
      <c r="O215" s="58" t="s">
        <v>1146</v>
      </c>
      <c r="P215" s="58" t="s">
        <v>1600</v>
      </c>
      <c r="Q215" s="69">
        <v>45580</v>
      </c>
      <c r="R215" s="69">
        <v>45614</v>
      </c>
      <c r="S215" s="69" t="s">
        <v>1600</v>
      </c>
      <c r="T215" s="25" t="s">
        <v>1518</v>
      </c>
      <c r="U215" s="25" t="s">
        <v>1518</v>
      </c>
      <c r="V215" s="77">
        <v>0.25</v>
      </c>
      <c r="W215" s="58" t="s">
        <v>207</v>
      </c>
      <c r="X215" s="58" t="s">
        <v>1623</v>
      </c>
      <c r="Y215" s="58" t="s">
        <v>354</v>
      </c>
      <c r="Z215" s="58" t="s">
        <v>1726</v>
      </c>
      <c r="AA215" s="58" t="s">
        <v>199</v>
      </c>
      <c r="AB215" s="42" t="s">
        <v>1621</v>
      </c>
      <c r="AC215" s="42" t="s">
        <v>248</v>
      </c>
      <c r="AD215" s="42" t="s">
        <v>199</v>
      </c>
      <c r="AE215" s="42" t="s">
        <v>199</v>
      </c>
      <c r="AF215" s="42" t="s">
        <v>199</v>
      </c>
      <c r="AG215" s="42" t="s">
        <v>199</v>
      </c>
      <c r="AH215" s="73" t="s">
        <v>199</v>
      </c>
      <c r="AI215" s="73" t="s">
        <v>199</v>
      </c>
      <c r="AJ215" s="67" t="s">
        <v>654</v>
      </c>
    </row>
    <row r="216" spans="2:36" ht="171" hidden="1" x14ac:dyDescent="0.2">
      <c r="B216" s="67" t="s">
        <v>453</v>
      </c>
      <c r="C216" s="78" t="s">
        <v>850</v>
      </c>
      <c r="D216" s="67" t="s">
        <v>1128</v>
      </c>
      <c r="E216" s="67" t="s">
        <v>1159</v>
      </c>
      <c r="F216" s="58" t="s">
        <v>1080</v>
      </c>
      <c r="G216" s="67" t="s">
        <v>1131</v>
      </c>
      <c r="H216" s="58" t="s">
        <v>199</v>
      </c>
      <c r="I216" s="58" t="s">
        <v>199</v>
      </c>
      <c r="J216" s="58" t="s">
        <v>199</v>
      </c>
      <c r="K216" s="67" t="s">
        <v>1175</v>
      </c>
      <c r="L216" s="67" t="s">
        <v>1176</v>
      </c>
      <c r="M216" s="67" t="s">
        <v>1177</v>
      </c>
      <c r="N216" s="58" t="s">
        <v>491</v>
      </c>
      <c r="O216" s="58" t="s">
        <v>1146</v>
      </c>
      <c r="P216" s="58" t="s">
        <v>1600</v>
      </c>
      <c r="Q216" s="69">
        <v>45615</v>
      </c>
      <c r="R216" s="69">
        <v>45646</v>
      </c>
      <c r="S216" s="69" t="s">
        <v>512</v>
      </c>
      <c r="T216" s="25" t="s">
        <v>1518</v>
      </c>
      <c r="U216" s="25" t="s">
        <v>1518</v>
      </c>
      <c r="V216" s="77">
        <v>0.05</v>
      </c>
      <c r="W216" s="58" t="s">
        <v>207</v>
      </c>
      <c r="X216" s="58" t="s">
        <v>1623</v>
      </c>
      <c r="Y216" s="58" t="s">
        <v>354</v>
      </c>
      <c r="Z216" s="58" t="s">
        <v>1726</v>
      </c>
      <c r="AA216" s="58" t="s">
        <v>199</v>
      </c>
      <c r="AB216" s="42" t="s">
        <v>1621</v>
      </c>
      <c r="AC216" s="42" t="s">
        <v>248</v>
      </c>
      <c r="AD216" s="42" t="s">
        <v>199</v>
      </c>
      <c r="AE216" s="42" t="s">
        <v>199</v>
      </c>
      <c r="AF216" s="42" t="s">
        <v>199</v>
      </c>
      <c r="AG216" s="42" t="s">
        <v>199</v>
      </c>
      <c r="AH216" s="73" t="s">
        <v>199</v>
      </c>
      <c r="AI216" s="73" t="s">
        <v>199</v>
      </c>
      <c r="AJ216" s="67" t="s">
        <v>654</v>
      </c>
    </row>
    <row r="217" spans="2:36" ht="171" x14ac:dyDescent="0.2">
      <c r="B217" s="42" t="s">
        <v>453</v>
      </c>
      <c r="C217" s="43" t="s">
        <v>850</v>
      </c>
      <c r="D217" s="42" t="s">
        <v>1178</v>
      </c>
      <c r="E217" s="42" t="s">
        <v>1179</v>
      </c>
      <c r="F217" s="42" t="s">
        <v>1122</v>
      </c>
      <c r="G217" s="42" t="s">
        <v>854</v>
      </c>
      <c r="H217" s="42" t="s">
        <v>199</v>
      </c>
      <c r="I217" s="42" t="s">
        <v>199</v>
      </c>
      <c r="J217" s="42" t="s">
        <v>199</v>
      </c>
      <c r="K217" s="42" t="s">
        <v>1180</v>
      </c>
      <c r="L217" s="42" t="s">
        <v>1181</v>
      </c>
      <c r="M217" s="44" t="s">
        <v>1752</v>
      </c>
      <c r="N217" s="42" t="s">
        <v>672</v>
      </c>
      <c r="O217" s="42" t="s">
        <v>1183</v>
      </c>
      <c r="P217" s="58" t="s">
        <v>1600</v>
      </c>
      <c r="Q217" s="45">
        <v>45505</v>
      </c>
      <c r="R217" s="45">
        <v>45596</v>
      </c>
      <c r="S217" s="45" t="s">
        <v>1611</v>
      </c>
      <c r="T217" s="61">
        <v>4000000</v>
      </c>
      <c r="U217" s="80">
        <v>190</v>
      </c>
      <c r="V217" s="42">
        <v>30</v>
      </c>
      <c r="W217" s="42" t="s">
        <v>245</v>
      </c>
      <c r="X217" s="58" t="s">
        <v>199</v>
      </c>
      <c r="Y217" s="58" t="s">
        <v>199</v>
      </c>
      <c r="Z217" s="58" t="s">
        <v>199</v>
      </c>
      <c r="AA217" s="58" t="s">
        <v>199</v>
      </c>
      <c r="AB217" s="42" t="s">
        <v>1618</v>
      </c>
      <c r="AC217" s="42" t="s">
        <v>248</v>
      </c>
      <c r="AD217" s="42" t="s">
        <v>199</v>
      </c>
      <c r="AE217" s="42" t="s">
        <v>199</v>
      </c>
      <c r="AF217" s="42" t="s">
        <v>199</v>
      </c>
      <c r="AG217" s="58" t="s">
        <v>199</v>
      </c>
      <c r="AH217" s="42" t="s">
        <v>199</v>
      </c>
      <c r="AI217" s="42" t="s">
        <v>199</v>
      </c>
      <c r="AJ217" s="42" t="s">
        <v>1184</v>
      </c>
    </row>
    <row r="218" spans="2:36" ht="171" x14ac:dyDescent="0.2">
      <c r="B218" s="42" t="s">
        <v>453</v>
      </c>
      <c r="C218" s="43" t="s">
        <v>850</v>
      </c>
      <c r="D218" s="42" t="s">
        <v>1178</v>
      </c>
      <c r="E218" s="42" t="s">
        <v>1179</v>
      </c>
      <c r="F218" s="42" t="s">
        <v>1122</v>
      </c>
      <c r="G218" s="42" t="s">
        <v>854</v>
      </c>
      <c r="H218" s="42" t="s">
        <v>199</v>
      </c>
      <c r="I218" s="42" t="s">
        <v>199</v>
      </c>
      <c r="J218" s="42" t="s">
        <v>199</v>
      </c>
      <c r="K218" s="42" t="s">
        <v>1185</v>
      </c>
      <c r="L218" s="42" t="s">
        <v>1186</v>
      </c>
      <c r="M218" s="44" t="s">
        <v>1187</v>
      </c>
      <c r="N218" s="42" t="s">
        <v>672</v>
      </c>
      <c r="O218" s="42" t="s">
        <v>1188</v>
      </c>
      <c r="P218" s="58" t="s">
        <v>1600</v>
      </c>
      <c r="Q218" s="45">
        <v>45505</v>
      </c>
      <c r="R218" s="45">
        <v>45580</v>
      </c>
      <c r="S218" s="45" t="s">
        <v>1611</v>
      </c>
      <c r="T218" s="61">
        <v>3000000</v>
      </c>
      <c r="U218" s="80">
        <v>190</v>
      </c>
      <c r="V218" s="42">
        <v>25</v>
      </c>
      <c r="W218" s="42" t="s">
        <v>245</v>
      </c>
      <c r="X218" s="58" t="s">
        <v>199</v>
      </c>
      <c r="Y218" s="58" t="s">
        <v>199</v>
      </c>
      <c r="Z218" s="58" t="s">
        <v>199</v>
      </c>
      <c r="AA218" s="58" t="s">
        <v>199</v>
      </c>
      <c r="AB218" s="42" t="s">
        <v>1618</v>
      </c>
      <c r="AC218" s="42" t="s">
        <v>248</v>
      </c>
      <c r="AD218" s="42" t="s">
        <v>199</v>
      </c>
      <c r="AE218" s="42" t="s">
        <v>199</v>
      </c>
      <c r="AF218" s="42" t="s">
        <v>199</v>
      </c>
      <c r="AG218" s="58" t="s">
        <v>199</v>
      </c>
      <c r="AH218" s="42" t="s">
        <v>199</v>
      </c>
      <c r="AI218" s="42" t="s">
        <v>199</v>
      </c>
      <c r="AJ218" s="42" t="s">
        <v>649</v>
      </c>
    </row>
    <row r="219" spans="2:36" ht="171" x14ac:dyDescent="0.2">
      <c r="B219" s="42" t="s">
        <v>453</v>
      </c>
      <c r="C219" s="43" t="s">
        <v>850</v>
      </c>
      <c r="D219" s="42" t="s">
        <v>1178</v>
      </c>
      <c r="E219" s="42" t="s">
        <v>1179</v>
      </c>
      <c r="F219" s="42" t="s">
        <v>1122</v>
      </c>
      <c r="G219" s="42" t="s">
        <v>854</v>
      </c>
      <c r="H219" s="42" t="s">
        <v>199</v>
      </c>
      <c r="I219" s="42" t="s">
        <v>199</v>
      </c>
      <c r="J219" s="42" t="s">
        <v>199</v>
      </c>
      <c r="K219" s="42" t="s">
        <v>1753</v>
      </c>
      <c r="L219" s="42" t="s">
        <v>1190</v>
      </c>
      <c r="M219" s="44" t="s">
        <v>1191</v>
      </c>
      <c r="N219" s="42" t="s">
        <v>672</v>
      </c>
      <c r="O219" s="42" t="s">
        <v>199</v>
      </c>
      <c r="P219" s="58" t="s">
        <v>1600</v>
      </c>
      <c r="Q219" s="45">
        <v>45597</v>
      </c>
      <c r="R219" s="45">
        <v>45626</v>
      </c>
      <c r="S219" s="45" t="s">
        <v>1600</v>
      </c>
      <c r="T219" s="61">
        <v>400000</v>
      </c>
      <c r="U219" s="80">
        <v>190</v>
      </c>
      <c r="V219" s="42">
        <v>20</v>
      </c>
      <c r="W219" s="42" t="s">
        <v>245</v>
      </c>
      <c r="X219" s="58" t="s">
        <v>199</v>
      </c>
      <c r="Y219" s="58" t="s">
        <v>199</v>
      </c>
      <c r="Z219" s="58" t="s">
        <v>199</v>
      </c>
      <c r="AA219" s="58" t="s">
        <v>199</v>
      </c>
      <c r="AB219" s="42" t="s">
        <v>1618</v>
      </c>
      <c r="AC219" s="42" t="s">
        <v>248</v>
      </c>
      <c r="AD219" s="42" t="s">
        <v>199</v>
      </c>
      <c r="AE219" s="42" t="s">
        <v>199</v>
      </c>
      <c r="AF219" s="42" t="s">
        <v>199</v>
      </c>
      <c r="AG219" s="58" t="s">
        <v>199</v>
      </c>
      <c r="AH219" s="42" t="s">
        <v>199</v>
      </c>
      <c r="AI219" s="42" t="s">
        <v>199</v>
      </c>
      <c r="AJ219" s="42" t="s">
        <v>1184</v>
      </c>
    </row>
    <row r="220" spans="2:36" ht="171" x14ac:dyDescent="0.2">
      <c r="B220" s="42" t="s">
        <v>453</v>
      </c>
      <c r="C220" s="43" t="s">
        <v>850</v>
      </c>
      <c r="D220" s="42" t="s">
        <v>1178</v>
      </c>
      <c r="E220" s="42" t="s">
        <v>1179</v>
      </c>
      <c r="F220" s="42" t="s">
        <v>1122</v>
      </c>
      <c r="G220" s="42" t="s">
        <v>854</v>
      </c>
      <c r="H220" s="42" t="s">
        <v>199</v>
      </c>
      <c r="I220" s="42" t="s">
        <v>199</v>
      </c>
      <c r="J220" s="42" t="s">
        <v>199</v>
      </c>
      <c r="K220" s="42" t="s">
        <v>1192</v>
      </c>
      <c r="L220" s="42" t="s">
        <v>1754</v>
      </c>
      <c r="M220" s="44" t="s">
        <v>1194</v>
      </c>
      <c r="N220" s="42" t="s">
        <v>672</v>
      </c>
      <c r="O220" s="42" t="s">
        <v>1195</v>
      </c>
      <c r="P220" s="58" t="s">
        <v>1600</v>
      </c>
      <c r="Q220" s="45">
        <v>45597</v>
      </c>
      <c r="R220" s="45">
        <v>45626</v>
      </c>
      <c r="S220" s="45" t="s">
        <v>1611</v>
      </c>
      <c r="T220" s="61">
        <v>3600000</v>
      </c>
      <c r="U220" s="62">
        <v>190</v>
      </c>
      <c r="V220" s="42">
        <v>15</v>
      </c>
      <c r="W220" s="42" t="s">
        <v>245</v>
      </c>
      <c r="X220" s="58" t="s">
        <v>199</v>
      </c>
      <c r="Y220" s="58" t="s">
        <v>199</v>
      </c>
      <c r="Z220" s="58" t="s">
        <v>199</v>
      </c>
      <c r="AA220" s="58" t="s">
        <v>199</v>
      </c>
      <c r="AB220" s="42" t="s">
        <v>1618</v>
      </c>
      <c r="AC220" s="42" t="s">
        <v>248</v>
      </c>
      <c r="AD220" s="42" t="s">
        <v>199</v>
      </c>
      <c r="AE220" s="42" t="s">
        <v>199</v>
      </c>
      <c r="AF220" s="42" t="s">
        <v>199</v>
      </c>
      <c r="AG220" s="58" t="s">
        <v>199</v>
      </c>
      <c r="AH220" s="42" t="s">
        <v>199</v>
      </c>
      <c r="AI220" s="42" t="s">
        <v>199</v>
      </c>
      <c r="AJ220" s="42" t="s">
        <v>1196</v>
      </c>
    </row>
    <row r="221" spans="2:36" ht="171" x14ac:dyDescent="0.2">
      <c r="B221" s="42" t="s">
        <v>453</v>
      </c>
      <c r="C221" s="43" t="s">
        <v>850</v>
      </c>
      <c r="D221" s="42" t="s">
        <v>1178</v>
      </c>
      <c r="E221" s="42" t="s">
        <v>1179</v>
      </c>
      <c r="F221" s="42" t="s">
        <v>1122</v>
      </c>
      <c r="G221" s="42" t="s">
        <v>854</v>
      </c>
      <c r="H221" s="42" t="s">
        <v>199</v>
      </c>
      <c r="I221" s="42" t="s">
        <v>199</v>
      </c>
      <c r="J221" s="42" t="s">
        <v>199</v>
      </c>
      <c r="K221" s="42" t="s">
        <v>1197</v>
      </c>
      <c r="L221" s="42" t="s">
        <v>1755</v>
      </c>
      <c r="M221" s="42" t="s">
        <v>1199</v>
      </c>
      <c r="N221" s="42" t="s">
        <v>672</v>
      </c>
      <c r="O221" s="42" t="s">
        <v>1195</v>
      </c>
      <c r="P221" s="58" t="s">
        <v>1600</v>
      </c>
      <c r="Q221" s="45">
        <v>45597</v>
      </c>
      <c r="R221" s="45">
        <v>45626</v>
      </c>
      <c r="S221" s="45" t="s">
        <v>1611</v>
      </c>
      <c r="T221" s="61">
        <v>2000000</v>
      </c>
      <c r="U221" s="62">
        <v>190</v>
      </c>
      <c r="V221" s="42">
        <v>10</v>
      </c>
      <c r="W221" s="42" t="s">
        <v>245</v>
      </c>
      <c r="X221" s="58" t="s">
        <v>199</v>
      </c>
      <c r="Y221" s="58" t="s">
        <v>199</v>
      </c>
      <c r="Z221" s="58" t="s">
        <v>199</v>
      </c>
      <c r="AA221" s="58" t="s">
        <v>199</v>
      </c>
      <c r="AB221" s="42" t="s">
        <v>1618</v>
      </c>
      <c r="AC221" s="42" t="s">
        <v>248</v>
      </c>
      <c r="AD221" s="42" t="s">
        <v>199</v>
      </c>
      <c r="AE221" s="42" t="s">
        <v>199</v>
      </c>
      <c r="AF221" s="42" t="s">
        <v>199</v>
      </c>
      <c r="AG221" s="58" t="s">
        <v>199</v>
      </c>
      <c r="AH221" s="42" t="s">
        <v>199</v>
      </c>
      <c r="AI221" s="42" t="s">
        <v>199</v>
      </c>
      <c r="AJ221" s="42" t="s">
        <v>1184</v>
      </c>
    </row>
    <row r="222" spans="2:36" ht="171" hidden="1" x14ac:dyDescent="0.2">
      <c r="B222" s="42" t="s">
        <v>453</v>
      </c>
      <c r="C222" s="43" t="s">
        <v>850</v>
      </c>
      <c r="D222" s="42" t="s">
        <v>1178</v>
      </c>
      <c r="E222" s="42" t="s">
        <v>1200</v>
      </c>
      <c r="F222" s="42" t="s">
        <v>1122</v>
      </c>
      <c r="G222" s="42" t="s">
        <v>854</v>
      </c>
      <c r="H222" s="42" t="s">
        <v>199</v>
      </c>
      <c r="I222" s="42" t="s">
        <v>199</v>
      </c>
      <c r="J222" s="42" t="s">
        <v>199</v>
      </c>
      <c r="K222" s="42" t="s">
        <v>1201</v>
      </c>
      <c r="L222" s="42" t="s">
        <v>1202</v>
      </c>
      <c r="M222" s="51" t="s">
        <v>1203</v>
      </c>
      <c r="N222" s="53" t="s">
        <v>805</v>
      </c>
      <c r="O222" s="42" t="s">
        <v>1204</v>
      </c>
      <c r="P222" s="42" t="s">
        <v>1600</v>
      </c>
      <c r="Q222" s="45">
        <v>45306</v>
      </c>
      <c r="R222" s="45">
        <v>45319</v>
      </c>
      <c r="S222" s="25" t="s">
        <v>1611</v>
      </c>
      <c r="T222" s="61">
        <f>(3.5*20*0.5)*(10000000/30/8)</f>
        <v>1458333.3333333333</v>
      </c>
      <c r="U222" s="62">
        <v>189</v>
      </c>
      <c r="V222" s="46">
        <v>0.1</v>
      </c>
      <c r="W222" s="42" t="s">
        <v>829</v>
      </c>
      <c r="X222" s="42" t="s">
        <v>354</v>
      </c>
      <c r="Y222" s="58" t="s">
        <v>199</v>
      </c>
      <c r="Z222" s="58" t="s">
        <v>199</v>
      </c>
      <c r="AA222" s="58" t="s">
        <v>199</v>
      </c>
      <c r="AB222" s="42" t="s">
        <v>1618</v>
      </c>
      <c r="AC222" s="42" t="s">
        <v>199</v>
      </c>
      <c r="AD222" s="42" t="s">
        <v>199</v>
      </c>
      <c r="AE222" s="42" t="s">
        <v>199</v>
      </c>
      <c r="AF222" s="42" t="s">
        <v>199</v>
      </c>
      <c r="AG222" s="42" t="s">
        <v>199</v>
      </c>
      <c r="AH222" s="42" t="s">
        <v>199</v>
      </c>
      <c r="AI222" s="42" t="s">
        <v>199</v>
      </c>
      <c r="AJ222" s="42" t="s">
        <v>199</v>
      </c>
    </row>
    <row r="223" spans="2:36" ht="171" hidden="1" x14ac:dyDescent="0.2">
      <c r="B223" s="42" t="s">
        <v>453</v>
      </c>
      <c r="C223" s="43" t="s">
        <v>850</v>
      </c>
      <c r="D223" s="42" t="s">
        <v>1178</v>
      </c>
      <c r="E223" s="42" t="s">
        <v>1200</v>
      </c>
      <c r="F223" s="42" t="s">
        <v>1122</v>
      </c>
      <c r="G223" s="42" t="s">
        <v>854</v>
      </c>
      <c r="H223" s="42" t="s">
        <v>199</v>
      </c>
      <c r="I223" s="42" t="s">
        <v>199</v>
      </c>
      <c r="J223" s="42" t="s">
        <v>199</v>
      </c>
      <c r="K223" s="42" t="s">
        <v>1206</v>
      </c>
      <c r="L223" s="42" t="s">
        <v>1207</v>
      </c>
      <c r="M223" s="51" t="s">
        <v>1208</v>
      </c>
      <c r="N223" s="53" t="s">
        <v>805</v>
      </c>
      <c r="O223" s="42" t="s">
        <v>1204</v>
      </c>
      <c r="P223" s="42" t="s">
        <v>1600</v>
      </c>
      <c r="Q223" s="45">
        <v>45319</v>
      </c>
      <c r="R223" s="45">
        <v>45350</v>
      </c>
      <c r="S223" s="25" t="s">
        <v>1611</v>
      </c>
      <c r="T223" s="61">
        <f>(4.5*20*1)*(10000000/30/8)</f>
        <v>3750000</v>
      </c>
      <c r="U223" s="80">
        <v>189</v>
      </c>
      <c r="V223" s="46">
        <v>0.1</v>
      </c>
      <c r="W223" s="42" t="s">
        <v>829</v>
      </c>
      <c r="X223" s="42" t="s">
        <v>354</v>
      </c>
      <c r="Y223" s="58" t="s">
        <v>199</v>
      </c>
      <c r="Z223" s="58" t="s">
        <v>199</v>
      </c>
      <c r="AA223" s="58" t="s">
        <v>199</v>
      </c>
      <c r="AB223" s="42" t="s">
        <v>1618</v>
      </c>
      <c r="AC223" s="42" t="s">
        <v>199</v>
      </c>
      <c r="AD223" s="42" t="s">
        <v>199</v>
      </c>
      <c r="AE223" s="42" t="s">
        <v>199</v>
      </c>
      <c r="AF223" s="42" t="s">
        <v>199</v>
      </c>
      <c r="AG223" s="42" t="s">
        <v>199</v>
      </c>
      <c r="AH223" s="42" t="s">
        <v>199</v>
      </c>
      <c r="AI223" s="42" t="s">
        <v>199</v>
      </c>
      <c r="AJ223" s="42" t="s">
        <v>199</v>
      </c>
    </row>
    <row r="224" spans="2:36" ht="171" hidden="1" x14ac:dyDescent="0.2">
      <c r="B224" s="42" t="s">
        <v>453</v>
      </c>
      <c r="C224" s="43" t="s">
        <v>850</v>
      </c>
      <c r="D224" s="42" t="s">
        <v>1178</v>
      </c>
      <c r="E224" s="42" t="s">
        <v>1200</v>
      </c>
      <c r="F224" s="42" t="s">
        <v>1122</v>
      </c>
      <c r="G224" s="42" t="s">
        <v>854</v>
      </c>
      <c r="H224" s="42" t="s">
        <v>199</v>
      </c>
      <c r="I224" s="42" t="s">
        <v>199</v>
      </c>
      <c r="J224" s="42" t="s">
        <v>199</v>
      </c>
      <c r="K224" s="42" t="s">
        <v>1209</v>
      </c>
      <c r="L224" s="42" t="s">
        <v>1210</v>
      </c>
      <c r="M224" s="51" t="s">
        <v>1756</v>
      </c>
      <c r="N224" s="53" t="s">
        <v>805</v>
      </c>
      <c r="O224" s="42" t="s">
        <v>1204</v>
      </c>
      <c r="P224" s="42" t="s">
        <v>1600</v>
      </c>
      <c r="Q224" s="45">
        <v>45323</v>
      </c>
      <c r="R224" s="45">
        <v>45337</v>
      </c>
      <c r="S224" s="25" t="s">
        <v>1611</v>
      </c>
      <c r="T224" s="61">
        <f>(5.5*20*1)*(10000000/30/8)</f>
        <v>4583333.333333333</v>
      </c>
      <c r="U224" s="62">
        <v>189</v>
      </c>
      <c r="V224" s="46">
        <v>0.1</v>
      </c>
      <c r="W224" s="42" t="s">
        <v>829</v>
      </c>
      <c r="X224" s="42" t="s">
        <v>354</v>
      </c>
      <c r="Y224" s="58" t="s">
        <v>199</v>
      </c>
      <c r="Z224" s="58" t="s">
        <v>199</v>
      </c>
      <c r="AA224" s="58" t="s">
        <v>199</v>
      </c>
      <c r="AB224" s="42" t="s">
        <v>1618</v>
      </c>
      <c r="AC224" s="42" t="s">
        <v>199</v>
      </c>
      <c r="AD224" s="42" t="s">
        <v>199</v>
      </c>
      <c r="AE224" s="42" t="s">
        <v>199</v>
      </c>
      <c r="AF224" s="42" t="s">
        <v>199</v>
      </c>
      <c r="AG224" s="42" t="s">
        <v>199</v>
      </c>
      <c r="AH224" s="42" t="s">
        <v>199</v>
      </c>
      <c r="AI224" s="42" t="s">
        <v>199</v>
      </c>
      <c r="AJ224" s="42" t="s">
        <v>199</v>
      </c>
    </row>
    <row r="225" spans="2:36" ht="171" hidden="1" x14ac:dyDescent="0.2">
      <c r="B225" s="42" t="s">
        <v>453</v>
      </c>
      <c r="C225" s="43" t="s">
        <v>850</v>
      </c>
      <c r="D225" s="42" t="s">
        <v>1178</v>
      </c>
      <c r="E225" s="42" t="s">
        <v>1200</v>
      </c>
      <c r="F225" s="42" t="s">
        <v>1122</v>
      </c>
      <c r="G225" s="42" t="s">
        <v>854</v>
      </c>
      <c r="H225" s="42" t="s">
        <v>199</v>
      </c>
      <c r="I225" s="42" t="s">
        <v>199</v>
      </c>
      <c r="J225" s="42" t="s">
        <v>199</v>
      </c>
      <c r="K225" s="42" t="s">
        <v>1757</v>
      </c>
      <c r="L225" s="42" t="s">
        <v>1758</v>
      </c>
      <c r="M225" s="51" t="s">
        <v>1759</v>
      </c>
      <c r="N225" s="53" t="s">
        <v>805</v>
      </c>
      <c r="O225" s="42" t="s">
        <v>1204</v>
      </c>
      <c r="P225" s="42" t="s">
        <v>1600</v>
      </c>
      <c r="Q225" s="45">
        <v>45337</v>
      </c>
      <c r="R225" s="45">
        <v>45342</v>
      </c>
      <c r="S225" s="25" t="s">
        <v>1611</v>
      </c>
      <c r="T225" s="61">
        <f>(2.3*20*0.2)*(10000000/30/8)</f>
        <v>383333.33333333337</v>
      </c>
      <c r="U225" s="62">
        <v>189</v>
      </c>
      <c r="V225" s="46">
        <v>0.1</v>
      </c>
      <c r="W225" s="42" t="s">
        <v>829</v>
      </c>
      <c r="X225" s="42" t="s">
        <v>1215</v>
      </c>
      <c r="Y225" s="42" t="s">
        <v>354</v>
      </c>
      <c r="Z225" s="58" t="s">
        <v>199</v>
      </c>
      <c r="AA225" s="58" t="s">
        <v>199</v>
      </c>
      <c r="AB225" s="42" t="s">
        <v>1618</v>
      </c>
      <c r="AC225" s="42" t="s">
        <v>199</v>
      </c>
      <c r="AD225" s="42" t="s">
        <v>199</v>
      </c>
      <c r="AE225" s="42" t="s">
        <v>199</v>
      </c>
      <c r="AF225" s="42" t="s">
        <v>199</v>
      </c>
      <c r="AG225" s="42" t="s">
        <v>199</v>
      </c>
      <c r="AH225" s="42" t="s">
        <v>199</v>
      </c>
      <c r="AI225" s="42" t="s">
        <v>199</v>
      </c>
      <c r="AJ225" s="42" t="s">
        <v>199</v>
      </c>
    </row>
    <row r="226" spans="2:36" ht="171" hidden="1" x14ac:dyDescent="0.2">
      <c r="B226" s="42" t="s">
        <v>453</v>
      </c>
      <c r="C226" s="43" t="s">
        <v>850</v>
      </c>
      <c r="D226" s="42" t="s">
        <v>1178</v>
      </c>
      <c r="E226" s="42" t="s">
        <v>1200</v>
      </c>
      <c r="F226" s="42" t="s">
        <v>1122</v>
      </c>
      <c r="G226" s="42" t="s">
        <v>854</v>
      </c>
      <c r="H226" s="42" t="s">
        <v>199</v>
      </c>
      <c r="I226" s="42" t="s">
        <v>199</v>
      </c>
      <c r="J226" s="42" t="s">
        <v>199</v>
      </c>
      <c r="K226" s="42" t="s">
        <v>1760</v>
      </c>
      <c r="L226" s="42" t="s">
        <v>1761</v>
      </c>
      <c r="M226" s="51" t="s">
        <v>1762</v>
      </c>
      <c r="N226" s="53" t="s">
        <v>805</v>
      </c>
      <c r="O226" s="42" t="s">
        <v>1204</v>
      </c>
      <c r="P226" s="42" t="s">
        <v>1600</v>
      </c>
      <c r="Q226" s="45">
        <v>45342</v>
      </c>
      <c r="R226" s="45">
        <v>45366</v>
      </c>
      <c r="S226" s="25" t="s">
        <v>1611</v>
      </c>
      <c r="T226" s="61">
        <f>(5.6*20*0.8)*(10000000/30/8)</f>
        <v>3733333.3333333335</v>
      </c>
      <c r="U226" s="62">
        <v>189</v>
      </c>
      <c r="V226" s="46">
        <v>0.1</v>
      </c>
      <c r="W226" s="42" t="s">
        <v>829</v>
      </c>
      <c r="X226" s="42" t="s">
        <v>1215</v>
      </c>
      <c r="Y226" s="42" t="s">
        <v>354</v>
      </c>
      <c r="Z226" s="58" t="s">
        <v>199</v>
      </c>
      <c r="AA226" s="58" t="s">
        <v>199</v>
      </c>
      <c r="AB226" s="42" t="s">
        <v>1618</v>
      </c>
      <c r="AC226" s="42" t="s">
        <v>199</v>
      </c>
      <c r="AD226" s="42" t="s">
        <v>199</v>
      </c>
      <c r="AE226" s="42" t="s">
        <v>199</v>
      </c>
      <c r="AF226" s="42" t="s">
        <v>199</v>
      </c>
      <c r="AG226" s="42" t="s">
        <v>199</v>
      </c>
      <c r="AH226" s="42" t="s">
        <v>199</v>
      </c>
      <c r="AI226" s="42" t="s">
        <v>199</v>
      </c>
      <c r="AJ226" s="42" t="s">
        <v>199</v>
      </c>
    </row>
    <row r="227" spans="2:36" ht="171" hidden="1" x14ac:dyDescent="0.2">
      <c r="B227" s="42" t="s">
        <v>453</v>
      </c>
      <c r="C227" s="43" t="s">
        <v>850</v>
      </c>
      <c r="D227" s="42" t="s">
        <v>1178</v>
      </c>
      <c r="E227" s="42" t="s">
        <v>1200</v>
      </c>
      <c r="F227" s="42" t="s">
        <v>1122</v>
      </c>
      <c r="G227" s="42" t="s">
        <v>854</v>
      </c>
      <c r="H227" s="42" t="s">
        <v>199</v>
      </c>
      <c r="I227" s="42" t="s">
        <v>199</v>
      </c>
      <c r="J227" s="42" t="s">
        <v>199</v>
      </c>
      <c r="K227" s="42" t="s">
        <v>1219</v>
      </c>
      <c r="L227" s="42" t="s">
        <v>1220</v>
      </c>
      <c r="M227" s="51" t="s">
        <v>1221</v>
      </c>
      <c r="N227" s="53" t="s">
        <v>805</v>
      </c>
      <c r="O227" s="42" t="s">
        <v>1204</v>
      </c>
      <c r="P227" s="42" t="s">
        <v>1600</v>
      </c>
      <c r="Q227" s="45">
        <v>45342</v>
      </c>
      <c r="R227" s="45">
        <v>45381</v>
      </c>
      <c r="S227" s="25" t="s">
        <v>1611</v>
      </c>
      <c r="T227" s="61">
        <f>(5.6*20*1.3)*(10000000/30/8)</f>
        <v>6066666.666666666</v>
      </c>
      <c r="U227" s="62">
        <v>189</v>
      </c>
      <c r="V227" s="46">
        <v>0.1</v>
      </c>
      <c r="W227" s="42" t="s">
        <v>829</v>
      </c>
      <c r="X227" s="42" t="s">
        <v>1215</v>
      </c>
      <c r="Y227" s="42" t="s">
        <v>1222</v>
      </c>
      <c r="Z227" s="42" t="s">
        <v>354</v>
      </c>
      <c r="AA227" s="58" t="s">
        <v>199</v>
      </c>
      <c r="AB227" s="42" t="s">
        <v>1618</v>
      </c>
      <c r="AC227" s="42" t="s">
        <v>199</v>
      </c>
      <c r="AD227" s="42" t="s">
        <v>199</v>
      </c>
      <c r="AE227" s="42" t="s">
        <v>199</v>
      </c>
      <c r="AF227" s="42" t="s">
        <v>199</v>
      </c>
      <c r="AG227" s="42" t="s">
        <v>199</v>
      </c>
      <c r="AH227" s="42" t="s">
        <v>199</v>
      </c>
      <c r="AI227" s="42" t="s">
        <v>199</v>
      </c>
      <c r="AJ227" s="42" t="s">
        <v>199</v>
      </c>
    </row>
    <row r="228" spans="2:36" ht="171" hidden="1" x14ac:dyDescent="0.2">
      <c r="B228" s="42" t="s">
        <v>453</v>
      </c>
      <c r="C228" s="43" t="s">
        <v>850</v>
      </c>
      <c r="D228" s="42" t="s">
        <v>1178</v>
      </c>
      <c r="E228" s="42" t="s">
        <v>1200</v>
      </c>
      <c r="F228" s="42" t="s">
        <v>1122</v>
      </c>
      <c r="G228" s="42" t="s">
        <v>854</v>
      </c>
      <c r="H228" s="42" t="s">
        <v>199</v>
      </c>
      <c r="I228" s="42" t="s">
        <v>199</v>
      </c>
      <c r="J228" s="42" t="s">
        <v>199</v>
      </c>
      <c r="K228" s="42" t="s">
        <v>1223</v>
      </c>
      <c r="L228" s="42" t="s">
        <v>1224</v>
      </c>
      <c r="M228" s="51" t="s">
        <v>1225</v>
      </c>
      <c r="N228" s="53" t="s">
        <v>805</v>
      </c>
      <c r="O228" s="42" t="s">
        <v>1204</v>
      </c>
      <c r="P228" s="42" t="s">
        <v>1600</v>
      </c>
      <c r="Q228" s="45">
        <v>45383</v>
      </c>
      <c r="R228" s="45">
        <v>45427</v>
      </c>
      <c r="S228" s="25" t="s">
        <v>1611</v>
      </c>
      <c r="T228" s="61">
        <f>(2.3*20*1.5)*(10000000/30/8)</f>
        <v>2875000</v>
      </c>
      <c r="U228" s="62">
        <v>189</v>
      </c>
      <c r="V228" s="46">
        <v>0.1</v>
      </c>
      <c r="W228" s="42" t="s">
        <v>829</v>
      </c>
      <c r="X228" s="42" t="s">
        <v>1215</v>
      </c>
      <c r="Y228" s="42" t="s">
        <v>1222</v>
      </c>
      <c r="Z228" s="42" t="s">
        <v>354</v>
      </c>
      <c r="AA228" s="58" t="s">
        <v>199</v>
      </c>
      <c r="AB228" s="42" t="s">
        <v>1618</v>
      </c>
      <c r="AC228" s="42" t="s">
        <v>199</v>
      </c>
      <c r="AD228" s="42" t="s">
        <v>199</v>
      </c>
      <c r="AE228" s="42" t="s">
        <v>199</v>
      </c>
      <c r="AF228" s="42" t="s">
        <v>199</v>
      </c>
      <c r="AG228" s="42" t="s">
        <v>199</v>
      </c>
      <c r="AH228" s="42" t="s">
        <v>199</v>
      </c>
      <c r="AI228" s="42" t="s">
        <v>199</v>
      </c>
      <c r="AJ228" s="42" t="s">
        <v>199</v>
      </c>
    </row>
    <row r="229" spans="2:36" ht="171" hidden="1" x14ac:dyDescent="0.2">
      <c r="B229" s="42" t="s">
        <v>453</v>
      </c>
      <c r="C229" s="43" t="s">
        <v>850</v>
      </c>
      <c r="D229" s="42" t="s">
        <v>1178</v>
      </c>
      <c r="E229" s="42" t="s">
        <v>1200</v>
      </c>
      <c r="F229" s="42" t="s">
        <v>1122</v>
      </c>
      <c r="G229" s="42" t="s">
        <v>854</v>
      </c>
      <c r="H229" s="42" t="s">
        <v>199</v>
      </c>
      <c r="I229" s="42" t="s">
        <v>199</v>
      </c>
      <c r="J229" s="42" t="s">
        <v>199</v>
      </c>
      <c r="K229" s="42" t="s">
        <v>1226</v>
      </c>
      <c r="L229" s="42" t="s">
        <v>1227</v>
      </c>
      <c r="M229" s="51" t="s">
        <v>1228</v>
      </c>
      <c r="N229" s="53" t="s">
        <v>805</v>
      </c>
      <c r="O229" s="42" t="s">
        <v>1204</v>
      </c>
      <c r="P229" s="42" t="s">
        <v>1600</v>
      </c>
      <c r="Q229" s="45">
        <v>45397</v>
      </c>
      <c r="R229" s="45">
        <v>45473</v>
      </c>
      <c r="S229" s="25" t="s">
        <v>1611</v>
      </c>
      <c r="T229" s="61">
        <f>(5.6*20*2.5)*(10000000/30/8)</f>
        <v>11666666.666666666</v>
      </c>
      <c r="U229" s="62">
        <v>189</v>
      </c>
      <c r="V229" s="46">
        <v>0.1</v>
      </c>
      <c r="W229" s="42" t="s">
        <v>829</v>
      </c>
      <c r="X229" s="42" t="s">
        <v>1215</v>
      </c>
      <c r="Y229" s="42" t="s">
        <v>1222</v>
      </c>
      <c r="Z229" s="42" t="s">
        <v>354</v>
      </c>
      <c r="AA229" s="58" t="s">
        <v>199</v>
      </c>
      <c r="AB229" s="42" t="s">
        <v>1618</v>
      </c>
      <c r="AC229" s="42" t="s">
        <v>199</v>
      </c>
      <c r="AD229" s="42" t="s">
        <v>199</v>
      </c>
      <c r="AE229" s="42" t="s">
        <v>199</v>
      </c>
      <c r="AF229" s="42" t="s">
        <v>199</v>
      </c>
      <c r="AG229" s="42" t="s">
        <v>199</v>
      </c>
      <c r="AH229" s="42" t="s">
        <v>199</v>
      </c>
      <c r="AI229" s="42" t="s">
        <v>199</v>
      </c>
      <c r="AJ229" s="42" t="s">
        <v>199</v>
      </c>
    </row>
    <row r="230" spans="2:36" ht="171" hidden="1" x14ac:dyDescent="0.2">
      <c r="B230" s="42" t="s">
        <v>453</v>
      </c>
      <c r="C230" s="43" t="s">
        <v>850</v>
      </c>
      <c r="D230" s="42" t="s">
        <v>1178</v>
      </c>
      <c r="E230" s="42" t="s">
        <v>1200</v>
      </c>
      <c r="F230" s="42" t="s">
        <v>1122</v>
      </c>
      <c r="G230" s="42" t="s">
        <v>854</v>
      </c>
      <c r="H230" s="42" t="s">
        <v>199</v>
      </c>
      <c r="I230" s="42" t="s">
        <v>199</v>
      </c>
      <c r="J230" s="42" t="s">
        <v>199</v>
      </c>
      <c r="K230" s="42" t="s">
        <v>1229</v>
      </c>
      <c r="L230" s="42" t="s">
        <v>1230</v>
      </c>
      <c r="M230" s="51" t="s">
        <v>1231</v>
      </c>
      <c r="N230" s="53" t="s">
        <v>805</v>
      </c>
      <c r="O230" s="42" t="s">
        <v>1204</v>
      </c>
      <c r="P230" s="42" t="s">
        <v>1600</v>
      </c>
      <c r="Q230" s="45">
        <v>45352</v>
      </c>
      <c r="R230" s="45">
        <v>45397</v>
      </c>
      <c r="S230" s="25" t="s">
        <v>1611</v>
      </c>
      <c r="T230" s="61">
        <f>(4*20*1.5)*(10000000/30/8)</f>
        <v>5000000</v>
      </c>
      <c r="U230" s="62">
        <v>189</v>
      </c>
      <c r="V230" s="46">
        <v>0.1</v>
      </c>
      <c r="W230" s="42" t="s">
        <v>829</v>
      </c>
      <c r="X230" s="42" t="s">
        <v>1222</v>
      </c>
      <c r="Y230" s="42" t="s">
        <v>354</v>
      </c>
      <c r="Z230" s="58" t="s">
        <v>199</v>
      </c>
      <c r="AA230" s="58" t="s">
        <v>199</v>
      </c>
      <c r="AB230" s="42" t="s">
        <v>1618</v>
      </c>
      <c r="AC230" s="42" t="s">
        <v>199</v>
      </c>
      <c r="AD230" s="42" t="s">
        <v>199</v>
      </c>
      <c r="AE230" s="42" t="s">
        <v>199</v>
      </c>
      <c r="AF230" s="42" t="s">
        <v>199</v>
      </c>
      <c r="AG230" s="42" t="s">
        <v>199</v>
      </c>
      <c r="AH230" s="42" t="s">
        <v>199</v>
      </c>
      <c r="AI230" s="42" t="s">
        <v>199</v>
      </c>
      <c r="AJ230" s="42" t="s">
        <v>199</v>
      </c>
    </row>
    <row r="231" spans="2:36" ht="171" hidden="1" x14ac:dyDescent="0.2">
      <c r="B231" s="42" t="s">
        <v>453</v>
      </c>
      <c r="C231" s="43" t="s">
        <v>850</v>
      </c>
      <c r="D231" s="42" t="s">
        <v>1178</v>
      </c>
      <c r="E231" s="42" t="s">
        <v>1200</v>
      </c>
      <c r="F231" s="42" t="s">
        <v>1122</v>
      </c>
      <c r="G231" s="42" t="s">
        <v>854</v>
      </c>
      <c r="H231" s="42" t="s">
        <v>199</v>
      </c>
      <c r="I231" s="42" t="s">
        <v>199</v>
      </c>
      <c r="J231" s="42" t="s">
        <v>199</v>
      </c>
      <c r="K231" s="42" t="s">
        <v>1232</v>
      </c>
      <c r="L231" s="42" t="s">
        <v>1233</v>
      </c>
      <c r="M231" s="51" t="s">
        <v>1234</v>
      </c>
      <c r="N231" s="53" t="s">
        <v>805</v>
      </c>
      <c r="O231" s="42" t="s">
        <v>1204</v>
      </c>
      <c r="P231" s="42" t="s">
        <v>1600</v>
      </c>
      <c r="Q231" s="45">
        <v>45397</v>
      </c>
      <c r="R231" s="45">
        <v>45412</v>
      </c>
      <c r="S231" s="25" t="s">
        <v>1611</v>
      </c>
      <c r="T231" s="61">
        <f>(2.3*20*0.5)*(10000000/30/8)</f>
        <v>958333.33333333326</v>
      </c>
      <c r="U231" s="62">
        <v>189</v>
      </c>
      <c r="V231" s="46">
        <v>0.1</v>
      </c>
      <c r="W231" s="42" t="s">
        <v>829</v>
      </c>
      <c r="X231" s="42" t="s">
        <v>1222</v>
      </c>
      <c r="Y231" s="42" t="s">
        <v>354</v>
      </c>
      <c r="Z231" s="58" t="s">
        <v>199</v>
      </c>
      <c r="AA231" s="58" t="s">
        <v>199</v>
      </c>
      <c r="AB231" s="42" t="s">
        <v>1618</v>
      </c>
      <c r="AC231" s="42" t="s">
        <v>199</v>
      </c>
      <c r="AD231" s="42" t="s">
        <v>199</v>
      </c>
      <c r="AE231" s="42" t="s">
        <v>199</v>
      </c>
      <c r="AF231" s="42" t="s">
        <v>199</v>
      </c>
      <c r="AG231" s="42" t="s">
        <v>199</v>
      </c>
      <c r="AH231" s="42" t="s">
        <v>199</v>
      </c>
      <c r="AI231" s="42" t="s">
        <v>199</v>
      </c>
      <c r="AJ231" s="42" t="s">
        <v>199</v>
      </c>
    </row>
    <row r="232" spans="2:36" ht="185.25" hidden="1" x14ac:dyDescent="0.2">
      <c r="B232" s="42" t="s">
        <v>453</v>
      </c>
      <c r="C232" s="43" t="s">
        <v>850</v>
      </c>
      <c r="D232" s="42" t="s">
        <v>1235</v>
      </c>
      <c r="E232" s="42" t="s">
        <v>1200</v>
      </c>
      <c r="F232" s="42" t="s">
        <v>1122</v>
      </c>
      <c r="G232" s="42" t="s">
        <v>855</v>
      </c>
      <c r="H232" s="42" t="s">
        <v>199</v>
      </c>
      <c r="I232" s="42" t="s">
        <v>199</v>
      </c>
      <c r="J232" s="42" t="s">
        <v>199</v>
      </c>
      <c r="K232" s="42" t="s">
        <v>1237</v>
      </c>
      <c r="L232" s="42" t="s">
        <v>1763</v>
      </c>
      <c r="M232" s="42" t="s">
        <v>1238</v>
      </c>
      <c r="N232" s="42" t="s">
        <v>1239</v>
      </c>
      <c r="O232" s="42"/>
      <c r="P232" s="42" t="s">
        <v>1600</v>
      </c>
      <c r="Q232" s="45">
        <v>45306</v>
      </c>
      <c r="R232" s="45">
        <v>45380</v>
      </c>
      <c r="S232" s="45" t="s">
        <v>1611</v>
      </c>
      <c r="T232" s="52"/>
      <c r="U232" s="52"/>
      <c r="V232" s="81">
        <v>0.5</v>
      </c>
      <c r="W232" s="42" t="s">
        <v>355</v>
      </c>
      <c r="X232" s="42" t="s">
        <v>207</v>
      </c>
      <c r="Y232" s="58" t="s">
        <v>199</v>
      </c>
      <c r="Z232" s="58" t="s">
        <v>199</v>
      </c>
      <c r="AA232" s="58" t="s">
        <v>199</v>
      </c>
      <c r="AB232" s="42" t="s">
        <v>1616</v>
      </c>
      <c r="AC232" s="42" t="s">
        <v>199</v>
      </c>
      <c r="AD232" s="42" t="s">
        <v>199</v>
      </c>
      <c r="AE232" s="42" t="s">
        <v>199</v>
      </c>
      <c r="AF232" s="42" t="s">
        <v>199</v>
      </c>
      <c r="AG232" s="42" t="s">
        <v>199</v>
      </c>
      <c r="AH232" s="42" t="s">
        <v>199</v>
      </c>
      <c r="AI232" s="42" t="s">
        <v>199</v>
      </c>
      <c r="AJ232" s="42" t="s">
        <v>497</v>
      </c>
    </row>
    <row r="233" spans="2:36" ht="185.25" hidden="1" x14ac:dyDescent="0.2">
      <c r="B233" s="42" t="s">
        <v>453</v>
      </c>
      <c r="C233" s="43" t="s">
        <v>850</v>
      </c>
      <c r="D233" s="42" t="s">
        <v>1235</v>
      </c>
      <c r="E233" s="42" t="s">
        <v>1200</v>
      </c>
      <c r="F233" s="42" t="s">
        <v>1122</v>
      </c>
      <c r="G233" s="42" t="s">
        <v>855</v>
      </c>
      <c r="H233" s="42" t="s">
        <v>199</v>
      </c>
      <c r="I233" s="42" t="s">
        <v>199</v>
      </c>
      <c r="J233" s="42" t="s">
        <v>199</v>
      </c>
      <c r="K233" s="42" t="s">
        <v>1764</v>
      </c>
      <c r="L233" s="42" t="s">
        <v>1765</v>
      </c>
      <c r="M233" s="42" t="s">
        <v>1242</v>
      </c>
      <c r="N233" s="42" t="s">
        <v>1239</v>
      </c>
      <c r="O233" s="42"/>
      <c r="P233" s="42" t="s">
        <v>1766</v>
      </c>
      <c r="Q233" s="45">
        <v>45306</v>
      </c>
      <c r="R233" s="45">
        <v>45641</v>
      </c>
      <c r="S233" s="45" t="s">
        <v>1611</v>
      </c>
      <c r="T233" s="52"/>
      <c r="U233" s="52"/>
      <c r="V233" s="81">
        <v>0.5</v>
      </c>
      <c r="W233" s="42" t="s">
        <v>355</v>
      </c>
      <c r="X233" s="42" t="s">
        <v>207</v>
      </c>
      <c r="Y233" s="58" t="s">
        <v>199</v>
      </c>
      <c r="Z233" s="58" t="s">
        <v>199</v>
      </c>
      <c r="AA233" s="58" t="s">
        <v>199</v>
      </c>
      <c r="AB233" s="42" t="s">
        <v>1616</v>
      </c>
      <c r="AC233" s="42" t="s">
        <v>199</v>
      </c>
      <c r="AD233" s="42" t="s">
        <v>199</v>
      </c>
      <c r="AE233" s="42" t="s">
        <v>199</v>
      </c>
      <c r="AF233" s="42" t="s">
        <v>199</v>
      </c>
      <c r="AG233" s="42" t="s">
        <v>199</v>
      </c>
      <c r="AH233" s="42" t="s">
        <v>199</v>
      </c>
      <c r="AI233" s="42" t="s">
        <v>199</v>
      </c>
      <c r="AJ233" s="42" t="s">
        <v>497</v>
      </c>
    </row>
    <row r="234" spans="2:36" ht="171" hidden="1" x14ac:dyDescent="0.2">
      <c r="B234" s="42" t="s">
        <v>453</v>
      </c>
      <c r="C234" s="43" t="s">
        <v>850</v>
      </c>
      <c r="D234" s="42" t="s">
        <v>1235</v>
      </c>
      <c r="E234" s="42" t="s">
        <v>1200</v>
      </c>
      <c r="F234" s="42" t="s">
        <v>1122</v>
      </c>
      <c r="G234" s="42" t="s">
        <v>854</v>
      </c>
      <c r="H234" s="42" t="s">
        <v>199</v>
      </c>
      <c r="I234" s="42" t="s">
        <v>199</v>
      </c>
      <c r="J234" s="42" t="s">
        <v>199</v>
      </c>
      <c r="K234" s="42" t="s">
        <v>1243</v>
      </c>
      <c r="L234" s="42" t="s">
        <v>1767</v>
      </c>
      <c r="M234" s="42" t="s">
        <v>1245</v>
      </c>
      <c r="N234" s="42" t="s">
        <v>501</v>
      </c>
      <c r="O234" s="42" t="s">
        <v>1246</v>
      </c>
      <c r="P234" s="42" t="s">
        <v>99</v>
      </c>
      <c r="Q234" s="52">
        <v>45444</v>
      </c>
      <c r="R234" s="52">
        <v>45646</v>
      </c>
      <c r="S234" s="45" t="s">
        <v>1611</v>
      </c>
      <c r="T234" s="61">
        <f>(2*20*6.7)*(12000000/30/8)</f>
        <v>13400000</v>
      </c>
      <c r="U234" s="62">
        <v>183</v>
      </c>
      <c r="V234" s="42"/>
      <c r="W234" s="42" t="s">
        <v>1626</v>
      </c>
      <c r="X234" s="42" t="s">
        <v>199</v>
      </c>
      <c r="Y234" s="42" t="s">
        <v>199</v>
      </c>
      <c r="Z234" s="42" t="s">
        <v>199</v>
      </c>
      <c r="AA234" s="42" t="s">
        <v>199</v>
      </c>
      <c r="AB234" s="42" t="s">
        <v>1618</v>
      </c>
      <c r="AC234" s="42" t="s">
        <v>248</v>
      </c>
      <c r="AD234" s="42" t="s">
        <v>199</v>
      </c>
      <c r="AE234" s="42" t="s">
        <v>199</v>
      </c>
      <c r="AF234" s="42" t="s">
        <v>199</v>
      </c>
      <c r="AG234" s="42" t="s">
        <v>199</v>
      </c>
      <c r="AH234" s="42" t="s">
        <v>199</v>
      </c>
      <c r="AI234" s="42" t="s">
        <v>199</v>
      </c>
      <c r="AJ234" s="42" t="s">
        <v>654</v>
      </c>
    </row>
    <row r="235" spans="2:36" ht="171" hidden="1" x14ac:dyDescent="0.2">
      <c r="B235" s="42" t="s">
        <v>453</v>
      </c>
      <c r="C235" s="43" t="s">
        <v>850</v>
      </c>
      <c r="D235" s="42" t="s">
        <v>1178</v>
      </c>
      <c r="E235" s="42" t="s">
        <v>1247</v>
      </c>
      <c r="F235" s="42" t="s">
        <v>1122</v>
      </c>
      <c r="G235" s="42" t="s">
        <v>854</v>
      </c>
      <c r="H235" s="42" t="s">
        <v>199</v>
      </c>
      <c r="I235" s="42" t="s">
        <v>199</v>
      </c>
      <c r="J235" s="42" t="s">
        <v>199</v>
      </c>
      <c r="K235" s="42" t="s">
        <v>1248</v>
      </c>
      <c r="L235" s="51" t="s">
        <v>1249</v>
      </c>
      <c r="M235" s="51" t="s">
        <v>1250</v>
      </c>
      <c r="N235" s="53" t="s">
        <v>805</v>
      </c>
      <c r="O235" s="42" t="s">
        <v>1204</v>
      </c>
      <c r="P235" s="42" t="s">
        <v>99</v>
      </c>
      <c r="Q235" s="45">
        <v>45337</v>
      </c>
      <c r="R235" s="45">
        <v>45366</v>
      </c>
      <c r="S235" s="25" t="s">
        <v>1611</v>
      </c>
      <c r="T235" s="61">
        <f>(4.6*20*1)*(10000000/30/8)</f>
        <v>3833333.333333333</v>
      </c>
      <c r="U235" s="62">
        <v>189</v>
      </c>
      <c r="V235" s="46">
        <v>0.2</v>
      </c>
      <c r="W235" s="42" t="s">
        <v>829</v>
      </c>
      <c r="X235" s="42" t="s">
        <v>354</v>
      </c>
      <c r="Y235" s="58" t="s">
        <v>199</v>
      </c>
      <c r="Z235" s="58" t="s">
        <v>199</v>
      </c>
      <c r="AA235" s="58" t="s">
        <v>199</v>
      </c>
      <c r="AB235" s="42" t="s">
        <v>1621</v>
      </c>
      <c r="AC235" s="42" t="s">
        <v>199</v>
      </c>
      <c r="AD235" s="58" t="s">
        <v>199</v>
      </c>
      <c r="AE235" s="42" t="s">
        <v>199</v>
      </c>
      <c r="AF235" s="42" t="s">
        <v>199</v>
      </c>
      <c r="AG235" s="42" t="s">
        <v>199</v>
      </c>
      <c r="AH235" s="42" t="s">
        <v>199</v>
      </c>
      <c r="AI235" s="42" t="s">
        <v>199</v>
      </c>
      <c r="AJ235" s="42" t="s">
        <v>199</v>
      </c>
    </row>
    <row r="236" spans="2:36" ht="171" hidden="1" x14ac:dyDescent="0.2">
      <c r="B236" s="42" t="s">
        <v>453</v>
      </c>
      <c r="C236" s="43" t="s">
        <v>850</v>
      </c>
      <c r="D236" s="42" t="s">
        <v>1178</v>
      </c>
      <c r="E236" s="42" t="s">
        <v>1247</v>
      </c>
      <c r="F236" s="42" t="s">
        <v>1122</v>
      </c>
      <c r="G236" s="42" t="s">
        <v>854</v>
      </c>
      <c r="H236" s="42" t="s">
        <v>199</v>
      </c>
      <c r="I236" s="42" t="s">
        <v>199</v>
      </c>
      <c r="J236" s="42" t="s">
        <v>199</v>
      </c>
      <c r="K236" s="42" t="s">
        <v>1251</v>
      </c>
      <c r="L236" s="51" t="s">
        <v>1252</v>
      </c>
      <c r="M236" s="51" t="s">
        <v>1253</v>
      </c>
      <c r="N236" s="53" t="s">
        <v>805</v>
      </c>
      <c r="O236" s="42" t="s">
        <v>1204</v>
      </c>
      <c r="P236" s="42" t="s">
        <v>99</v>
      </c>
      <c r="Q236" s="45">
        <v>45366</v>
      </c>
      <c r="R236" s="45">
        <v>45381</v>
      </c>
      <c r="S236" s="25" t="s">
        <v>1611</v>
      </c>
      <c r="T236" s="61">
        <f>(3.2*20*0.5)*(10000000/30/8)</f>
        <v>1333333.3333333333</v>
      </c>
      <c r="U236" s="62">
        <v>189</v>
      </c>
      <c r="V236" s="46">
        <v>0.2</v>
      </c>
      <c r="W236" s="42" t="s">
        <v>829</v>
      </c>
      <c r="X236" s="42" t="s">
        <v>354</v>
      </c>
      <c r="Y236" s="58" t="s">
        <v>199</v>
      </c>
      <c r="Z236" s="58" t="s">
        <v>199</v>
      </c>
      <c r="AA236" s="58" t="s">
        <v>199</v>
      </c>
      <c r="AB236" s="42" t="s">
        <v>1621</v>
      </c>
      <c r="AC236" s="42" t="s">
        <v>199</v>
      </c>
      <c r="AD236" s="42" t="s">
        <v>199</v>
      </c>
      <c r="AE236" s="42" t="s">
        <v>199</v>
      </c>
      <c r="AF236" s="42" t="s">
        <v>199</v>
      </c>
      <c r="AG236" s="42" t="s">
        <v>199</v>
      </c>
      <c r="AH236" s="42" t="s">
        <v>199</v>
      </c>
      <c r="AI236" s="42" t="s">
        <v>199</v>
      </c>
      <c r="AJ236" s="42" t="s">
        <v>199</v>
      </c>
    </row>
    <row r="237" spans="2:36" ht="171" hidden="1" x14ac:dyDescent="0.2">
      <c r="B237" s="42" t="s">
        <v>453</v>
      </c>
      <c r="C237" s="43" t="s">
        <v>850</v>
      </c>
      <c r="D237" s="42" t="s">
        <v>1178</v>
      </c>
      <c r="E237" s="42" t="s">
        <v>1247</v>
      </c>
      <c r="F237" s="42" t="s">
        <v>1122</v>
      </c>
      <c r="G237" s="42" t="s">
        <v>854</v>
      </c>
      <c r="H237" s="42" t="s">
        <v>199</v>
      </c>
      <c r="I237" s="42" t="s">
        <v>199</v>
      </c>
      <c r="J237" s="42" t="s">
        <v>199</v>
      </c>
      <c r="K237" s="42" t="s">
        <v>1254</v>
      </c>
      <c r="L237" s="51" t="s">
        <v>1768</v>
      </c>
      <c r="M237" s="51" t="s">
        <v>1256</v>
      </c>
      <c r="N237" s="53" t="s">
        <v>805</v>
      </c>
      <c r="O237" s="42" t="s">
        <v>1204</v>
      </c>
      <c r="P237" s="42" t="s">
        <v>99</v>
      </c>
      <c r="Q237" s="45">
        <v>45381</v>
      </c>
      <c r="R237" s="45">
        <v>45397</v>
      </c>
      <c r="S237" s="25" t="s">
        <v>1611</v>
      </c>
      <c r="T237" s="61">
        <f>(4.8*20*0.5)*(10000000/30/8)</f>
        <v>2000000</v>
      </c>
      <c r="U237" s="62">
        <v>189</v>
      </c>
      <c r="V237" s="46">
        <v>0.2</v>
      </c>
      <c r="W237" s="42" t="s">
        <v>829</v>
      </c>
      <c r="X237" s="42" t="s">
        <v>354</v>
      </c>
      <c r="Y237" s="58" t="s">
        <v>199</v>
      </c>
      <c r="Z237" s="58" t="s">
        <v>199</v>
      </c>
      <c r="AA237" s="58" t="s">
        <v>199</v>
      </c>
      <c r="AB237" s="42" t="s">
        <v>1621</v>
      </c>
      <c r="AC237" s="42" t="s">
        <v>199</v>
      </c>
      <c r="AD237" s="42" t="s">
        <v>199</v>
      </c>
      <c r="AE237" s="42" t="s">
        <v>199</v>
      </c>
      <c r="AF237" s="42" t="s">
        <v>199</v>
      </c>
      <c r="AG237" s="42" t="s">
        <v>199</v>
      </c>
      <c r="AH237" s="42" t="s">
        <v>199</v>
      </c>
      <c r="AI237" s="42" t="s">
        <v>199</v>
      </c>
      <c r="AJ237" s="42" t="s">
        <v>199</v>
      </c>
    </row>
    <row r="238" spans="2:36" ht="171" hidden="1" x14ac:dyDescent="0.2">
      <c r="B238" s="42" t="s">
        <v>453</v>
      </c>
      <c r="C238" s="43" t="s">
        <v>850</v>
      </c>
      <c r="D238" s="42" t="s">
        <v>1178</v>
      </c>
      <c r="E238" s="42" t="s">
        <v>1247</v>
      </c>
      <c r="F238" s="42" t="s">
        <v>1122</v>
      </c>
      <c r="G238" s="42" t="s">
        <v>854</v>
      </c>
      <c r="H238" s="42" t="s">
        <v>199</v>
      </c>
      <c r="I238" s="42" t="s">
        <v>199</v>
      </c>
      <c r="J238" s="42" t="s">
        <v>199</v>
      </c>
      <c r="K238" s="42" t="s">
        <v>1257</v>
      </c>
      <c r="L238" s="42" t="s">
        <v>1769</v>
      </c>
      <c r="M238" s="51" t="s">
        <v>1259</v>
      </c>
      <c r="N238" s="53" t="s">
        <v>805</v>
      </c>
      <c r="O238" s="42" t="s">
        <v>1204</v>
      </c>
      <c r="P238" s="42" t="s">
        <v>99</v>
      </c>
      <c r="Q238" s="45">
        <v>45444</v>
      </c>
      <c r="R238" s="45">
        <v>45458</v>
      </c>
      <c r="S238" s="25" t="s">
        <v>1611</v>
      </c>
      <c r="T238" s="61">
        <f>(4*20*0.5)*(10000000/30/8)</f>
        <v>1666666.6666666665</v>
      </c>
      <c r="U238" s="62">
        <v>189</v>
      </c>
      <c r="V238" s="46">
        <v>0.2</v>
      </c>
      <c r="W238" s="42" t="s">
        <v>829</v>
      </c>
      <c r="X238" s="42" t="s">
        <v>354</v>
      </c>
      <c r="Y238" s="58" t="s">
        <v>199</v>
      </c>
      <c r="Z238" s="58" t="s">
        <v>199</v>
      </c>
      <c r="AA238" s="58" t="s">
        <v>199</v>
      </c>
      <c r="AB238" s="42" t="s">
        <v>1621</v>
      </c>
      <c r="AC238" s="42" t="s">
        <v>199</v>
      </c>
      <c r="AD238" s="42" t="s">
        <v>199</v>
      </c>
      <c r="AE238" s="42" t="s">
        <v>199</v>
      </c>
      <c r="AF238" s="42" t="s">
        <v>199</v>
      </c>
      <c r="AG238" s="42" t="s">
        <v>199</v>
      </c>
      <c r="AH238" s="42" t="s">
        <v>199</v>
      </c>
      <c r="AI238" s="42" t="s">
        <v>199</v>
      </c>
      <c r="AJ238" s="42" t="s">
        <v>199</v>
      </c>
    </row>
    <row r="239" spans="2:36" ht="171" hidden="1" x14ac:dyDescent="0.2">
      <c r="B239" s="42" t="s">
        <v>453</v>
      </c>
      <c r="C239" s="43" t="s">
        <v>850</v>
      </c>
      <c r="D239" s="42" t="s">
        <v>1178</v>
      </c>
      <c r="E239" s="42" t="s">
        <v>1247</v>
      </c>
      <c r="F239" s="42" t="s">
        <v>1122</v>
      </c>
      <c r="G239" s="42" t="s">
        <v>854</v>
      </c>
      <c r="H239" s="42" t="s">
        <v>199</v>
      </c>
      <c r="I239" s="42" t="s">
        <v>199</v>
      </c>
      <c r="J239" s="42" t="s">
        <v>199</v>
      </c>
      <c r="K239" s="42" t="s">
        <v>1260</v>
      </c>
      <c r="L239" s="42" t="s">
        <v>1770</v>
      </c>
      <c r="M239" s="51" t="s">
        <v>1262</v>
      </c>
      <c r="N239" s="53" t="s">
        <v>805</v>
      </c>
      <c r="O239" s="42" t="s">
        <v>1204</v>
      </c>
      <c r="P239" s="42" t="s">
        <v>99</v>
      </c>
      <c r="Q239" s="45">
        <v>45458</v>
      </c>
      <c r="R239" s="45">
        <v>45488</v>
      </c>
      <c r="S239" s="25" t="s">
        <v>1611</v>
      </c>
      <c r="T239" s="61">
        <f>(3.2*20*1)*(10000000/30/8)</f>
        <v>2666666.6666666665</v>
      </c>
      <c r="U239" s="62">
        <v>189</v>
      </c>
      <c r="V239" s="46">
        <v>0.2</v>
      </c>
      <c r="W239" s="42" t="s">
        <v>829</v>
      </c>
      <c r="X239" s="42" t="s">
        <v>354</v>
      </c>
      <c r="Y239" s="58" t="s">
        <v>199</v>
      </c>
      <c r="Z239" s="58" t="s">
        <v>199</v>
      </c>
      <c r="AA239" s="58" t="s">
        <v>199</v>
      </c>
      <c r="AB239" s="42" t="s">
        <v>1621</v>
      </c>
      <c r="AC239" s="42" t="s">
        <v>199</v>
      </c>
      <c r="AD239" s="42" t="s">
        <v>199</v>
      </c>
      <c r="AE239" s="42" t="s">
        <v>199</v>
      </c>
      <c r="AF239" s="42" t="s">
        <v>199</v>
      </c>
      <c r="AG239" s="42" t="s">
        <v>199</v>
      </c>
      <c r="AH239" s="42" t="s">
        <v>199</v>
      </c>
      <c r="AI239" s="42" t="s">
        <v>199</v>
      </c>
      <c r="AJ239" s="42" t="s">
        <v>199</v>
      </c>
    </row>
    <row r="240" spans="2:36" ht="171" hidden="1" x14ac:dyDescent="0.2">
      <c r="B240" s="42" t="s">
        <v>453</v>
      </c>
      <c r="C240" s="43" t="s">
        <v>850</v>
      </c>
      <c r="D240" s="42" t="s">
        <v>1178</v>
      </c>
      <c r="E240" s="42" t="s">
        <v>1263</v>
      </c>
      <c r="F240" s="42" t="s">
        <v>1122</v>
      </c>
      <c r="G240" s="42" t="s">
        <v>854</v>
      </c>
      <c r="H240" s="42" t="s">
        <v>199</v>
      </c>
      <c r="I240" s="42" t="s">
        <v>199</v>
      </c>
      <c r="J240" s="42" t="s">
        <v>199</v>
      </c>
      <c r="K240" s="42" t="s">
        <v>1771</v>
      </c>
      <c r="L240" s="42" t="s">
        <v>1265</v>
      </c>
      <c r="M240" s="51" t="s">
        <v>1266</v>
      </c>
      <c r="N240" s="53" t="s">
        <v>805</v>
      </c>
      <c r="O240" s="42" t="s">
        <v>1204</v>
      </c>
      <c r="P240" s="42" t="s">
        <v>99</v>
      </c>
      <c r="Q240" s="45">
        <v>45474</v>
      </c>
      <c r="R240" s="45">
        <v>45488</v>
      </c>
      <c r="S240" s="25" t="s">
        <v>1611</v>
      </c>
      <c r="T240" s="61">
        <f>(3.2*20*0.5)*(10000000/30/8)</f>
        <v>1333333.3333333333</v>
      </c>
      <c r="U240" s="62">
        <v>189</v>
      </c>
      <c r="V240" s="46">
        <v>0.05</v>
      </c>
      <c r="W240" s="42" t="s">
        <v>829</v>
      </c>
      <c r="X240" s="42" t="s">
        <v>354</v>
      </c>
      <c r="Y240" s="58" t="s">
        <v>199</v>
      </c>
      <c r="Z240" s="58" t="s">
        <v>199</v>
      </c>
      <c r="AA240" s="58" t="s">
        <v>199</v>
      </c>
      <c r="AB240" s="42" t="s">
        <v>1621</v>
      </c>
      <c r="AC240" s="42" t="s">
        <v>199</v>
      </c>
      <c r="AD240" s="42" t="s">
        <v>199</v>
      </c>
      <c r="AE240" s="42" t="s">
        <v>199</v>
      </c>
      <c r="AF240" s="42" t="s">
        <v>199</v>
      </c>
      <c r="AG240" s="42" t="s">
        <v>199</v>
      </c>
      <c r="AH240" s="42" t="s">
        <v>199</v>
      </c>
      <c r="AI240" s="42" t="s">
        <v>199</v>
      </c>
      <c r="AJ240" s="42" t="s">
        <v>199</v>
      </c>
    </row>
    <row r="241" spans="2:36" ht="171" hidden="1" x14ac:dyDescent="0.2">
      <c r="B241" s="42" t="s">
        <v>453</v>
      </c>
      <c r="C241" s="43" t="s">
        <v>850</v>
      </c>
      <c r="D241" s="42" t="s">
        <v>1178</v>
      </c>
      <c r="E241" s="42" t="s">
        <v>1263</v>
      </c>
      <c r="F241" s="42" t="s">
        <v>1122</v>
      </c>
      <c r="G241" s="42" t="s">
        <v>854</v>
      </c>
      <c r="H241" s="42" t="s">
        <v>199</v>
      </c>
      <c r="I241" s="42" t="s">
        <v>199</v>
      </c>
      <c r="J241" s="42" t="s">
        <v>199</v>
      </c>
      <c r="K241" s="42" t="s">
        <v>1772</v>
      </c>
      <c r="L241" s="42" t="s">
        <v>1268</v>
      </c>
      <c r="M241" s="51" t="s">
        <v>1773</v>
      </c>
      <c r="N241" s="53" t="s">
        <v>805</v>
      </c>
      <c r="O241" s="42" t="s">
        <v>1204</v>
      </c>
      <c r="P241" s="42" t="s">
        <v>99</v>
      </c>
      <c r="Q241" s="45">
        <v>45488</v>
      </c>
      <c r="R241" s="45">
        <v>45503</v>
      </c>
      <c r="S241" s="25" t="s">
        <v>1611</v>
      </c>
      <c r="T241" s="61">
        <f>(4.8*20*0.5)*(10000000/30/8)</f>
        <v>2000000</v>
      </c>
      <c r="U241" s="62">
        <v>189</v>
      </c>
      <c r="V241" s="46">
        <v>0.1</v>
      </c>
      <c r="W241" s="42" t="s">
        <v>829</v>
      </c>
      <c r="X241" s="42" t="s">
        <v>1222</v>
      </c>
      <c r="Y241" s="42" t="s">
        <v>354</v>
      </c>
      <c r="Z241" s="58" t="s">
        <v>199</v>
      </c>
      <c r="AA241" s="58" t="s">
        <v>199</v>
      </c>
      <c r="AB241" s="42" t="s">
        <v>1621</v>
      </c>
      <c r="AC241" s="42" t="s">
        <v>199</v>
      </c>
      <c r="AD241" s="42" t="s">
        <v>199</v>
      </c>
      <c r="AE241" s="42" t="s">
        <v>199</v>
      </c>
      <c r="AF241" s="42" t="s">
        <v>199</v>
      </c>
      <c r="AG241" s="42" t="s">
        <v>199</v>
      </c>
      <c r="AH241" s="42" t="s">
        <v>199</v>
      </c>
      <c r="AI241" s="42" t="s">
        <v>199</v>
      </c>
      <c r="AJ241" s="42" t="s">
        <v>199</v>
      </c>
    </row>
    <row r="242" spans="2:36" ht="171" hidden="1" x14ac:dyDescent="0.2">
      <c r="B242" s="42" t="s">
        <v>453</v>
      </c>
      <c r="C242" s="43" t="s">
        <v>850</v>
      </c>
      <c r="D242" s="42" t="s">
        <v>1178</v>
      </c>
      <c r="E242" s="42" t="s">
        <v>1263</v>
      </c>
      <c r="F242" s="42" t="s">
        <v>1122</v>
      </c>
      <c r="G242" s="42" t="s">
        <v>854</v>
      </c>
      <c r="H242" s="42" t="s">
        <v>199</v>
      </c>
      <c r="I242" s="42" t="s">
        <v>199</v>
      </c>
      <c r="J242" s="42" t="s">
        <v>199</v>
      </c>
      <c r="K242" s="42" t="s">
        <v>1270</v>
      </c>
      <c r="L242" s="42" t="s">
        <v>1271</v>
      </c>
      <c r="M242" s="51" t="s">
        <v>1272</v>
      </c>
      <c r="N242" s="53" t="s">
        <v>805</v>
      </c>
      <c r="O242" s="42" t="s">
        <v>1204</v>
      </c>
      <c r="P242" s="42" t="s">
        <v>99</v>
      </c>
      <c r="Q242" s="45">
        <v>45505</v>
      </c>
      <c r="R242" s="45">
        <v>45534</v>
      </c>
      <c r="S242" s="25" t="s">
        <v>1611</v>
      </c>
      <c r="T242" s="61">
        <f>(6*20*1)*(10000000/30/8)</f>
        <v>5000000</v>
      </c>
      <c r="U242" s="62">
        <v>189</v>
      </c>
      <c r="V242" s="46">
        <v>0.15</v>
      </c>
      <c r="W242" s="42" t="s">
        <v>829</v>
      </c>
      <c r="X242" s="42" t="s">
        <v>354</v>
      </c>
      <c r="Y242" s="58" t="s">
        <v>199</v>
      </c>
      <c r="Z242" s="58" t="s">
        <v>199</v>
      </c>
      <c r="AA242" s="58" t="s">
        <v>199</v>
      </c>
      <c r="AB242" s="42" t="s">
        <v>1621</v>
      </c>
      <c r="AC242" s="42" t="s">
        <v>199</v>
      </c>
      <c r="AD242" s="42" t="s">
        <v>199</v>
      </c>
      <c r="AE242" s="42" t="s">
        <v>199</v>
      </c>
      <c r="AF242" s="42" t="s">
        <v>199</v>
      </c>
      <c r="AG242" s="42" t="s">
        <v>199</v>
      </c>
      <c r="AH242" s="42" t="s">
        <v>199</v>
      </c>
      <c r="AI242" s="42" t="s">
        <v>199</v>
      </c>
      <c r="AJ242" s="42" t="s">
        <v>199</v>
      </c>
    </row>
    <row r="243" spans="2:36" ht="171" hidden="1" x14ac:dyDescent="0.2">
      <c r="B243" s="42" t="s">
        <v>453</v>
      </c>
      <c r="C243" s="43" t="s">
        <v>850</v>
      </c>
      <c r="D243" s="42" t="s">
        <v>1178</v>
      </c>
      <c r="E243" s="42" t="s">
        <v>1263</v>
      </c>
      <c r="F243" s="42" t="s">
        <v>1122</v>
      </c>
      <c r="G243" s="42" t="s">
        <v>854</v>
      </c>
      <c r="H243" s="42" t="s">
        <v>199</v>
      </c>
      <c r="I243" s="42" t="s">
        <v>199</v>
      </c>
      <c r="J243" s="42" t="s">
        <v>199</v>
      </c>
      <c r="K243" s="42" t="s">
        <v>1273</v>
      </c>
      <c r="L243" s="42" t="s">
        <v>1274</v>
      </c>
      <c r="M243" s="51" t="s">
        <v>1275</v>
      </c>
      <c r="N243" s="53" t="s">
        <v>805</v>
      </c>
      <c r="O243" s="42" t="s">
        <v>1204</v>
      </c>
      <c r="P243" s="42" t="s">
        <v>99</v>
      </c>
      <c r="Q243" s="45">
        <v>45536</v>
      </c>
      <c r="R243" s="45">
        <v>45565</v>
      </c>
      <c r="S243" s="25" t="s">
        <v>1611</v>
      </c>
      <c r="T243" s="61">
        <f>(5.6*20*1)*(10000000/30/8)</f>
        <v>4666666.666666666</v>
      </c>
      <c r="U243" s="62">
        <v>189</v>
      </c>
      <c r="V243" s="46">
        <v>0.15</v>
      </c>
      <c r="W243" s="42" t="s">
        <v>829</v>
      </c>
      <c r="X243" s="42" t="s">
        <v>354</v>
      </c>
      <c r="Y243" s="58" t="s">
        <v>199</v>
      </c>
      <c r="Z243" s="58" t="s">
        <v>199</v>
      </c>
      <c r="AA243" s="58" t="s">
        <v>199</v>
      </c>
      <c r="AB243" s="42" t="s">
        <v>1621</v>
      </c>
      <c r="AC243" s="42" t="s">
        <v>199</v>
      </c>
      <c r="AD243" s="42" t="s">
        <v>199</v>
      </c>
      <c r="AE243" s="42" t="s">
        <v>199</v>
      </c>
      <c r="AF243" s="42" t="s">
        <v>199</v>
      </c>
      <c r="AG243" s="42" t="s">
        <v>199</v>
      </c>
      <c r="AH243" s="42" t="s">
        <v>199</v>
      </c>
      <c r="AI243" s="42" t="s">
        <v>199</v>
      </c>
      <c r="AJ243" s="42" t="s">
        <v>199</v>
      </c>
    </row>
    <row r="244" spans="2:36" ht="171" hidden="1" x14ac:dyDescent="0.2">
      <c r="B244" s="42" t="s">
        <v>453</v>
      </c>
      <c r="C244" s="43" t="s">
        <v>850</v>
      </c>
      <c r="D244" s="42" t="s">
        <v>1178</v>
      </c>
      <c r="E244" s="42" t="s">
        <v>1263</v>
      </c>
      <c r="F244" s="42" t="s">
        <v>1122</v>
      </c>
      <c r="G244" s="42" t="s">
        <v>854</v>
      </c>
      <c r="H244" s="42" t="s">
        <v>199</v>
      </c>
      <c r="I244" s="42" t="s">
        <v>199</v>
      </c>
      <c r="J244" s="42" t="s">
        <v>199</v>
      </c>
      <c r="K244" s="42" t="s">
        <v>1276</v>
      </c>
      <c r="L244" s="42" t="s">
        <v>1277</v>
      </c>
      <c r="M244" s="51" t="s">
        <v>1278</v>
      </c>
      <c r="N244" s="53" t="s">
        <v>805</v>
      </c>
      <c r="O244" s="42" t="s">
        <v>1204</v>
      </c>
      <c r="P244" s="42" t="s">
        <v>99</v>
      </c>
      <c r="Q244" s="45">
        <v>45536</v>
      </c>
      <c r="R244" s="45">
        <v>45550</v>
      </c>
      <c r="S244" s="25" t="s">
        <v>1611</v>
      </c>
      <c r="T244" s="61">
        <f>(6*20*0.5)*(10000000/30/8)</f>
        <v>2500000</v>
      </c>
      <c r="U244" s="62">
        <v>189</v>
      </c>
      <c r="V244" s="46">
        <v>0.05</v>
      </c>
      <c r="W244" s="42" t="s">
        <v>829</v>
      </c>
      <c r="X244" s="42" t="s">
        <v>354</v>
      </c>
      <c r="Y244" s="58" t="s">
        <v>199</v>
      </c>
      <c r="Z244" s="58" t="s">
        <v>199</v>
      </c>
      <c r="AA244" s="58" t="s">
        <v>199</v>
      </c>
      <c r="AB244" s="42" t="s">
        <v>1621</v>
      </c>
      <c r="AC244" s="42" t="s">
        <v>199</v>
      </c>
      <c r="AD244" s="42" t="s">
        <v>199</v>
      </c>
      <c r="AE244" s="42" t="s">
        <v>199</v>
      </c>
      <c r="AF244" s="42" t="s">
        <v>199</v>
      </c>
      <c r="AG244" s="42" t="s">
        <v>199</v>
      </c>
      <c r="AH244" s="42" t="s">
        <v>199</v>
      </c>
      <c r="AI244" s="42" t="s">
        <v>199</v>
      </c>
      <c r="AJ244" s="42" t="s">
        <v>199</v>
      </c>
    </row>
    <row r="245" spans="2:36" ht="171" hidden="1" x14ac:dyDescent="0.2">
      <c r="B245" s="42" t="s">
        <v>453</v>
      </c>
      <c r="C245" s="43" t="s">
        <v>850</v>
      </c>
      <c r="D245" s="42" t="s">
        <v>1178</v>
      </c>
      <c r="E245" s="42" t="s">
        <v>1263</v>
      </c>
      <c r="F245" s="42" t="s">
        <v>1122</v>
      </c>
      <c r="G245" s="42" t="s">
        <v>854</v>
      </c>
      <c r="H245" s="42" t="s">
        <v>199</v>
      </c>
      <c r="I245" s="42" t="s">
        <v>199</v>
      </c>
      <c r="J245" s="42" t="s">
        <v>199</v>
      </c>
      <c r="K245" s="42" t="s">
        <v>1774</v>
      </c>
      <c r="L245" s="42" t="s">
        <v>1280</v>
      </c>
      <c r="M245" s="51" t="s">
        <v>1281</v>
      </c>
      <c r="N245" s="53" t="s">
        <v>805</v>
      </c>
      <c r="O245" s="42" t="s">
        <v>1204</v>
      </c>
      <c r="P245" s="42" t="s">
        <v>99</v>
      </c>
      <c r="Q245" s="45">
        <v>45550</v>
      </c>
      <c r="R245" s="45">
        <v>45580</v>
      </c>
      <c r="S245" s="25" t="s">
        <v>1611</v>
      </c>
      <c r="T245" s="61">
        <f>(5.6*20*1)*(10000000/30/8)</f>
        <v>4666666.666666666</v>
      </c>
      <c r="U245" s="62">
        <v>189</v>
      </c>
      <c r="V245" s="46">
        <v>0.05</v>
      </c>
      <c r="W245" s="42" t="s">
        <v>829</v>
      </c>
      <c r="X245" s="42" t="s">
        <v>1222</v>
      </c>
      <c r="Y245" s="42" t="s">
        <v>354</v>
      </c>
      <c r="Z245" s="58" t="s">
        <v>199</v>
      </c>
      <c r="AA245" s="58" t="s">
        <v>199</v>
      </c>
      <c r="AB245" s="42" t="s">
        <v>1621</v>
      </c>
      <c r="AC245" s="42" t="s">
        <v>199</v>
      </c>
      <c r="AD245" s="42" t="s">
        <v>199</v>
      </c>
      <c r="AE245" s="42" t="s">
        <v>199</v>
      </c>
      <c r="AF245" s="42" t="s">
        <v>199</v>
      </c>
      <c r="AG245" s="42" t="s">
        <v>199</v>
      </c>
      <c r="AH245" s="42" t="s">
        <v>199</v>
      </c>
      <c r="AI245" s="42" t="s">
        <v>199</v>
      </c>
      <c r="AJ245" s="42" t="s">
        <v>199</v>
      </c>
    </row>
    <row r="246" spans="2:36" ht="171" hidden="1" x14ac:dyDescent="0.2">
      <c r="B246" s="42" t="s">
        <v>453</v>
      </c>
      <c r="C246" s="43" t="s">
        <v>850</v>
      </c>
      <c r="D246" s="42" t="s">
        <v>1178</v>
      </c>
      <c r="E246" s="42" t="s">
        <v>1263</v>
      </c>
      <c r="F246" s="42" t="s">
        <v>1122</v>
      </c>
      <c r="G246" s="42" t="s">
        <v>854</v>
      </c>
      <c r="H246" s="42" t="s">
        <v>199</v>
      </c>
      <c r="I246" s="42" t="s">
        <v>199</v>
      </c>
      <c r="J246" s="42" t="s">
        <v>199</v>
      </c>
      <c r="K246" s="42" t="s">
        <v>1282</v>
      </c>
      <c r="L246" s="42" t="s">
        <v>1283</v>
      </c>
      <c r="M246" s="51" t="s">
        <v>1284</v>
      </c>
      <c r="N246" s="53" t="s">
        <v>805</v>
      </c>
      <c r="O246" s="42" t="s">
        <v>1204</v>
      </c>
      <c r="P246" s="42" t="s">
        <v>99</v>
      </c>
      <c r="Q246" s="45">
        <v>45580</v>
      </c>
      <c r="R246" s="45">
        <v>45595</v>
      </c>
      <c r="S246" s="25" t="s">
        <v>1611</v>
      </c>
      <c r="T246" s="61">
        <f>(6*20*0.5)*(10000000/30/8)</f>
        <v>2500000</v>
      </c>
      <c r="U246" s="62">
        <v>189</v>
      </c>
      <c r="V246" s="46">
        <v>0.1</v>
      </c>
      <c r="W246" s="42" t="s">
        <v>829</v>
      </c>
      <c r="X246" s="42" t="s">
        <v>1222</v>
      </c>
      <c r="Y246" s="42" t="s">
        <v>354</v>
      </c>
      <c r="Z246" s="58" t="s">
        <v>199</v>
      </c>
      <c r="AA246" s="58" t="s">
        <v>199</v>
      </c>
      <c r="AB246" s="42" t="s">
        <v>1621</v>
      </c>
      <c r="AC246" s="42" t="s">
        <v>199</v>
      </c>
      <c r="AD246" s="42" t="s">
        <v>199</v>
      </c>
      <c r="AE246" s="42" t="s">
        <v>199</v>
      </c>
      <c r="AF246" s="42" t="s">
        <v>199</v>
      </c>
      <c r="AG246" s="42" t="s">
        <v>199</v>
      </c>
      <c r="AH246" s="42" t="s">
        <v>199</v>
      </c>
      <c r="AI246" s="42" t="s">
        <v>199</v>
      </c>
      <c r="AJ246" s="42" t="s">
        <v>199</v>
      </c>
    </row>
    <row r="247" spans="2:36" ht="171" hidden="1" x14ac:dyDescent="0.2">
      <c r="B247" s="42" t="s">
        <v>453</v>
      </c>
      <c r="C247" s="43" t="s">
        <v>850</v>
      </c>
      <c r="D247" s="42" t="s">
        <v>1178</v>
      </c>
      <c r="E247" s="42" t="s">
        <v>1263</v>
      </c>
      <c r="F247" s="42" t="s">
        <v>1122</v>
      </c>
      <c r="G247" s="42" t="s">
        <v>854</v>
      </c>
      <c r="H247" s="42" t="s">
        <v>199</v>
      </c>
      <c r="I247" s="42" t="s">
        <v>199</v>
      </c>
      <c r="J247" s="42" t="s">
        <v>199</v>
      </c>
      <c r="K247" s="42" t="s">
        <v>1285</v>
      </c>
      <c r="L247" s="42" t="s">
        <v>1286</v>
      </c>
      <c r="M247" s="51" t="s">
        <v>1287</v>
      </c>
      <c r="N247" s="53" t="s">
        <v>805</v>
      </c>
      <c r="O247" s="42" t="s">
        <v>1204</v>
      </c>
      <c r="P247" s="42" t="s">
        <v>99</v>
      </c>
      <c r="Q247" s="45">
        <v>45566</v>
      </c>
      <c r="R247" s="45">
        <v>45626</v>
      </c>
      <c r="S247" s="25" t="s">
        <v>1611</v>
      </c>
      <c r="T247" s="61">
        <f>(4.8*20*2)*(10000000/30/8)</f>
        <v>8000000</v>
      </c>
      <c r="U247" s="62">
        <v>189</v>
      </c>
      <c r="V247" s="46">
        <v>0.1</v>
      </c>
      <c r="W247" s="42" t="s">
        <v>829</v>
      </c>
      <c r="X247" s="42" t="s">
        <v>1222</v>
      </c>
      <c r="Y247" s="42" t="s">
        <v>354</v>
      </c>
      <c r="Z247" s="58" t="s">
        <v>199</v>
      </c>
      <c r="AA247" s="58" t="s">
        <v>199</v>
      </c>
      <c r="AB247" s="42" t="s">
        <v>1621</v>
      </c>
      <c r="AC247" s="42" t="s">
        <v>199</v>
      </c>
      <c r="AD247" s="42" t="s">
        <v>199</v>
      </c>
      <c r="AE247" s="42" t="s">
        <v>199</v>
      </c>
      <c r="AF247" s="42" t="s">
        <v>199</v>
      </c>
      <c r="AG247" s="42" t="s">
        <v>199</v>
      </c>
      <c r="AH247" s="42" t="s">
        <v>199</v>
      </c>
      <c r="AI247" s="42" t="s">
        <v>199</v>
      </c>
      <c r="AJ247" s="42" t="s">
        <v>199</v>
      </c>
    </row>
    <row r="248" spans="2:36" ht="171" hidden="1" x14ac:dyDescent="0.2">
      <c r="B248" s="42" t="s">
        <v>453</v>
      </c>
      <c r="C248" s="43" t="s">
        <v>850</v>
      </c>
      <c r="D248" s="42" t="s">
        <v>1178</v>
      </c>
      <c r="E248" s="42" t="s">
        <v>1263</v>
      </c>
      <c r="F248" s="42" t="s">
        <v>1122</v>
      </c>
      <c r="G248" s="42" t="s">
        <v>854</v>
      </c>
      <c r="H248" s="42" t="s">
        <v>199</v>
      </c>
      <c r="I248" s="42" t="s">
        <v>199</v>
      </c>
      <c r="J248" s="42" t="s">
        <v>199</v>
      </c>
      <c r="K248" s="42" t="s">
        <v>1288</v>
      </c>
      <c r="L248" s="42" t="s">
        <v>1775</v>
      </c>
      <c r="M248" s="42" t="s">
        <v>1290</v>
      </c>
      <c r="N248" s="53" t="s">
        <v>805</v>
      </c>
      <c r="O248" s="42" t="s">
        <v>1204</v>
      </c>
      <c r="P248" s="42" t="s">
        <v>99</v>
      </c>
      <c r="Q248" s="45">
        <v>45597</v>
      </c>
      <c r="R248" s="45">
        <v>45641</v>
      </c>
      <c r="S248" s="25" t="s">
        <v>1611</v>
      </c>
      <c r="T248" s="61">
        <f>(4*20*1.5)*(10000000/30/8)</f>
        <v>5000000</v>
      </c>
      <c r="U248" s="62">
        <v>189</v>
      </c>
      <c r="V248" s="46">
        <v>0.05</v>
      </c>
      <c r="W248" s="42" t="s">
        <v>829</v>
      </c>
      <c r="X248" s="42" t="s">
        <v>354</v>
      </c>
      <c r="Y248" s="58" t="s">
        <v>199</v>
      </c>
      <c r="Z248" s="58" t="s">
        <v>199</v>
      </c>
      <c r="AA248" s="58" t="s">
        <v>199</v>
      </c>
      <c r="AB248" s="42" t="s">
        <v>1621</v>
      </c>
      <c r="AC248" s="42" t="s">
        <v>199</v>
      </c>
      <c r="AD248" s="42" t="s">
        <v>199</v>
      </c>
      <c r="AE248" s="42" t="s">
        <v>199</v>
      </c>
      <c r="AF248" s="42" t="s">
        <v>199</v>
      </c>
      <c r="AG248" s="42" t="s">
        <v>199</v>
      </c>
      <c r="AH248" s="42" t="s">
        <v>199</v>
      </c>
      <c r="AI248" s="42" t="s">
        <v>199</v>
      </c>
      <c r="AJ248" s="42" t="s">
        <v>199</v>
      </c>
    </row>
    <row r="249" spans="2:36" ht="171" hidden="1" x14ac:dyDescent="0.2">
      <c r="B249" s="42" t="s">
        <v>453</v>
      </c>
      <c r="C249" s="43" t="s">
        <v>850</v>
      </c>
      <c r="D249" s="42" t="s">
        <v>1178</v>
      </c>
      <c r="E249" s="42" t="s">
        <v>1263</v>
      </c>
      <c r="F249" s="42" t="s">
        <v>1122</v>
      </c>
      <c r="G249" s="42" t="s">
        <v>854</v>
      </c>
      <c r="H249" s="42" t="s">
        <v>199</v>
      </c>
      <c r="I249" s="42" t="s">
        <v>199</v>
      </c>
      <c r="J249" s="42" t="s">
        <v>199</v>
      </c>
      <c r="K249" s="42" t="s">
        <v>1776</v>
      </c>
      <c r="L249" s="42" t="s">
        <v>1777</v>
      </c>
      <c r="M249" s="42" t="s">
        <v>1293</v>
      </c>
      <c r="N249" s="53" t="s">
        <v>805</v>
      </c>
      <c r="O249" s="42" t="s">
        <v>1204</v>
      </c>
      <c r="P249" s="42" t="s">
        <v>99</v>
      </c>
      <c r="Q249" s="45">
        <v>45597</v>
      </c>
      <c r="R249" s="45">
        <v>45641</v>
      </c>
      <c r="S249" s="25" t="s">
        <v>1611</v>
      </c>
      <c r="T249" s="61">
        <f>(5.6*20*1.5)*(10000000/30/8)</f>
        <v>7000000</v>
      </c>
      <c r="U249" s="62">
        <v>189</v>
      </c>
      <c r="V249" s="46">
        <v>0.05</v>
      </c>
      <c r="W249" s="42" t="s">
        <v>829</v>
      </c>
      <c r="X249" s="42" t="s">
        <v>1222</v>
      </c>
      <c r="Y249" s="42" t="s">
        <v>354</v>
      </c>
      <c r="Z249" s="58" t="s">
        <v>199</v>
      </c>
      <c r="AA249" s="58" t="s">
        <v>199</v>
      </c>
      <c r="AB249" s="42" t="s">
        <v>1621</v>
      </c>
      <c r="AC249" s="42" t="s">
        <v>199</v>
      </c>
      <c r="AD249" s="42" t="s">
        <v>199</v>
      </c>
      <c r="AE249" s="42" t="s">
        <v>199</v>
      </c>
      <c r="AF249" s="42" t="s">
        <v>199</v>
      </c>
      <c r="AG249" s="42" t="s">
        <v>199</v>
      </c>
      <c r="AH249" s="42" t="s">
        <v>199</v>
      </c>
      <c r="AI249" s="42" t="s">
        <v>199</v>
      </c>
      <c r="AJ249" s="42" t="s">
        <v>199</v>
      </c>
    </row>
    <row r="250" spans="2:36" ht="171" hidden="1" x14ac:dyDescent="0.2">
      <c r="B250" s="42" t="s">
        <v>453</v>
      </c>
      <c r="C250" s="43" t="s">
        <v>850</v>
      </c>
      <c r="D250" s="42" t="s">
        <v>1178</v>
      </c>
      <c r="E250" s="42" t="s">
        <v>1263</v>
      </c>
      <c r="F250" s="42" t="s">
        <v>1122</v>
      </c>
      <c r="G250" s="42" t="s">
        <v>854</v>
      </c>
      <c r="H250" s="42" t="s">
        <v>199</v>
      </c>
      <c r="I250" s="42" t="s">
        <v>199</v>
      </c>
      <c r="J250" s="42" t="s">
        <v>199</v>
      </c>
      <c r="K250" s="42" t="s">
        <v>1294</v>
      </c>
      <c r="L250" s="42" t="s">
        <v>1295</v>
      </c>
      <c r="M250" s="42" t="s">
        <v>1296</v>
      </c>
      <c r="N250" s="53" t="s">
        <v>805</v>
      </c>
      <c r="O250" s="42" t="s">
        <v>1297</v>
      </c>
      <c r="P250" s="42" t="s">
        <v>99</v>
      </c>
      <c r="Q250" s="45">
        <v>45597</v>
      </c>
      <c r="R250" s="45">
        <v>45641</v>
      </c>
      <c r="S250" s="25" t="s">
        <v>1611</v>
      </c>
      <c r="T250" s="61">
        <f>(6.4*20*1.5)*(10000000/30/8)</f>
        <v>8000000</v>
      </c>
      <c r="U250" s="62">
        <v>189</v>
      </c>
      <c r="V250" s="46">
        <v>0.1</v>
      </c>
      <c r="W250" s="42" t="s">
        <v>829</v>
      </c>
      <c r="X250" s="42" t="s">
        <v>1215</v>
      </c>
      <c r="Y250" s="42" t="s">
        <v>1222</v>
      </c>
      <c r="Z250" s="42" t="s">
        <v>354</v>
      </c>
      <c r="AA250" s="58" t="s">
        <v>199</v>
      </c>
      <c r="AB250" s="42" t="s">
        <v>1621</v>
      </c>
      <c r="AC250" s="42" t="s">
        <v>199</v>
      </c>
      <c r="AD250" s="42" t="s">
        <v>199</v>
      </c>
      <c r="AE250" s="42" t="s">
        <v>199</v>
      </c>
      <c r="AF250" s="42" t="s">
        <v>199</v>
      </c>
      <c r="AG250" s="42" t="s">
        <v>199</v>
      </c>
      <c r="AH250" s="42" t="s">
        <v>199</v>
      </c>
      <c r="AI250" s="42" t="s">
        <v>199</v>
      </c>
      <c r="AJ250" s="42" t="s">
        <v>199</v>
      </c>
    </row>
    <row r="251" spans="2:36" ht="171" hidden="1" x14ac:dyDescent="0.2">
      <c r="B251" s="42" t="s">
        <v>453</v>
      </c>
      <c r="C251" s="43" t="s">
        <v>850</v>
      </c>
      <c r="D251" s="42" t="s">
        <v>1178</v>
      </c>
      <c r="E251" s="42" t="s">
        <v>1263</v>
      </c>
      <c r="F251" s="42" t="s">
        <v>1122</v>
      </c>
      <c r="G251" s="42" t="s">
        <v>854</v>
      </c>
      <c r="H251" s="42" t="s">
        <v>199</v>
      </c>
      <c r="I251" s="42" t="s">
        <v>199</v>
      </c>
      <c r="J251" s="42" t="s">
        <v>199</v>
      </c>
      <c r="K251" s="42" t="s">
        <v>1298</v>
      </c>
      <c r="L251" s="42" t="s">
        <v>1299</v>
      </c>
      <c r="M251" s="42" t="s">
        <v>1300</v>
      </c>
      <c r="N251" s="53" t="s">
        <v>805</v>
      </c>
      <c r="O251" s="42" t="s">
        <v>1204</v>
      </c>
      <c r="P251" s="42" t="s">
        <v>99</v>
      </c>
      <c r="Q251" s="45">
        <v>45597</v>
      </c>
      <c r="R251" s="45">
        <v>45641</v>
      </c>
      <c r="S251" s="25" t="s">
        <v>1611</v>
      </c>
      <c r="T251" s="61">
        <f>(2.3*20*1.5)*(10000000/30/8)</f>
        <v>2875000</v>
      </c>
      <c r="U251" s="62">
        <v>189</v>
      </c>
      <c r="V251" s="46">
        <v>0.05</v>
      </c>
      <c r="W251" s="42" t="s">
        <v>829</v>
      </c>
      <c r="X251" s="42" t="s">
        <v>1215</v>
      </c>
      <c r="Y251" s="42" t="s">
        <v>1222</v>
      </c>
      <c r="Z251" s="42" t="s">
        <v>354</v>
      </c>
      <c r="AA251" s="58" t="s">
        <v>199</v>
      </c>
      <c r="AB251" s="42" t="s">
        <v>1621</v>
      </c>
      <c r="AC251" s="42" t="s">
        <v>199</v>
      </c>
      <c r="AD251" s="42" t="s">
        <v>199</v>
      </c>
      <c r="AE251" s="42" t="s">
        <v>199</v>
      </c>
      <c r="AF251" s="42" t="s">
        <v>199</v>
      </c>
      <c r="AG251" s="42" t="s">
        <v>199</v>
      </c>
      <c r="AH251" s="42" t="s">
        <v>199</v>
      </c>
      <c r="AI251" s="42" t="s">
        <v>199</v>
      </c>
      <c r="AJ251" s="42" t="s">
        <v>199</v>
      </c>
    </row>
    <row r="252" spans="2:36" ht="171" hidden="1" x14ac:dyDescent="0.2">
      <c r="B252" s="42" t="s">
        <v>453</v>
      </c>
      <c r="C252" s="43" t="s">
        <v>850</v>
      </c>
      <c r="D252" s="42" t="s">
        <v>1178</v>
      </c>
      <c r="E252" s="42" t="s">
        <v>1301</v>
      </c>
      <c r="F252" s="42" t="s">
        <v>1122</v>
      </c>
      <c r="G252" s="42" t="s">
        <v>199</v>
      </c>
      <c r="H252" s="42" t="s">
        <v>199</v>
      </c>
      <c r="I252" s="42" t="s">
        <v>199</v>
      </c>
      <c r="J252" s="42" t="s">
        <v>199</v>
      </c>
      <c r="K252" s="42" t="s">
        <v>1302</v>
      </c>
      <c r="L252" s="42" t="s">
        <v>1302</v>
      </c>
      <c r="M252" s="42" t="s">
        <v>1303</v>
      </c>
      <c r="N252" s="53" t="s">
        <v>805</v>
      </c>
      <c r="O252" s="42" t="s">
        <v>1204</v>
      </c>
      <c r="P252" s="42" t="s">
        <v>1600</v>
      </c>
      <c r="Q252" s="82">
        <v>45352</v>
      </c>
      <c r="R252" s="82">
        <v>45458</v>
      </c>
      <c r="S252" s="45" t="s">
        <v>1611</v>
      </c>
      <c r="T252" s="61">
        <f>(5.6*20*2.5)*(10000000/30/8)</f>
        <v>11666666.666666666</v>
      </c>
      <c r="U252" s="62">
        <v>189</v>
      </c>
      <c r="V252" s="42"/>
      <c r="W252" s="42" t="s">
        <v>354</v>
      </c>
      <c r="X252" s="42" t="s">
        <v>829</v>
      </c>
      <c r="Y252" s="58" t="s">
        <v>199</v>
      </c>
      <c r="Z252" s="58" t="s">
        <v>199</v>
      </c>
      <c r="AA252" s="58" t="s">
        <v>199</v>
      </c>
      <c r="AB252" s="42" t="s">
        <v>1621</v>
      </c>
      <c r="AC252" s="42" t="s">
        <v>199</v>
      </c>
      <c r="AD252" s="42" t="s">
        <v>199</v>
      </c>
      <c r="AE252" s="42" t="s">
        <v>199</v>
      </c>
      <c r="AF252" s="42" t="s">
        <v>199</v>
      </c>
      <c r="AG252" s="42" t="s">
        <v>199</v>
      </c>
      <c r="AH252" s="42" t="s">
        <v>199</v>
      </c>
      <c r="AI252" s="42" t="s">
        <v>199</v>
      </c>
      <c r="AJ252" s="42" t="s">
        <v>654</v>
      </c>
    </row>
    <row r="253" spans="2:36" ht="171" hidden="1" x14ac:dyDescent="0.2">
      <c r="B253" s="42" t="s">
        <v>453</v>
      </c>
      <c r="C253" s="43" t="s">
        <v>850</v>
      </c>
      <c r="D253" s="42" t="s">
        <v>1178</v>
      </c>
      <c r="E253" s="42" t="s">
        <v>1301</v>
      </c>
      <c r="F253" s="42" t="s">
        <v>1122</v>
      </c>
      <c r="G253" s="42" t="s">
        <v>199</v>
      </c>
      <c r="H253" s="42" t="s">
        <v>199</v>
      </c>
      <c r="I253" s="42" t="s">
        <v>199</v>
      </c>
      <c r="J253" s="42" t="s">
        <v>199</v>
      </c>
      <c r="K253" s="42" t="s">
        <v>1778</v>
      </c>
      <c r="L253" s="42" t="s">
        <v>1779</v>
      </c>
      <c r="M253" s="42" t="s">
        <v>1306</v>
      </c>
      <c r="N253" s="53" t="s">
        <v>805</v>
      </c>
      <c r="O253" s="42" t="s">
        <v>1204</v>
      </c>
      <c r="P253" s="42" t="s">
        <v>1600</v>
      </c>
      <c r="Q253" s="45">
        <v>45458</v>
      </c>
      <c r="R253" s="45">
        <v>45488</v>
      </c>
      <c r="S253" s="45" t="s">
        <v>1611</v>
      </c>
      <c r="T253" s="61">
        <f>(3.2*20*1)*(10000000/30/8)</f>
        <v>2666666.6666666665</v>
      </c>
      <c r="U253" s="62">
        <v>189</v>
      </c>
      <c r="V253" s="42"/>
      <c r="W253" s="42" t="s">
        <v>354</v>
      </c>
      <c r="X253" s="42" t="s">
        <v>829</v>
      </c>
      <c r="Y253" s="42" t="s">
        <v>1596</v>
      </c>
      <c r="Z253" s="58" t="s">
        <v>199</v>
      </c>
      <c r="AA253" s="58" t="s">
        <v>199</v>
      </c>
      <c r="AB253" s="42" t="s">
        <v>1621</v>
      </c>
      <c r="AC253" s="42" t="s">
        <v>199</v>
      </c>
      <c r="AD253" s="42" t="s">
        <v>199</v>
      </c>
      <c r="AE253" s="42" t="s">
        <v>199</v>
      </c>
      <c r="AF253" s="42" t="s">
        <v>199</v>
      </c>
      <c r="AG253" s="42" t="s">
        <v>199</v>
      </c>
      <c r="AH253" s="42" t="s">
        <v>402</v>
      </c>
      <c r="AI253" s="42" t="s">
        <v>403</v>
      </c>
      <c r="AJ253" s="42" t="s">
        <v>654</v>
      </c>
    </row>
    <row r="254" spans="2:36" ht="171" hidden="1" x14ac:dyDescent="0.2">
      <c r="B254" s="42" t="s">
        <v>453</v>
      </c>
      <c r="C254" s="43" t="s">
        <v>850</v>
      </c>
      <c r="D254" s="42" t="s">
        <v>1178</v>
      </c>
      <c r="E254" s="42" t="s">
        <v>1301</v>
      </c>
      <c r="F254" s="42" t="s">
        <v>1122</v>
      </c>
      <c r="G254" s="42" t="s">
        <v>199</v>
      </c>
      <c r="H254" s="42" t="s">
        <v>199</v>
      </c>
      <c r="I254" s="42" t="s">
        <v>199</v>
      </c>
      <c r="J254" s="42" t="s">
        <v>199</v>
      </c>
      <c r="K254" s="42" t="s">
        <v>1307</v>
      </c>
      <c r="L254" s="42" t="s">
        <v>1308</v>
      </c>
      <c r="M254" s="42" t="s">
        <v>1309</v>
      </c>
      <c r="N254" s="53" t="s">
        <v>805</v>
      </c>
      <c r="O254" s="42" t="s">
        <v>1204</v>
      </c>
      <c r="P254" s="42" t="s">
        <v>1600</v>
      </c>
      <c r="Q254" s="52">
        <v>45352</v>
      </c>
      <c r="R254" s="52">
        <v>45046</v>
      </c>
      <c r="S254" s="45" t="s">
        <v>1611</v>
      </c>
      <c r="T254" s="61">
        <f>(5.6*20*2)*(10000000/30/8)</f>
        <v>9333333.3333333321</v>
      </c>
      <c r="U254" s="62">
        <v>189</v>
      </c>
      <c r="V254" s="42"/>
      <c r="W254" s="42" t="s">
        <v>354</v>
      </c>
      <c r="X254" s="42" t="s">
        <v>829</v>
      </c>
      <c r="Y254" s="42" t="s">
        <v>1623</v>
      </c>
      <c r="Z254" s="58" t="s">
        <v>199</v>
      </c>
      <c r="AA254" s="58" t="s">
        <v>199</v>
      </c>
      <c r="AB254" s="42" t="s">
        <v>1621</v>
      </c>
      <c r="AC254" s="42" t="s">
        <v>199</v>
      </c>
      <c r="AD254" s="42" t="s">
        <v>199</v>
      </c>
      <c r="AE254" s="42" t="s">
        <v>199</v>
      </c>
      <c r="AF254" s="42" t="s">
        <v>199</v>
      </c>
      <c r="AG254" s="42" t="s">
        <v>199</v>
      </c>
      <c r="AH254" s="42" t="s">
        <v>199</v>
      </c>
      <c r="AI254" s="42" t="s">
        <v>199</v>
      </c>
      <c r="AJ254" s="42" t="s">
        <v>654</v>
      </c>
    </row>
    <row r="255" spans="2:36" ht="185.25" hidden="1" x14ac:dyDescent="0.2">
      <c r="B255" s="42" t="s">
        <v>453</v>
      </c>
      <c r="C255" s="43" t="s">
        <v>850</v>
      </c>
      <c r="D255" s="42" t="s">
        <v>1235</v>
      </c>
      <c r="E255" s="42" t="s">
        <v>1323</v>
      </c>
      <c r="F255" s="42" t="s">
        <v>1122</v>
      </c>
      <c r="G255" s="42" t="s">
        <v>855</v>
      </c>
      <c r="H255" s="42" t="s">
        <v>199</v>
      </c>
      <c r="I255" s="42" t="s">
        <v>199</v>
      </c>
      <c r="J255" s="42" t="s">
        <v>199</v>
      </c>
      <c r="K255" s="42" t="s">
        <v>1780</v>
      </c>
      <c r="L255" s="42" t="s">
        <v>1781</v>
      </c>
      <c r="M255" s="42" t="s">
        <v>1782</v>
      </c>
      <c r="N255" s="42" t="s">
        <v>1239</v>
      </c>
      <c r="O255" s="42"/>
      <c r="P255" s="42" t="s">
        <v>99</v>
      </c>
      <c r="Q255" s="45">
        <v>45306</v>
      </c>
      <c r="R255" s="45">
        <v>45380</v>
      </c>
      <c r="S255" s="45" t="s">
        <v>1611</v>
      </c>
      <c r="T255" s="52"/>
      <c r="U255" s="52"/>
      <c r="V255" s="81">
        <v>0.3</v>
      </c>
      <c r="W255" s="42" t="s">
        <v>207</v>
      </c>
      <c r="X255" s="42" t="s">
        <v>355</v>
      </c>
      <c r="Y255" s="42" t="s">
        <v>199</v>
      </c>
      <c r="Z255" s="42" t="s">
        <v>199</v>
      </c>
      <c r="AA255" s="58" t="s">
        <v>199</v>
      </c>
      <c r="AB255" s="42" t="s">
        <v>1616</v>
      </c>
      <c r="AC255" s="42" t="s">
        <v>199</v>
      </c>
      <c r="AD255" s="42" t="s">
        <v>199</v>
      </c>
      <c r="AE255" s="42" t="s">
        <v>199</v>
      </c>
      <c r="AF255" s="42" t="s">
        <v>199</v>
      </c>
      <c r="AG255" s="42" t="s">
        <v>199</v>
      </c>
      <c r="AH255" s="42" t="s">
        <v>199</v>
      </c>
      <c r="AI255" s="42" t="s">
        <v>199</v>
      </c>
      <c r="AJ255" s="42" t="s">
        <v>497</v>
      </c>
    </row>
    <row r="256" spans="2:36" ht="185.25" hidden="1" x14ac:dyDescent="0.2">
      <c r="B256" s="42" t="s">
        <v>453</v>
      </c>
      <c r="C256" s="43" t="s">
        <v>850</v>
      </c>
      <c r="D256" s="42" t="s">
        <v>1235</v>
      </c>
      <c r="E256" s="42" t="s">
        <v>1323</v>
      </c>
      <c r="F256" s="42" t="s">
        <v>1122</v>
      </c>
      <c r="G256" s="42" t="s">
        <v>855</v>
      </c>
      <c r="H256" s="42" t="s">
        <v>199</v>
      </c>
      <c r="I256" s="42" t="s">
        <v>199</v>
      </c>
      <c r="J256" s="42" t="s">
        <v>199</v>
      </c>
      <c r="K256" s="42" t="s">
        <v>1327</v>
      </c>
      <c r="L256" s="42" t="s">
        <v>1328</v>
      </c>
      <c r="M256" s="42" t="s">
        <v>1329</v>
      </c>
      <c r="N256" s="42" t="s">
        <v>1239</v>
      </c>
      <c r="O256" s="42"/>
      <c r="P256" s="42" t="s">
        <v>99</v>
      </c>
      <c r="Q256" s="45">
        <v>45306</v>
      </c>
      <c r="R256" s="45">
        <v>45656</v>
      </c>
      <c r="S256" s="45" t="s">
        <v>1611</v>
      </c>
      <c r="T256" s="52"/>
      <c r="U256" s="52"/>
      <c r="V256" s="81">
        <v>0.7</v>
      </c>
      <c r="W256" s="42" t="s">
        <v>1626</v>
      </c>
      <c r="X256" s="42" t="s">
        <v>355</v>
      </c>
      <c r="Y256" s="42" t="s">
        <v>199</v>
      </c>
      <c r="Z256" s="42" t="s">
        <v>199</v>
      </c>
      <c r="AA256" s="58" t="s">
        <v>199</v>
      </c>
      <c r="AB256" s="42" t="s">
        <v>1616</v>
      </c>
      <c r="AC256" s="42" t="s">
        <v>199</v>
      </c>
      <c r="AD256" s="42" t="s">
        <v>199</v>
      </c>
      <c r="AE256" s="42" t="s">
        <v>199</v>
      </c>
      <c r="AF256" s="42" t="s">
        <v>199</v>
      </c>
      <c r="AG256" s="42" t="s">
        <v>199</v>
      </c>
      <c r="AH256" s="42" t="s">
        <v>199</v>
      </c>
      <c r="AI256" s="42" t="s">
        <v>199</v>
      </c>
      <c r="AJ256" s="42" t="s">
        <v>497</v>
      </c>
    </row>
    <row r="257" spans="2:36" ht="185.25" hidden="1" x14ac:dyDescent="0.2">
      <c r="B257" s="42" t="s">
        <v>453</v>
      </c>
      <c r="C257" s="43" t="s">
        <v>850</v>
      </c>
      <c r="D257" s="42" t="s">
        <v>1235</v>
      </c>
      <c r="E257" s="42" t="s">
        <v>1330</v>
      </c>
      <c r="F257" s="42" t="s">
        <v>1122</v>
      </c>
      <c r="G257" s="42" t="s">
        <v>855</v>
      </c>
      <c r="H257" s="42" t="s">
        <v>199</v>
      </c>
      <c r="I257" s="42" t="s">
        <v>199</v>
      </c>
      <c r="J257" s="42" t="s">
        <v>199</v>
      </c>
      <c r="K257" s="42" t="s">
        <v>1331</v>
      </c>
      <c r="L257" s="42" t="s">
        <v>1783</v>
      </c>
      <c r="M257" s="42" t="s">
        <v>1330</v>
      </c>
      <c r="N257" s="42" t="s">
        <v>1239</v>
      </c>
      <c r="O257" s="42"/>
      <c r="P257" s="42" t="s">
        <v>1604</v>
      </c>
      <c r="Q257" s="45">
        <v>45306</v>
      </c>
      <c r="R257" s="45">
        <v>45380</v>
      </c>
      <c r="S257" s="45" t="s">
        <v>1611</v>
      </c>
      <c r="T257" s="52"/>
      <c r="U257" s="52"/>
      <c r="V257" s="81">
        <v>0.3</v>
      </c>
      <c r="W257" s="42" t="s">
        <v>355</v>
      </c>
      <c r="X257" s="42" t="s">
        <v>207</v>
      </c>
      <c r="Y257" s="42" t="s">
        <v>199</v>
      </c>
      <c r="Z257" s="42" t="s">
        <v>199</v>
      </c>
      <c r="AA257" s="58" t="s">
        <v>199</v>
      </c>
      <c r="AB257" s="42" t="s">
        <v>1616</v>
      </c>
      <c r="AC257" s="42" t="s">
        <v>1621</v>
      </c>
      <c r="AD257" s="42" t="s">
        <v>199</v>
      </c>
      <c r="AE257" s="42" t="s">
        <v>199</v>
      </c>
      <c r="AF257" s="42" t="s">
        <v>199</v>
      </c>
      <c r="AG257" s="42" t="s">
        <v>199</v>
      </c>
      <c r="AH257" s="42" t="s">
        <v>199</v>
      </c>
      <c r="AI257" s="42" t="s">
        <v>199</v>
      </c>
      <c r="AJ257" s="42" t="s">
        <v>497</v>
      </c>
    </row>
    <row r="258" spans="2:36" ht="185.25" hidden="1" x14ac:dyDescent="0.2">
      <c r="B258" s="42" t="s">
        <v>453</v>
      </c>
      <c r="C258" s="43" t="s">
        <v>850</v>
      </c>
      <c r="D258" s="42" t="s">
        <v>1235</v>
      </c>
      <c r="E258" s="42" t="s">
        <v>1330</v>
      </c>
      <c r="F258" s="42" t="s">
        <v>1122</v>
      </c>
      <c r="G258" s="42" t="s">
        <v>855</v>
      </c>
      <c r="H258" s="42" t="s">
        <v>199</v>
      </c>
      <c r="I258" s="42" t="s">
        <v>199</v>
      </c>
      <c r="J258" s="42" t="s">
        <v>199</v>
      </c>
      <c r="K258" s="42" t="s">
        <v>1333</v>
      </c>
      <c r="L258" s="42" t="s">
        <v>1784</v>
      </c>
      <c r="M258" s="42" t="s">
        <v>1329</v>
      </c>
      <c r="N258" s="42" t="s">
        <v>1239</v>
      </c>
      <c r="O258" s="42"/>
      <c r="P258" s="42" t="s">
        <v>1604</v>
      </c>
      <c r="Q258" s="45">
        <v>45383</v>
      </c>
      <c r="R258" s="45">
        <v>45641</v>
      </c>
      <c r="S258" s="45" t="s">
        <v>1600</v>
      </c>
      <c r="T258" s="52"/>
      <c r="U258" s="52"/>
      <c r="V258" s="81">
        <v>0.7</v>
      </c>
      <c r="W258" s="42" t="s">
        <v>355</v>
      </c>
      <c r="X258" s="42" t="s">
        <v>1626</v>
      </c>
      <c r="Y258" s="42" t="s">
        <v>199</v>
      </c>
      <c r="Z258" s="42" t="s">
        <v>199</v>
      </c>
      <c r="AA258" s="58" t="s">
        <v>199</v>
      </c>
      <c r="AB258" s="42" t="s">
        <v>1616</v>
      </c>
      <c r="AC258" s="42" t="s">
        <v>199</v>
      </c>
      <c r="AD258" s="42" t="s">
        <v>199</v>
      </c>
      <c r="AE258" s="42" t="s">
        <v>199</v>
      </c>
      <c r="AF258" s="42" t="s">
        <v>199</v>
      </c>
      <c r="AG258" s="42" t="s">
        <v>199</v>
      </c>
      <c r="AH258" s="42" t="s">
        <v>199</v>
      </c>
      <c r="AI258" s="42" t="s">
        <v>199</v>
      </c>
      <c r="AJ258" s="42" t="s">
        <v>497</v>
      </c>
    </row>
    <row r="259" spans="2:36" ht="185.25" hidden="1" x14ac:dyDescent="0.2">
      <c r="B259" s="42" t="s">
        <v>453</v>
      </c>
      <c r="C259" s="43" t="s">
        <v>850</v>
      </c>
      <c r="D259" s="42" t="s">
        <v>1235</v>
      </c>
      <c r="E259" s="42" t="s">
        <v>1335</v>
      </c>
      <c r="F259" s="42" t="s">
        <v>1122</v>
      </c>
      <c r="G259" s="42" t="s">
        <v>855</v>
      </c>
      <c r="H259" s="42" t="s">
        <v>199</v>
      </c>
      <c r="I259" s="42" t="s">
        <v>199</v>
      </c>
      <c r="J259" s="42" t="s">
        <v>199</v>
      </c>
      <c r="K259" s="42" t="s">
        <v>1336</v>
      </c>
      <c r="L259" s="42" t="s">
        <v>1337</v>
      </c>
      <c r="M259" s="42" t="s">
        <v>1785</v>
      </c>
      <c r="N259" s="42" t="s">
        <v>1239</v>
      </c>
      <c r="O259" s="42" t="s">
        <v>1322</v>
      </c>
      <c r="P259" s="42" t="s">
        <v>1786</v>
      </c>
      <c r="Q259" s="45">
        <v>45306</v>
      </c>
      <c r="R259" s="45">
        <v>45380</v>
      </c>
      <c r="S259" s="45" t="s">
        <v>1611</v>
      </c>
      <c r="T259" s="52"/>
      <c r="U259" s="52"/>
      <c r="V259" s="81">
        <v>1</v>
      </c>
      <c r="W259" s="42" t="s">
        <v>355</v>
      </c>
      <c r="X259" s="42" t="s">
        <v>199</v>
      </c>
      <c r="Y259" s="42" t="s">
        <v>199</v>
      </c>
      <c r="Z259" s="42" t="s">
        <v>199</v>
      </c>
      <c r="AA259" s="42" t="s">
        <v>199</v>
      </c>
      <c r="AB259" s="42" t="s">
        <v>1616</v>
      </c>
      <c r="AC259" s="42" t="s">
        <v>199</v>
      </c>
      <c r="AD259" s="42" t="s">
        <v>199</v>
      </c>
      <c r="AE259" s="42" t="s">
        <v>199</v>
      </c>
      <c r="AF259" s="42" t="s">
        <v>199</v>
      </c>
      <c r="AG259" s="42" t="s">
        <v>199</v>
      </c>
      <c r="AH259" s="42" t="s">
        <v>199</v>
      </c>
      <c r="AI259" s="42" t="s">
        <v>199</v>
      </c>
      <c r="AJ259" s="42" t="s">
        <v>497</v>
      </c>
    </row>
    <row r="260" spans="2:36" ht="171" hidden="1" x14ac:dyDescent="0.2">
      <c r="B260" s="42" t="s">
        <v>453</v>
      </c>
      <c r="C260" s="43" t="s">
        <v>850</v>
      </c>
      <c r="D260" s="42" t="s">
        <v>1178</v>
      </c>
      <c r="E260" s="42" t="s">
        <v>1310</v>
      </c>
      <c r="F260" s="42" t="s">
        <v>1122</v>
      </c>
      <c r="G260" s="42" t="s">
        <v>854</v>
      </c>
      <c r="H260" s="42" t="s">
        <v>199</v>
      </c>
      <c r="I260" s="42" t="s">
        <v>199</v>
      </c>
      <c r="J260" s="42" t="s">
        <v>199</v>
      </c>
      <c r="K260" s="42" t="s">
        <v>1311</v>
      </c>
      <c r="L260" s="42" t="s">
        <v>1312</v>
      </c>
      <c r="M260" s="44" t="s">
        <v>1313</v>
      </c>
      <c r="N260" s="42" t="s">
        <v>1239</v>
      </c>
      <c r="O260" s="42" t="s">
        <v>1314</v>
      </c>
      <c r="P260" s="42" t="s">
        <v>1604</v>
      </c>
      <c r="Q260" s="45">
        <v>45306</v>
      </c>
      <c r="R260" s="45">
        <v>45534</v>
      </c>
      <c r="S260" s="45" t="s">
        <v>1611</v>
      </c>
      <c r="T260" s="28"/>
      <c r="U260" s="42"/>
      <c r="V260" s="28">
        <v>0.5</v>
      </c>
      <c r="W260" s="42" t="s">
        <v>355</v>
      </c>
      <c r="X260" s="42" t="s">
        <v>199</v>
      </c>
      <c r="Y260" s="42" t="s">
        <v>199</v>
      </c>
      <c r="Z260" s="42" t="s">
        <v>199</v>
      </c>
      <c r="AA260" s="42" t="s">
        <v>199</v>
      </c>
      <c r="AB260" s="42" t="s">
        <v>1616</v>
      </c>
      <c r="AC260" s="42" t="s">
        <v>199</v>
      </c>
      <c r="AD260" s="42" t="s">
        <v>199</v>
      </c>
      <c r="AE260" s="42" t="s">
        <v>199</v>
      </c>
      <c r="AF260" s="42" t="s">
        <v>199</v>
      </c>
      <c r="AG260" s="42" t="s">
        <v>199</v>
      </c>
      <c r="AH260" s="42" t="s">
        <v>199</v>
      </c>
      <c r="AI260" s="42" t="s">
        <v>199</v>
      </c>
      <c r="AJ260" s="42" t="s">
        <v>497</v>
      </c>
    </row>
    <row r="261" spans="2:36" ht="171" hidden="1" x14ac:dyDescent="0.2">
      <c r="B261" s="42" t="s">
        <v>453</v>
      </c>
      <c r="C261" s="43" t="s">
        <v>850</v>
      </c>
      <c r="D261" s="42" t="s">
        <v>1178</v>
      </c>
      <c r="E261" s="42" t="s">
        <v>1310</v>
      </c>
      <c r="F261" s="42" t="s">
        <v>1122</v>
      </c>
      <c r="G261" s="42" t="s">
        <v>854</v>
      </c>
      <c r="H261" s="42" t="s">
        <v>199</v>
      </c>
      <c r="I261" s="42" t="s">
        <v>199</v>
      </c>
      <c r="J261" s="42" t="s">
        <v>199</v>
      </c>
      <c r="K261" s="42" t="s">
        <v>1315</v>
      </c>
      <c r="L261" s="42" t="s">
        <v>1787</v>
      </c>
      <c r="M261" s="44" t="s">
        <v>1317</v>
      </c>
      <c r="N261" s="42" t="s">
        <v>1239</v>
      </c>
      <c r="O261" s="42"/>
      <c r="P261" s="42" t="s">
        <v>1786</v>
      </c>
      <c r="Q261" s="45">
        <v>45306</v>
      </c>
      <c r="R261" s="45">
        <v>45534</v>
      </c>
      <c r="S261" s="45" t="s">
        <v>1611</v>
      </c>
      <c r="T261" s="28"/>
      <c r="U261" s="42"/>
      <c r="V261" s="28">
        <v>0.5</v>
      </c>
      <c r="W261" s="42" t="s">
        <v>355</v>
      </c>
      <c r="X261" s="42" t="s">
        <v>199</v>
      </c>
      <c r="Y261" s="42" t="s">
        <v>199</v>
      </c>
      <c r="Z261" s="42" t="s">
        <v>199</v>
      </c>
      <c r="AA261" s="42" t="s">
        <v>199</v>
      </c>
      <c r="AB261" s="42" t="s">
        <v>1616</v>
      </c>
      <c r="AC261" s="42" t="s">
        <v>199</v>
      </c>
      <c r="AD261" s="42" t="s">
        <v>199</v>
      </c>
      <c r="AE261" s="42" t="s">
        <v>199</v>
      </c>
      <c r="AF261" s="42" t="s">
        <v>199</v>
      </c>
      <c r="AG261" s="42" t="s">
        <v>199</v>
      </c>
      <c r="AH261" s="42" t="s">
        <v>199</v>
      </c>
      <c r="AI261" s="42" t="s">
        <v>199</v>
      </c>
      <c r="AJ261" s="42" t="s">
        <v>497</v>
      </c>
    </row>
    <row r="262" spans="2:36" ht="171" hidden="1" x14ac:dyDescent="0.2">
      <c r="B262" s="42" t="s">
        <v>453</v>
      </c>
      <c r="C262" s="43" t="s">
        <v>850</v>
      </c>
      <c r="D262" s="42" t="s">
        <v>1178</v>
      </c>
      <c r="E262" s="42" t="s">
        <v>1318</v>
      </c>
      <c r="F262" s="42" t="s">
        <v>1122</v>
      </c>
      <c r="G262" s="42" t="s">
        <v>854</v>
      </c>
      <c r="H262" s="42" t="s">
        <v>199</v>
      </c>
      <c r="I262" s="42" t="s">
        <v>199</v>
      </c>
      <c r="J262" s="42" t="s">
        <v>199</v>
      </c>
      <c r="K262" s="42" t="s">
        <v>1319</v>
      </c>
      <c r="L262" s="42" t="s">
        <v>1788</v>
      </c>
      <c r="M262" s="44" t="s">
        <v>1321</v>
      </c>
      <c r="N262" s="42" t="s">
        <v>1239</v>
      </c>
      <c r="O262" s="42" t="s">
        <v>1322</v>
      </c>
      <c r="P262" s="42" t="s">
        <v>1786</v>
      </c>
      <c r="Q262" s="45">
        <v>45306</v>
      </c>
      <c r="R262" s="45">
        <v>45381</v>
      </c>
      <c r="S262" s="45" t="s">
        <v>1611</v>
      </c>
      <c r="T262" s="28"/>
      <c r="U262" s="42"/>
      <c r="V262" s="28">
        <v>1</v>
      </c>
      <c r="W262" s="42" t="s">
        <v>207</v>
      </c>
      <c r="X262" s="42" t="s">
        <v>199</v>
      </c>
      <c r="Y262" s="42" t="s">
        <v>199</v>
      </c>
      <c r="Z262" s="42" t="s">
        <v>199</v>
      </c>
      <c r="AA262" s="42" t="s">
        <v>199</v>
      </c>
      <c r="AB262" s="42" t="s">
        <v>1616</v>
      </c>
      <c r="AC262" s="42" t="s">
        <v>199</v>
      </c>
      <c r="AD262" s="42" t="s">
        <v>199</v>
      </c>
      <c r="AE262" s="42" t="s">
        <v>199</v>
      </c>
      <c r="AF262" s="42" t="s">
        <v>199</v>
      </c>
      <c r="AG262" s="42" t="s">
        <v>199</v>
      </c>
      <c r="AH262" s="42" t="s">
        <v>199</v>
      </c>
      <c r="AI262" s="42" t="s">
        <v>199</v>
      </c>
      <c r="AJ262" s="42" t="s">
        <v>497</v>
      </c>
    </row>
    <row r="263" spans="2:36" ht="142.5" hidden="1" x14ac:dyDescent="0.2">
      <c r="B263" s="42" t="s">
        <v>193</v>
      </c>
      <c r="C263" s="43" t="s">
        <v>1580</v>
      </c>
      <c r="D263" s="42" t="s">
        <v>1352</v>
      </c>
      <c r="E263" s="42" t="s">
        <v>1354</v>
      </c>
      <c r="F263" s="42" t="s">
        <v>1122</v>
      </c>
      <c r="G263" s="42" t="s">
        <v>1355</v>
      </c>
      <c r="H263" s="42" t="s">
        <v>199</v>
      </c>
      <c r="I263" s="42" t="s">
        <v>199</v>
      </c>
      <c r="J263" s="42" t="s">
        <v>199</v>
      </c>
      <c r="K263" s="42" t="s">
        <v>1356</v>
      </c>
      <c r="L263" s="42" t="s">
        <v>1789</v>
      </c>
      <c r="M263" s="44" t="s">
        <v>1358</v>
      </c>
      <c r="N263" s="42" t="s">
        <v>1343</v>
      </c>
      <c r="O263" s="42" t="s">
        <v>1359</v>
      </c>
      <c r="P263" s="59" t="s">
        <v>99</v>
      </c>
      <c r="Q263" s="45">
        <v>45301</v>
      </c>
      <c r="R263" s="45">
        <v>45332</v>
      </c>
      <c r="S263" s="45" t="s">
        <v>0</v>
      </c>
      <c r="T263" s="28"/>
      <c r="U263" s="42"/>
      <c r="V263" s="57">
        <v>0.2</v>
      </c>
      <c r="W263" s="42" t="s">
        <v>1576</v>
      </c>
      <c r="X263" s="42" t="s">
        <v>199</v>
      </c>
      <c r="Y263" s="42" t="s">
        <v>199</v>
      </c>
      <c r="Z263" s="42" t="s">
        <v>199</v>
      </c>
      <c r="AA263" s="42" t="s">
        <v>199</v>
      </c>
      <c r="AB263" s="42" t="s">
        <v>1616</v>
      </c>
      <c r="AC263" s="42" t="s">
        <v>248</v>
      </c>
      <c r="AD263" s="42" t="s">
        <v>1621</v>
      </c>
      <c r="AE263" s="42" t="s">
        <v>199</v>
      </c>
      <c r="AF263" s="42" t="s">
        <v>199</v>
      </c>
      <c r="AG263" s="42" t="s">
        <v>199</v>
      </c>
      <c r="AH263" s="42" t="s">
        <v>199</v>
      </c>
      <c r="AI263" s="42" t="s">
        <v>199</v>
      </c>
      <c r="AJ263" s="42" t="s">
        <v>497</v>
      </c>
    </row>
    <row r="264" spans="2:36" ht="142.5" hidden="1" x14ac:dyDescent="0.2">
      <c r="B264" s="42" t="s">
        <v>193</v>
      </c>
      <c r="C264" s="43" t="s">
        <v>1580</v>
      </c>
      <c r="D264" s="42" t="s">
        <v>1352</v>
      </c>
      <c r="E264" s="42" t="s">
        <v>1354</v>
      </c>
      <c r="F264" s="42" t="s">
        <v>1122</v>
      </c>
      <c r="G264" s="42" t="s">
        <v>1355</v>
      </c>
      <c r="H264" s="42" t="s">
        <v>199</v>
      </c>
      <c r="I264" s="42" t="s">
        <v>199</v>
      </c>
      <c r="J264" s="42" t="s">
        <v>199</v>
      </c>
      <c r="K264" s="42" t="s">
        <v>1360</v>
      </c>
      <c r="L264" s="42" t="s">
        <v>1361</v>
      </c>
      <c r="M264" s="44" t="s">
        <v>1362</v>
      </c>
      <c r="N264" s="42" t="s">
        <v>1239</v>
      </c>
      <c r="O264" s="42" t="s">
        <v>1363</v>
      </c>
      <c r="P264" s="59" t="s">
        <v>99</v>
      </c>
      <c r="Q264" s="45">
        <v>45352</v>
      </c>
      <c r="R264" s="45">
        <v>45442</v>
      </c>
      <c r="S264" s="45" t="s">
        <v>0</v>
      </c>
      <c r="T264" s="28"/>
      <c r="U264" s="42"/>
      <c r="V264" s="57">
        <v>0.8</v>
      </c>
      <c r="W264" s="42" t="s">
        <v>1576</v>
      </c>
      <c r="X264" s="42" t="s">
        <v>199</v>
      </c>
      <c r="Y264" s="42" t="s">
        <v>199</v>
      </c>
      <c r="Z264" s="42" t="s">
        <v>199</v>
      </c>
      <c r="AA264" s="42" t="s">
        <v>199</v>
      </c>
      <c r="AB264" s="42" t="s">
        <v>1616</v>
      </c>
      <c r="AC264" s="42" t="s">
        <v>248</v>
      </c>
      <c r="AD264" s="42" t="s">
        <v>1621</v>
      </c>
      <c r="AE264" s="42" t="s">
        <v>199</v>
      </c>
      <c r="AF264" s="42" t="s">
        <v>199</v>
      </c>
      <c r="AG264" s="42" t="s">
        <v>199</v>
      </c>
      <c r="AH264" s="42" t="s">
        <v>199</v>
      </c>
      <c r="AI264" s="42" t="s">
        <v>199</v>
      </c>
      <c r="AJ264" s="42" t="s">
        <v>497</v>
      </c>
    </row>
    <row r="265" spans="2:36" ht="142.5" hidden="1" x14ac:dyDescent="0.2">
      <c r="B265" s="42" t="s">
        <v>193</v>
      </c>
      <c r="C265" s="43" t="s">
        <v>1580</v>
      </c>
      <c r="D265" s="42" t="s">
        <v>1352</v>
      </c>
      <c r="E265" s="42" t="s">
        <v>1364</v>
      </c>
      <c r="F265" s="42" t="s">
        <v>1122</v>
      </c>
      <c r="G265" s="42" t="s">
        <v>1355</v>
      </c>
      <c r="H265" s="42" t="s">
        <v>199</v>
      </c>
      <c r="I265" s="42" t="s">
        <v>199</v>
      </c>
      <c r="J265" s="42" t="s">
        <v>199</v>
      </c>
      <c r="K265" s="42" t="s">
        <v>1790</v>
      </c>
      <c r="L265" s="42" t="s">
        <v>1366</v>
      </c>
      <c r="M265" s="44" t="s">
        <v>1367</v>
      </c>
      <c r="N265" s="42" t="s">
        <v>1368</v>
      </c>
      <c r="O265" s="42" t="s">
        <v>1369</v>
      </c>
      <c r="P265" s="42" t="s">
        <v>1604</v>
      </c>
      <c r="Q265" s="45">
        <v>45514</v>
      </c>
      <c r="R265" s="45">
        <v>45641</v>
      </c>
      <c r="S265" s="45" t="s">
        <v>1611</v>
      </c>
      <c r="T265" s="83">
        <f>(4*20*4)*(10000000/30/8)</f>
        <v>13333333.333333332</v>
      </c>
      <c r="U265" s="42">
        <v>188</v>
      </c>
      <c r="V265" s="57">
        <v>0.5</v>
      </c>
      <c r="W265" s="42" t="s">
        <v>207</v>
      </c>
      <c r="X265" s="84" t="s">
        <v>463</v>
      </c>
      <c r="Y265" s="42" t="s">
        <v>199</v>
      </c>
      <c r="Z265" s="42" t="s">
        <v>199</v>
      </c>
      <c r="AA265" s="58" t="s">
        <v>199</v>
      </c>
      <c r="AB265" s="42" t="s">
        <v>1616</v>
      </c>
      <c r="AC265" s="42" t="s">
        <v>1621</v>
      </c>
      <c r="AD265" s="42" t="s">
        <v>199</v>
      </c>
      <c r="AE265" s="42" t="s">
        <v>199</v>
      </c>
      <c r="AF265" s="42" t="s">
        <v>199</v>
      </c>
      <c r="AG265" s="42" t="s">
        <v>199</v>
      </c>
      <c r="AH265" s="42" t="s">
        <v>199</v>
      </c>
      <c r="AI265" s="42" t="s">
        <v>199</v>
      </c>
      <c r="AJ265" s="42" t="s">
        <v>497</v>
      </c>
    </row>
    <row r="266" spans="2:36" ht="142.5" hidden="1" x14ac:dyDescent="0.2">
      <c r="B266" s="42" t="s">
        <v>193</v>
      </c>
      <c r="C266" s="43" t="s">
        <v>1580</v>
      </c>
      <c r="D266" s="42" t="s">
        <v>1352</v>
      </c>
      <c r="E266" s="42" t="s">
        <v>1364</v>
      </c>
      <c r="F266" s="42" t="s">
        <v>1122</v>
      </c>
      <c r="G266" s="42" t="s">
        <v>1355</v>
      </c>
      <c r="H266" s="42" t="s">
        <v>199</v>
      </c>
      <c r="I266" s="42" t="s">
        <v>199</v>
      </c>
      <c r="J266" s="42" t="s">
        <v>199</v>
      </c>
      <c r="K266" s="42" t="s">
        <v>1370</v>
      </c>
      <c r="L266" s="42" t="s">
        <v>1366</v>
      </c>
      <c r="M266" s="44" t="s">
        <v>1371</v>
      </c>
      <c r="N266" s="42" t="s">
        <v>1343</v>
      </c>
      <c r="O266" s="42" t="s">
        <v>1359</v>
      </c>
      <c r="P266" s="42" t="s">
        <v>1791</v>
      </c>
      <c r="Q266" s="45">
        <v>45611</v>
      </c>
      <c r="R266" s="45">
        <v>45641</v>
      </c>
      <c r="S266" s="45" t="s">
        <v>1611</v>
      </c>
      <c r="T266" s="28"/>
      <c r="U266" s="42"/>
      <c r="V266" s="57">
        <v>0.5</v>
      </c>
      <c r="W266" s="42" t="s">
        <v>207</v>
      </c>
      <c r="X266" s="84" t="s">
        <v>463</v>
      </c>
      <c r="Y266" s="42" t="s">
        <v>199</v>
      </c>
      <c r="Z266" s="42" t="s">
        <v>199</v>
      </c>
      <c r="AA266" s="58" t="s">
        <v>199</v>
      </c>
      <c r="AB266" s="42" t="s">
        <v>1616</v>
      </c>
      <c r="AC266" s="42" t="s">
        <v>1621</v>
      </c>
      <c r="AD266" s="42" t="s">
        <v>199</v>
      </c>
      <c r="AE266" s="42" t="s">
        <v>199</v>
      </c>
      <c r="AF266" s="42" t="s">
        <v>199</v>
      </c>
      <c r="AG266" s="42" t="s">
        <v>199</v>
      </c>
      <c r="AH266" s="42" t="s">
        <v>199</v>
      </c>
      <c r="AI266" s="42" t="s">
        <v>199</v>
      </c>
      <c r="AJ266" s="42" t="s">
        <v>497</v>
      </c>
    </row>
    <row r="267" spans="2:36" ht="142.5" hidden="1" x14ac:dyDescent="0.2">
      <c r="B267" s="84" t="s">
        <v>193</v>
      </c>
      <c r="C267" s="84" t="s">
        <v>1580</v>
      </c>
      <c r="D267" s="84" t="s">
        <v>1352</v>
      </c>
      <c r="E267" s="84" t="s">
        <v>1364</v>
      </c>
      <c r="F267" s="84" t="s">
        <v>1122</v>
      </c>
      <c r="G267" s="42" t="s">
        <v>1355</v>
      </c>
      <c r="H267" s="42" t="s">
        <v>199</v>
      </c>
      <c r="I267" s="42" t="s">
        <v>199</v>
      </c>
      <c r="J267" s="42" t="s">
        <v>199</v>
      </c>
      <c r="K267" s="84" t="s">
        <v>1792</v>
      </c>
      <c r="L267" s="84" t="s">
        <v>1793</v>
      </c>
      <c r="M267" s="85" t="s">
        <v>1374</v>
      </c>
      <c r="N267" s="84" t="s">
        <v>1239</v>
      </c>
      <c r="O267" s="84" t="s">
        <v>1363</v>
      </c>
      <c r="P267" s="84" t="s">
        <v>1600</v>
      </c>
      <c r="Q267" s="86">
        <v>45292</v>
      </c>
      <c r="R267" s="86">
        <v>45565</v>
      </c>
      <c r="S267" s="86" t="s">
        <v>1600</v>
      </c>
      <c r="T267" s="87">
        <v>0</v>
      </c>
      <c r="U267" s="84">
        <v>0</v>
      </c>
      <c r="V267" s="84">
        <v>50</v>
      </c>
      <c r="W267" s="84" t="s">
        <v>207</v>
      </c>
      <c r="X267" s="84" t="s">
        <v>1623</v>
      </c>
      <c r="Y267" s="84" t="s">
        <v>463</v>
      </c>
      <c r="Z267" s="84" t="s">
        <v>199</v>
      </c>
      <c r="AA267" s="58" t="s">
        <v>199</v>
      </c>
      <c r="AB267" s="84" t="s">
        <v>1621</v>
      </c>
      <c r="AC267" s="84" t="s">
        <v>199</v>
      </c>
      <c r="AD267" s="84" t="s">
        <v>199</v>
      </c>
      <c r="AE267" s="84" t="s">
        <v>199</v>
      </c>
      <c r="AF267" s="84" t="s">
        <v>199</v>
      </c>
      <c r="AG267" s="84" t="s">
        <v>199</v>
      </c>
      <c r="AH267" s="84" t="s">
        <v>199</v>
      </c>
      <c r="AI267" s="84" t="s">
        <v>199</v>
      </c>
      <c r="AJ267" s="84" t="s">
        <v>497</v>
      </c>
    </row>
    <row r="268" spans="2:36" ht="142.5" hidden="1" x14ac:dyDescent="0.2">
      <c r="B268" s="84" t="s">
        <v>193</v>
      </c>
      <c r="C268" s="84" t="s">
        <v>1580</v>
      </c>
      <c r="D268" s="84" t="s">
        <v>1352</v>
      </c>
      <c r="E268" s="84" t="s">
        <v>1364</v>
      </c>
      <c r="F268" s="84" t="s">
        <v>1122</v>
      </c>
      <c r="G268" s="42" t="s">
        <v>1355</v>
      </c>
      <c r="H268" s="42" t="s">
        <v>199</v>
      </c>
      <c r="I268" s="42" t="s">
        <v>199</v>
      </c>
      <c r="J268" s="42" t="s">
        <v>199</v>
      </c>
      <c r="K268" s="84" t="s">
        <v>800</v>
      </c>
      <c r="L268" s="84" t="s">
        <v>800</v>
      </c>
      <c r="M268" s="85" t="s">
        <v>490</v>
      </c>
      <c r="N268" s="84" t="s">
        <v>1239</v>
      </c>
      <c r="O268" s="84" t="s">
        <v>1363</v>
      </c>
      <c r="P268" s="84" t="s">
        <v>1600</v>
      </c>
      <c r="Q268" s="86">
        <v>45292</v>
      </c>
      <c r="R268" s="86">
        <v>45565</v>
      </c>
      <c r="S268" s="86" t="s">
        <v>1600</v>
      </c>
      <c r="T268" s="87">
        <v>0</v>
      </c>
      <c r="U268" s="84">
        <v>0</v>
      </c>
      <c r="V268" s="84">
        <v>50</v>
      </c>
      <c r="W268" s="84" t="s">
        <v>207</v>
      </c>
      <c r="X268" s="84" t="s">
        <v>1623</v>
      </c>
      <c r="Y268" s="84" t="s">
        <v>463</v>
      </c>
      <c r="Z268" s="42" t="s">
        <v>1375</v>
      </c>
      <c r="AA268" s="58" t="s">
        <v>199</v>
      </c>
      <c r="AB268" s="84" t="s">
        <v>1621</v>
      </c>
      <c r="AC268" s="84" t="s">
        <v>199</v>
      </c>
      <c r="AD268" s="84" t="s">
        <v>199</v>
      </c>
      <c r="AE268" s="84" t="s">
        <v>199</v>
      </c>
      <c r="AF268" s="84" t="s">
        <v>199</v>
      </c>
      <c r="AG268" s="84" t="s">
        <v>199</v>
      </c>
      <c r="AH268" s="84" t="s">
        <v>199</v>
      </c>
      <c r="AI268" s="84" t="s">
        <v>199</v>
      </c>
      <c r="AJ268" s="84" t="s">
        <v>497</v>
      </c>
    </row>
    <row r="269" spans="2:36" ht="142.5" hidden="1" x14ac:dyDescent="0.2">
      <c r="B269" s="42" t="s">
        <v>193</v>
      </c>
      <c r="C269" s="43" t="s">
        <v>1580</v>
      </c>
      <c r="D269" s="42" t="s">
        <v>1376</v>
      </c>
      <c r="E269" s="42" t="s">
        <v>1378</v>
      </c>
      <c r="F269" s="42" t="s">
        <v>1122</v>
      </c>
      <c r="G269" s="42" t="s">
        <v>1355</v>
      </c>
      <c r="H269" s="42" t="s">
        <v>199</v>
      </c>
      <c r="I269" s="42" t="s">
        <v>199</v>
      </c>
      <c r="J269" s="42" t="s">
        <v>199</v>
      </c>
      <c r="K269" s="42" t="s">
        <v>1379</v>
      </c>
      <c r="L269" s="42" t="s">
        <v>1380</v>
      </c>
      <c r="M269" s="42" t="s">
        <v>1794</v>
      </c>
      <c r="N269" s="42" t="s">
        <v>1239</v>
      </c>
      <c r="O269" s="42" t="s">
        <v>1363</v>
      </c>
      <c r="P269" s="42" t="s">
        <v>1604</v>
      </c>
      <c r="Q269" s="45">
        <v>45505</v>
      </c>
      <c r="R269" s="45">
        <v>45611</v>
      </c>
      <c r="S269" s="45" t="s">
        <v>1611</v>
      </c>
      <c r="T269" s="28"/>
      <c r="U269" s="42"/>
      <c r="V269" s="65">
        <v>1</v>
      </c>
      <c r="W269" s="42" t="s">
        <v>1584</v>
      </c>
      <c r="X269" s="42" t="s">
        <v>199</v>
      </c>
      <c r="Y269" s="42" t="s">
        <v>199</v>
      </c>
      <c r="Z269" s="42" t="s">
        <v>199</v>
      </c>
      <c r="AA269" s="42" t="s">
        <v>199</v>
      </c>
      <c r="AB269" s="42" t="s">
        <v>1616</v>
      </c>
      <c r="AC269" s="42" t="s">
        <v>199</v>
      </c>
      <c r="AD269" s="42" t="s">
        <v>199</v>
      </c>
      <c r="AE269" s="42" t="s">
        <v>199</v>
      </c>
      <c r="AF269" s="42" t="s">
        <v>199</v>
      </c>
      <c r="AG269" s="42" t="s">
        <v>199</v>
      </c>
      <c r="AH269" s="42" t="s">
        <v>199</v>
      </c>
      <c r="AI269" s="42" t="s">
        <v>199</v>
      </c>
      <c r="AJ269" s="42" t="s">
        <v>610</v>
      </c>
    </row>
    <row r="270" spans="2:36" ht="142.5" hidden="1" x14ac:dyDescent="0.2">
      <c r="B270" s="42" t="s">
        <v>193</v>
      </c>
      <c r="C270" s="43" t="s">
        <v>1580</v>
      </c>
      <c r="D270" s="42" t="s">
        <v>1382</v>
      </c>
      <c r="E270" s="42" t="s">
        <v>1384</v>
      </c>
      <c r="F270" s="42" t="s">
        <v>1122</v>
      </c>
      <c r="G270" s="42" t="s">
        <v>1355</v>
      </c>
      <c r="H270" s="42" t="s">
        <v>199</v>
      </c>
      <c r="I270" s="42" t="s">
        <v>199</v>
      </c>
      <c r="J270" s="42" t="s">
        <v>199</v>
      </c>
      <c r="K270" s="42" t="s">
        <v>1795</v>
      </c>
      <c r="L270" s="42" t="s">
        <v>1796</v>
      </c>
      <c r="M270" s="42" t="s">
        <v>1797</v>
      </c>
      <c r="N270" s="42" t="s">
        <v>1343</v>
      </c>
      <c r="O270" s="42" t="s">
        <v>1359</v>
      </c>
      <c r="P270" s="42" t="s">
        <v>1791</v>
      </c>
      <c r="Q270" s="45">
        <v>45301</v>
      </c>
      <c r="R270" s="45">
        <v>45381</v>
      </c>
      <c r="S270" s="45" t="s">
        <v>1611</v>
      </c>
      <c r="T270" s="75"/>
      <c r="U270" s="42"/>
      <c r="V270" s="46">
        <v>1</v>
      </c>
      <c r="W270" s="42" t="s">
        <v>207</v>
      </c>
      <c r="X270" s="42" t="s">
        <v>199</v>
      </c>
      <c r="Y270" s="42" t="s">
        <v>199</v>
      </c>
      <c r="Z270" s="42" t="s">
        <v>199</v>
      </c>
      <c r="AA270" s="42" t="s">
        <v>199</v>
      </c>
      <c r="AB270" s="42" t="s">
        <v>1616</v>
      </c>
      <c r="AC270" s="42" t="s">
        <v>1621</v>
      </c>
      <c r="AD270" s="42" t="s">
        <v>199</v>
      </c>
      <c r="AE270" s="42" t="s">
        <v>199</v>
      </c>
      <c r="AF270" s="42" t="s">
        <v>199</v>
      </c>
      <c r="AG270" s="42" t="s">
        <v>199</v>
      </c>
      <c r="AH270" s="42" t="s">
        <v>199</v>
      </c>
      <c r="AI270" s="42" t="s">
        <v>199</v>
      </c>
      <c r="AJ270" s="42" t="s">
        <v>497</v>
      </c>
    </row>
    <row r="271" spans="2:36" ht="142.5" hidden="1" x14ac:dyDescent="0.2">
      <c r="B271" s="42" t="s">
        <v>193</v>
      </c>
      <c r="C271" s="43" t="s">
        <v>1580</v>
      </c>
      <c r="D271" s="42" t="s">
        <v>1382</v>
      </c>
      <c r="E271" s="42" t="s">
        <v>1388</v>
      </c>
      <c r="F271" s="42" t="s">
        <v>1122</v>
      </c>
      <c r="G271" s="42" t="s">
        <v>1355</v>
      </c>
      <c r="H271" s="42" t="s">
        <v>199</v>
      </c>
      <c r="I271" s="42" t="s">
        <v>199</v>
      </c>
      <c r="J271" s="42" t="s">
        <v>199</v>
      </c>
      <c r="K271" s="42" t="s">
        <v>1798</v>
      </c>
      <c r="L271" s="42" t="s">
        <v>1799</v>
      </c>
      <c r="M271" s="42" t="s">
        <v>1391</v>
      </c>
      <c r="N271" s="42" t="s">
        <v>1239</v>
      </c>
      <c r="O271" s="42" t="s">
        <v>1363</v>
      </c>
      <c r="P271" s="42" t="s">
        <v>99</v>
      </c>
      <c r="Q271" s="52">
        <v>45301</v>
      </c>
      <c r="R271" s="45">
        <v>45381</v>
      </c>
      <c r="S271" s="45" t="s">
        <v>1611</v>
      </c>
      <c r="T271" s="26"/>
      <c r="U271" s="42"/>
      <c r="V271" s="57">
        <v>1</v>
      </c>
      <c r="W271" s="42" t="s">
        <v>207</v>
      </c>
      <c r="X271" s="42" t="s">
        <v>199</v>
      </c>
      <c r="Y271" s="42" t="s">
        <v>199</v>
      </c>
      <c r="Z271" s="42" t="s">
        <v>199</v>
      </c>
      <c r="AA271" s="58" t="s">
        <v>199</v>
      </c>
      <c r="AB271" s="42" t="s">
        <v>1616</v>
      </c>
      <c r="AC271" s="42" t="s">
        <v>1621</v>
      </c>
      <c r="AD271" s="42" t="s">
        <v>199</v>
      </c>
      <c r="AE271" s="42" t="s">
        <v>199</v>
      </c>
      <c r="AF271" s="42" t="s">
        <v>199</v>
      </c>
      <c r="AG271" s="42" t="s">
        <v>199</v>
      </c>
      <c r="AH271" s="42" t="s">
        <v>199</v>
      </c>
      <c r="AI271" s="42" t="s">
        <v>199</v>
      </c>
      <c r="AJ271" s="42" t="s">
        <v>497</v>
      </c>
    </row>
    <row r="272" spans="2:36" ht="142.5" hidden="1" x14ac:dyDescent="0.2">
      <c r="B272" s="42" t="s">
        <v>193</v>
      </c>
      <c r="C272" s="43" t="s">
        <v>1580</v>
      </c>
      <c r="D272" s="42" t="s">
        <v>1382</v>
      </c>
      <c r="E272" s="42" t="s">
        <v>1392</v>
      </c>
      <c r="F272" s="42" t="s">
        <v>1122</v>
      </c>
      <c r="G272" s="42" t="s">
        <v>1355</v>
      </c>
      <c r="H272" s="42" t="s">
        <v>199</v>
      </c>
      <c r="I272" s="42" t="s">
        <v>199</v>
      </c>
      <c r="J272" s="42" t="s">
        <v>199</v>
      </c>
      <c r="K272" s="42" t="s">
        <v>1800</v>
      </c>
      <c r="L272" s="42" t="s">
        <v>1801</v>
      </c>
      <c r="M272" s="42" t="s">
        <v>1802</v>
      </c>
      <c r="N272" s="42" t="s">
        <v>1368</v>
      </c>
      <c r="O272" s="42" t="s">
        <v>1369</v>
      </c>
      <c r="P272" s="42" t="s">
        <v>1604</v>
      </c>
      <c r="Q272" s="45">
        <v>45381</v>
      </c>
      <c r="R272" s="52">
        <v>45565</v>
      </c>
      <c r="S272" s="45" t="s">
        <v>1611</v>
      </c>
      <c r="T272" s="83">
        <f>(4*20*4)*(10000000/30/8)</f>
        <v>13333333.333333332</v>
      </c>
      <c r="U272" s="42">
        <v>188</v>
      </c>
      <c r="V272" s="57">
        <v>1</v>
      </c>
      <c r="W272" s="42" t="s">
        <v>1626</v>
      </c>
      <c r="X272" s="42" t="s">
        <v>199</v>
      </c>
      <c r="Y272" s="42" t="s">
        <v>199</v>
      </c>
      <c r="Z272" s="42" t="s">
        <v>199</v>
      </c>
      <c r="AA272" s="42" t="s">
        <v>199</v>
      </c>
      <c r="AB272" s="42" t="s">
        <v>1616</v>
      </c>
      <c r="AC272" s="42" t="s">
        <v>1621</v>
      </c>
      <c r="AD272" s="42" t="s">
        <v>199</v>
      </c>
      <c r="AE272" s="42" t="s">
        <v>199</v>
      </c>
      <c r="AF272" s="42" t="s">
        <v>199</v>
      </c>
      <c r="AG272" s="42" t="s">
        <v>199</v>
      </c>
      <c r="AH272" s="42" t="s">
        <v>199</v>
      </c>
      <c r="AI272" s="42" t="s">
        <v>199</v>
      </c>
      <c r="AJ272" s="42" t="s">
        <v>497</v>
      </c>
    </row>
    <row r="273" spans="2:36" ht="199.5" hidden="1" x14ac:dyDescent="0.2">
      <c r="B273" s="42" t="s">
        <v>516</v>
      </c>
      <c r="C273" s="43" t="s">
        <v>517</v>
      </c>
      <c r="D273" s="42" t="s">
        <v>539</v>
      </c>
      <c r="E273" s="42" t="s">
        <v>571</v>
      </c>
      <c r="F273" s="42" t="s">
        <v>1556</v>
      </c>
      <c r="G273" s="42" t="s">
        <v>199</v>
      </c>
      <c r="H273" s="42" t="s">
        <v>199</v>
      </c>
      <c r="I273" s="42" t="s">
        <v>199</v>
      </c>
      <c r="J273" s="42" t="s">
        <v>199</v>
      </c>
      <c r="K273" s="42" t="s">
        <v>1803</v>
      </c>
      <c r="L273" s="42" t="s">
        <v>1804</v>
      </c>
      <c r="M273" s="42" t="s">
        <v>574</v>
      </c>
      <c r="N273" s="42" t="s">
        <v>501</v>
      </c>
      <c r="O273" s="42" t="s">
        <v>575</v>
      </c>
      <c r="P273" s="42" t="s">
        <v>99</v>
      </c>
      <c r="Q273" s="50">
        <v>45323</v>
      </c>
      <c r="R273" s="50" t="s">
        <v>576</v>
      </c>
      <c r="S273" s="45" t="s">
        <v>281</v>
      </c>
      <c r="T273" s="61">
        <f>(2*20*2)*(12000000/30/8)</f>
        <v>4000000</v>
      </c>
      <c r="U273" s="62">
        <v>183</v>
      </c>
      <c r="V273" s="57">
        <v>0.3</v>
      </c>
      <c r="W273" s="42" t="s">
        <v>1609</v>
      </c>
      <c r="X273" s="42" t="s">
        <v>199</v>
      </c>
      <c r="Y273" s="42" t="s">
        <v>199</v>
      </c>
      <c r="Z273" s="42" t="s">
        <v>199</v>
      </c>
      <c r="AA273" s="42" t="s">
        <v>199</v>
      </c>
      <c r="AB273" s="42" t="s">
        <v>364</v>
      </c>
      <c r="AC273" s="42" t="s">
        <v>248</v>
      </c>
      <c r="AD273" s="42" t="s">
        <v>199</v>
      </c>
      <c r="AE273" s="42" t="s">
        <v>199</v>
      </c>
      <c r="AF273" s="42" t="s">
        <v>199</v>
      </c>
      <c r="AG273" s="42" t="s">
        <v>199</v>
      </c>
      <c r="AH273" s="42" t="s">
        <v>577</v>
      </c>
      <c r="AI273" s="42" t="s">
        <v>578</v>
      </c>
      <c r="AJ273" s="42" t="s">
        <v>497</v>
      </c>
    </row>
    <row r="274" spans="2:36" ht="199.5" hidden="1" x14ac:dyDescent="0.2">
      <c r="B274" s="42" t="s">
        <v>516</v>
      </c>
      <c r="C274" s="43" t="s">
        <v>517</v>
      </c>
      <c r="D274" s="42" t="s">
        <v>539</v>
      </c>
      <c r="E274" s="42" t="s">
        <v>571</v>
      </c>
      <c r="F274" s="42" t="s">
        <v>1556</v>
      </c>
      <c r="G274" s="42" t="s">
        <v>199</v>
      </c>
      <c r="H274" s="42" t="s">
        <v>199</v>
      </c>
      <c r="I274" s="42" t="s">
        <v>199</v>
      </c>
      <c r="J274" s="42" t="s">
        <v>199</v>
      </c>
      <c r="K274" s="42" t="s">
        <v>579</v>
      </c>
      <c r="L274" s="42" t="s">
        <v>580</v>
      </c>
      <c r="M274" s="42" t="s">
        <v>581</v>
      </c>
      <c r="N274" s="42" t="s">
        <v>501</v>
      </c>
      <c r="O274" s="42" t="s">
        <v>575</v>
      </c>
      <c r="P274" s="42" t="s">
        <v>99</v>
      </c>
      <c r="Q274" s="50">
        <v>45383</v>
      </c>
      <c r="R274" s="50">
        <v>45412</v>
      </c>
      <c r="S274" s="45" t="s">
        <v>281</v>
      </c>
      <c r="T274" s="61">
        <f>(1*20*2)*(12000000/30/8)</f>
        <v>2000000</v>
      </c>
      <c r="U274" s="62">
        <v>183</v>
      </c>
      <c r="V274" s="57">
        <v>0.3</v>
      </c>
      <c r="W274" s="42" t="s">
        <v>1609</v>
      </c>
      <c r="X274" s="42" t="s">
        <v>199</v>
      </c>
      <c r="Y274" s="42" t="s">
        <v>199</v>
      </c>
      <c r="Z274" s="42" t="s">
        <v>199</v>
      </c>
      <c r="AA274" s="42" t="s">
        <v>199</v>
      </c>
      <c r="AB274" s="42" t="s">
        <v>364</v>
      </c>
      <c r="AC274" s="42" t="s">
        <v>248</v>
      </c>
      <c r="AD274" s="42" t="s">
        <v>199</v>
      </c>
      <c r="AE274" s="42" t="s">
        <v>199</v>
      </c>
      <c r="AF274" s="42" t="s">
        <v>199</v>
      </c>
      <c r="AG274" s="42" t="s">
        <v>199</v>
      </c>
      <c r="AH274" s="42" t="s">
        <v>577</v>
      </c>
      <c r="AI274" s="42" t="s">
        <v>578</v>
      </c>
      <c r="AJ274" s="42" t="s">
        <v>497</v>
      </c>
    </row>
    <row r="275" spans="2:36" ht="199.5" hidden="1" x14ac:dyDescent="0.2">
      <c r="B275" s="42" t="s">
        <v>516</v>
      </c>
      <c r="C275" s="43" t="s">
        <v>517</v>
      </c>
      <c r="D275" s="42" t="s">
        <v>539</v>
      </c>
      <c r="E275" s="42" t="s">
        <v>571</v>
      </c>
      <c r="F275" s="42" t="s">
        <v>1556</v>
      </c>
      <c r="G275" s="42" t="s">
        <v>199</v>
      </c>
      <c r="H275" s="42" t="s">
        <v>199</v>
      </c>
      <c r="I275" s="42" t="s">
        <v>199</v>
      </c>
      <c r="J275" s="42" t="s">
        <v>199</v>
      </c>
      <c r="K275" s="42" t="s">
        <v>582</v>
      </c>
      <c r="L275" s="42" t="s">
        <v>583</v>
      </c>
      <c r="M275" s="42" t="s">
        <v>584</v>
      </c>
      <c r="N275" s="42" t="s">
        <v>501</v>
      </c>
      <c r="O275" s="42" t="s">
        <v>575</v>
      </c>
      <c r="P275" s="42" t="s">
        <v>99</v>
      </c>
      <c r="Q275" s="50">
        <v>45536</v>
      </c>
      <c r="R275" s="50">
        <v>45596</v>
      </c>
      <c r="S275" s="45" t="s">
        <v>281</v>
      </c>
      <c r="T275" s="61">
        <f>(1.5*20*2)*(12000000/30/8)</f>
        <v>3000000</v>
      </c>
      <c r="U275" s="62">
        <v>183</v>
      </c>
      <c r="V275" s="57">
        <v>0.4</v>
      </c>
      <c r="W275" s="42" t="s">
        <v>1609</v>
      </c>
      <c r="X275" s="42" t="s">
        <v>199</v>
      </c>
      <c r="Y275" s="42" t="s">
        <v>199</v>
      </c>
      <c r="Z275" s="42" t="s">
        <v>199</v>
      </c>
      <c r="AA275" s="42" t="s">
        <v>199</v>
      </c>
      <c r="AB275" s="42" t="s">
        <v>364</v>
      </c>
      <c r="AC275" s="42" t="s">
        <v>248</v>
      </c>
      <c r="AD275" s="42" t="s">
        <v>199</v>
      </c>
      <c r="AE275" s="42" t="s">
        <v>199</v>
      </c>
      <c r="AF275" s="42" t="s">
        <v>199</v>
      </c>
      <c r="AG275" s="42" t="s">
        <v>199</v>
      </c>
      <c r="AH275" s="42" t="s">
        <v>577</v>
      </c>
      <c r="AI275" s="42" t="s">
        <v>578</v>
      </c>
      <c r="AJ275" s="42" t="s">
        <v>497</v>
      </c>
    </row>
    <row r="276" spans="2:36" ht="199.5" hidden="1" x14ac:dyDescent="0.2">
      <c r="B276" s="42" t="s">
        <v>516</v>
      </c>
      <c r="C276" s="43" t="s">
        <v>517</v>
      </c>
      <c r="D276" s="42" t="s">
        <v>539</v>
      </c>
      <c r="E276" s="42" t="s">
        <v>571</v>
      </c>
      <c r="F276" s="42" t="s">
        <v>1556</v>
      </c>
      <c r="G276" s="42" t="s">
        <v>199</v>
      </c>
      <c r="H276" s="42" t="s">
        <v>199</v>
      </c>
      <c r="I276" s="42" t="s">
        <v>199</v>
      </c>
      <c r="J276" s="42" t="s">
        <v>199</v>
      </c>
      <c r="K276" s="42" t="s">
        <v>1805</v>
      </c>
      <c r="L276" s="42" t="s">
        <v>586</v>
      </c>
      <c r="M276" s="44" t="s">
        <v>587</v>
      </c>
      <c r="N276" s="42" t="s">
        <v>535</v>
      </c>
      <c r="O276" s="42" t="s">
        <v>536</v>
      </c>
      <c r="P276" s="42" t="s">
        <v>537</v>
      </c>
      <c r="Q276" s="45">
        <v>45323</v>
      </c>
      <c r="R276" s="45">
        <v>45473</v>
      </c>
      <c r="S276" s="45" t="s">
        <v>281</v>
      </c>
      <c r="T276" s="26"/>
      <c r="U276" s="42"/>
      <c r="V276" s="46">
        <v>0.3</v>
      </c>
      <c r="W276" s="42" t="s">
        <v>1596</v>
      </c>
      <c r="X276" s="42" t="s">
        <v>207</v>
      </c>
      <c r="Y276" s="42" t="s">
        <v>199</v>
      </c>
      <c r="Z276" s="42" t="s">
        <v>199</v>
      </c>
      <c r="AA276" s="42" t="s">
        <v>199</v>
      </c>
      <c r="AB276" s="42" t="s">
        <v>364</v>
      </c>
      <c r="AC276" s="42" t="s">
        <v>199</v>
      </c>
      <c r="AD276" s="42" t="s">
        <v>199</v>
      </c>
      <c r="AE276" s="42" t="s">
        <v>199</v>
      </c>
      <c r="AF276" s="42" t="s">
        <v>199</v>
      </c>
      <c r="AG276" s="42" t="s">
        <v>199</v>
      </c>
      <c r="AH276" s="42" t="s">
        <v>402</v>
      </c>
      <c r="AI276" s="42" t="s">
        <v>403</v>
      </c>
      <c r="AJ276" s="42" t="s">
        <v>570</v>
      </c>
    </row>
    <row r="277" spans="2:36" ht="199.5" hidden="1" x14ac:dyDescent="0.2">
      <c r="B277" s="42" t="s">
        <v>516</v>
      </c>
      <c r="C277" s="43" t="s">
        <v>517</v>
      </c>
      <c r="D277" s="42" t="s">
        <v>539</v>
      </c>
      <c r="E277" s="42" t="s">
        <v>571</v>
      </c>
      <c r="F277" s="42" t="s">
        <v>1556</v>
      </c>
      <c r="G277" s="42" t="s">
        <v>199</v>
      </c>
      <c r="H277" s="42" t="s">
        <v>199</v>
      </c>
      <c r="I277" s="42" t="s">
        <v>199</v>
      </c>
      <c r="J277" s="42" t="s">
        <v>199</v>
      </c>
      <c r="K277" s="42" t="s">
        <v>1806</v>
      </c>
      <c r="L277" s="42" t="s">
        <v>589</v>
      </c>
      <c r="M277" s="44" t="s">
        <v>590</v>
      </c>
      <c r="N277" s="42" t="s">
        <v>535</v>
      </c>
      <c r="O277" s="42" t="s">
        <v>536</v>
      </c>
      <c r="P277" s="42" t="s">
        <v>537</v>
      </c>
      <c r="Q277" s="45">
        <v>45323</v>
      </c>
      <c r="R277" s="45">
        <v>45473</v>
      </c>
      <c r="S277" s="45" t="s">
        <v>1611</v>
      </c>
      <c r="T277" s="26"/>
      <c r="U277" s="42"/>
      <c r="V277" s="46">
        <v>0.7</v>
      </c>
      <c r="W277" s="42" t="s">
        <v>1596</v>
      </c>
      <c r="X277" s="42" t="s">
        <v>199</v>
      </c>
      <c r="Y277" s="42" t="s">
        <v>199</v>
      </c>
      <c r="Z277" s="42" t="s">
        <v>199</v>
      </c>
      <c r="AA277" s="42" t="s">
        <v>199</v>
      </c>
      <c r="AB277" s="42" t="s">
        <v>364</v>
      </c>
      <c r="AC277" s="42" t="s">
        <v>199</v>
      </c>
      <c r="AD277" s="42" t="s">
        <v>199</v>
      </c>
      <c r="AE277" s="42" t="s">
        <v>199</v>
      </c>
      <c r="AF277" s="42" t="s">
        <v>199</v>
      </c>
      <c r="AG277" s="42" t="s">
        <v>199</v>
      </c>
      <c r="AH277" s="42" t="s">
        <v>402</v>
      </c>
      <c r="AI277" s="42" t="s">
        <v>403</v>
      </c>
      <c r="AJ277" s="42" t="s">
        <v>538</v>
      </c>
    </row>
    <row r="278" spans="2:36" ht="128.25" hidden="1" x14ac:dyDescent="0.2">
      <c r="B278" s="42" t="s">
        <v>516</v>
      </c>
      <c r="C278" s="43" t="s">
        <v>454</v>
      </c>
      <c r="D278" s="42" t="s">
        <v>455</v>
      </c>
      <c r="E278" s="42" t="s">
        <v>493</v>
      </c>
      <c r="F278" s="42" t="s">
        <v>458</v>
      </c>
      <c r="G278" s="42" t="s">
        <v>199</v>
      </c>
      <c r="H278" s="42" t="s">
        <v>199</v>
      </c>
      <c r="I278" s="42" t="s">
        <v>199</v>
      </c>
      <c r="J278" s="42" t="s">
        <v>199</v>
      </c>
      <c r="K278" s="42" t="s">
        <v>494</v>
      </c>
      <c r="L278" s="42" t="s">
        <v>1807</v>
      </c>
      <c r="M278" s="42" t="s">
        <v>496</v>
      </c>
      <c r="N278" s="42" t="s">
        <v>486</v>
      </c>
      <c r="O278" s="42"/>
      <c r="P278" s="42" t="s">
        <v>99</v>
      </c>
      <c r="Q278" s="50">
        <v>45293</v>
      </c>
      <c r="R278" s="50">
        <v>45322</v>
      </c>
      <c r="S278" s="45" t="s">
        <v>133</v>
      </c>
      <c r="T278" s="26"/>
      <c r="U278" s="42"/>
      <c r="V278" s="57">
        <v>0.5</v>
      </c>
      <c r="W278" s="42" t="s">
        <v>1596</v>
      </c>
      <c r="X278" s="42" t="s">
        <v>199</v>
      </c>
      <c r="Y278" s="42" t="s">
        <v>199</v>
      </c>
      <c r="Z278" s="42" t="s">
        <v>199</v>
      </c>
      <c r="AA278" s="42" t="s">
        <v>199</v>
      </c>
      <c r="AB278" s="42" t="s">
        <v>364</v>
      </c>
      <c r="AC278" s="42" t="s">
        <v>248</v>
      </c>
      <c r="AD278" s="42" t="s">
        <v>199</v>
      </c>
      <c r="AE278" s="42" t="s">
        <v>199</v>
      </c>
      <c r="AF278" s="42" t="s">
        <v>199</v>
      </c>
      <c r="AG278" s="42" t="s">
        <v>199</v>
      </c>
      <c r="AH278" s="42" t="s">
        <v>402</v>
      </c>
      <c r="AI278" s="42" t="s">
        <v>403</v>
      </c>
      <c r="AJ278" s="42" t="s">
        <v>497</v>
      </c>
    </row>
    <row r="279" spans="2:36" ht="128.25" hidden="1" x14ac:dyDescent="0.2">
      <c r="B279" s="42" t="s">
        <v>516</v>
      </c>
      <c r="C279" s="43" t="s">
        <v>454</v>
      </c>
      <c r="D279" s="42" t="s">
        <v>455</v>
      </c>
      <c r="E279" s="42" t="s">
        <v>493</v>
      </c>
      <c r="F279" s="42" t="s">
        <v>458</v>
      </c>
      <c r="G279" s="42" t="s">
        <v>199</v>
      </c>
      <c r="H279" s="42" t="s">
        <v>199</v>
      </c>
      <c r="I279" s="42" t="s">
        <v>199</v>
      </c>
      <c r="J279" s="42" t="s">
        <v>199</v>
      </c>
      <c r="K279" s="42" t="s">
        <v>498</v>
      </c>
      <c r="L279" s="42" t="s">
        <v>499</v>
      </c>
      <c r="M279" s="42" t="s">
        <v>500</v>
      </c>
      <c r="N279" s="42" t="s">
        <v>501</v>
      </c>
      <c r="O279" s="42"/>
      <c r="P279" s="42" t="s">
        <v>99</v>
      </c>
      <c r="Q279" s="52">
        <v>45422</v>
      </c>
      <c r="R279" s="52">
        <v>45656</v>
      </c>
      <c r="S279" s="45" t="s">
        <v>133</v>
      </c>
      <c r="T279" s="61">
        <f>(1.5*20*2)*(12000000/30/8)</f>
        <v>3000000</v>
      </c>
      <c r="U279" s="62">
        <v>183</v>
      </c>
      <c r="V279" s="57">
        <v>0.5</v>
      </c>
      <c r="W279" s="42" t="s">
        <v>1596</v>
      </c>
      <c r="X279" s="42" t="s">
        <v>199</v>
      </c>
      <c r="Y279" s="42" t="s">
        <v>199</v>
      </c>
      <c r="Z279" s="42" t="s">
        <v>199</v>
      </c>
      <c r="AA279" s="42" t="s">
        <v>199</v>
      </c>
      <c r="AB279" s="42" t="s">
        <v>364</v>
      </c>
      <c r="AC279" s="42" t="s">
        <v>248</v>
      </c>
      <c r="AD279" s="42" t="s">
        <v>199</v>
      </c>
      <c r="AE279" s="42" t="s">
        <v>199</v>
      </c>
      <c r="AF279" s="42" t="s">
        <v>199</v>
      </c>
      <c r="AG279" s="42" t="s">
        <v>199</v>
      </c>
      <c r="AH279" s="42" t="s">
        <v>402</v>
      </c>
      <c r="AI279" s="42" t="s">
        <v>502</v>
      </c>
      <c r="AJ279" s="42" t="s">
        <v>497</v>
      </c>
    </row>
    <row r="280" spans="2:36" ht="128.25" hidden="1" x14ac:dyDescent="0.2">
      <c r="B280" s="42" t="s">
        <v>453</v>
      </c>
      <c r="C280" s="43" t="s">
        <v>454</v>
      </c>
      <c r="D280" s="42" t="s">
        <v>455</v>
      </c>
      <c r="E280" s="42" t="s">
        <v>493</v>
      </c>
      <c r="F280" s="42" t="s">
        <v>458</v>
      </c>
      <c r="G280" s="42" t="s">
        <v>199</v>
      </c>
      <c r="H280" s="42" t="s">
        <v>199</v>
      </c>
      <c r="I280" s="42" t="s">
        <v>199</v>
      </c>
      <c r="J280" s="42" t="s">
        <v>199</v>
      </c>
      <c r="K280" s="42" t="s">
        <v>503</v>
      </c>
      <c r="L280" s="42" t="s">
        <v>504</v>
      </c>
      <c r="M280" s="44" t="s">
        <v>505</v>
      </c>
      <c r="N280" s="42" t="s">
        <v>471</v>
      </c>
      <c r="O280" s="42" t="s">
        <v>1660</v>
      </c>
      <c r="P280" s="42" t="s">
        <v>133</v>
      </c>
      <c r="Q280" s="45">
        <v>45292</v>
      </c>
      <c r="R280" s="45">
        <v>45322</v>
      </c>
      <c r="S280" s="45" t="s">
        <v>133</v>
      </c>
      <c r="T280" s="26"/>
      <c r="U280" s="42"/>
      <c r="V280" s="57">
        <v>0.6</v>
      </c>
      <c r="W280" s="42" t="s">
        <v>463</v>
      </c>
      <c r="X280" s="42" t="s">
        <v>1496</v>
      </c>
      <c r="Y280" s="42" t="s">
        <v>1626</v>
      </c>
      <c r="Z280" s="42" t="s">
        <v>199</v>
      </c>
      <c r="AA280" s="42" t="s">
        <v>199</v>
      </c>
      <c r="AB280" s="42" t="s">
        <v>1618</v>
      </c>
      <c r="AC280" s="42" t="s">
        <v>199</v>
      </c>
      <c r="AD280" s="42" t="s">
        <v>199</v>
      </c>
      <c r="AE280" s="42" t="s">
        <v>199</v>
      </c>
      <c r="AF280" s="42" t="s">
        <v>199</v>
      </c>
      <c r="AG280" s="42" t="s">
        <v>199</v>
      </c>
      <c r="AH280" s="42" t="s">
        <v>199</v>
      </c>
      <c r="AI280" s="42" t="s">
        <v>199</v>
      </c>
      <c r="AJ280" s="42" t="s">
        <v>472</v>
      </c>
    </row>
    <row r="281" spans="2:36" ht="128.25" hidden="1" x14ac:dyDescent="0.2">
      <c r="B281" s="42" t="s">
        <v>453</v>
      </c>
      <c r="C281" s="43" t="s">
        <v>454</v>
      </c>
      <c r="D281" s="42" t="s">
        <v>455</v>
      </c>
      <c r="E281" s="42" t="s">
        <v>493</v>
      </c>
      <c r="F281" s="42" t="s">
        <v>458</v>
      </c>
      <c r="G281" s="42" t="s">
        <v>199</v>
      </c>
      <c r="H281" s="42" t="s">
        <v>199</v>
      </c>
      <c r="I281" s="42" t="s">
        <v>199</v>
      </c>
      <c r="J281" s="42" t="s">
        <v>199</v>
      </c>
      <c r="K281" s="42" t="s">
        <v>506</v>
      </c>
      <c r="L281" s="42" t="s">
        <v>481</v>
      </c>
      <c r="M281" s="44" t="s">
        <v>507</v>
      </c>
      <c r="N281" s="42" t="s">
        <v>471</v>
      </c>
      <c r="O281" s="42" t="s">
        <v>1661</v>
      </c>
      <c r="P281" s="42" t="s">
        <v>133</v>
      </c>
      <c r="Q281" s="45">
        <v>45323</v>
      </c>
      <c r="R281" s="45">
        <v>45350</v>
      </c>
      <c r="S281" s="45" t="s">
        <v>281</v>
      </c>
      <c r="T281" s="26"/>
      <c r="U281" s="42"/>
      <c r="V281" s="57">
        <v>0.4</v>
      </c>
      <c r="W281" s="42" t="s">
        <v>463</v>
      </c>
      <c r="X281" s="42" t="s">
        <v>1496</v>
      </c>
      <c r="Y281" s="42" t="s">
        <v>1626</v>
      </c>
      <c r="Z281" s="42" t="s">
        <v>199</v>
      </c>
      <c r="AA281" s="42" t="s">
        <v>199</v>
      </c>
      <c r="AB281" s="42" t="s">
        <v>1618</v>
      </c>
      <c r="AC281" s="42" t="s">
        <v>199</v>
      </c>
      <c r="AD281" s="42" t="s">
        <v>199</v>
      </c>
      <c r="AE281" s="42" t="s">
        <v>199</v>
      </c>
      <c r="AF281" s="42" t="s">
        <v>199</v>
      </c>
      <c r="AG281" s="42" t="s">
        <v>199</v>
      </c>
      <c r="AH281" s="42" t="s">
        <v>199</v>
      </c>
      <c r="AI281" s="42" t="s">
        <v>199</v>
      </c>
      <c r="AJ281" s="42" t="s">
        <v>472</v>
      </c>
    </row>
    <row r="282" spans="2:36" ht="228" hidden="1" x14ac:dyDescent="0.2">
      <c r="B282" s="42" t="s">
        <v>453</v>
      </c>
      <c r="C282" s="43" t="s">
        <v>850</v>
      </c>
      <c r="D282" s="42" t="s">
        <v>851</v>
      </c>
      <c r="E282" s="42" t="s">
        <v>928</v>
      </c>
      <c r="F282" s="42" t="s">
        <v>753</v>
      </c>
      <c r="G282" s="42" t="s">
        <v>854</v>
      </c>
      <c r="H282" s="42" t="s">
        <v>855</v>
      </c>
      <c r="I282" s="42" t="s">
        <v>199</v>
      </c>
      <c r="J282" s="42" t="s">
        <v>199</v>
      </c>
      <c r="K282" s="42" t="s">
        <v>929</v>
      </c>
      <c r="L282" s="42" t="s">
        <v>1808</v>
      </c>
      <c r="M282" s="44" t="s">
        <v>931</v>
      </c>
      <c r="N282" s="42" t="s">
        <v>703</v>
      </c>
      <c r="O282" s="42" t="s">
        <v>932</v>
      </c>
      <c r="P282" s="42" t="s">
        <v>1742</v>
      </c>
      <c r="Q282" s="45">
        <v>45323</v>
      </c>
      <c r="R282" s="45">
        <v>45473</v>
      </c>
      <c r="S282" s="45" t="s">
        <v>1611</v>
      </c>
      <c r="T282" s="61">
        <f>(2*20*3)*(4687696/30/8)</f>
        <v>2343848</v>
      </c>
      <c r="U282" s="62">
        <v>186</v>
      </c>
      <c r="V282" s="42">
        <v>33</v>
      </c>
      <c r="W282" s="42" t="s">
        <v>354</v>
      </c>
      <c r="X282" s="42" t="s">
        <v>199</v>
      </c>
      <c r="Y282" s="42" t="s">
        <v>199</v>
      </c>
      <c r="Z282" s="42" t="s">
        <v>199</v>
      </c>
      <c r="AA282" s="42" t="s">
        <v>199</v>
      </c>
      <c r="AB282" s="42" t="s">
        <v>1613</v>
      </c>
      <c r="AC282" s="42" t="s">
        <v>199</v>
      </c>
      <c r="AD282" s="42" t="s">
        <v>199</v>
      </c>
      <c r="AE282" s="42" t="s">
        <v>199</v>
      </c>
      <c r="AF282" s="42" t="s">
        <v>199</v>
      </c>
      <c r="AG282" s="42" t="s">
        <v>199</v>
      </c>
      <c r="AH282" s="42" t="s">
        <v>199</v>
      </c>
      <c r="AI282" s="42" t="s">
        <v>199</v>
      </c>
      <c r="AJ282" s="42" t="s">
        <v>913</v>
      </c>
    </row>
    <row r="283" spans="2:36" ht="171" hidden="1" x14ac:dyDescent="0.2">
      <c r="B283" s="42" t="s">
        <v>453</v>
      </c>
      <c r="C283" s="43" t="s">
        <v>850</v>
      </c>
      <c r="D283" s="42" t="s">
        <v>851</v>
      </c>
      <c r="E283" s="42" t="s">
        <v>928</v>
      </c>
      <c r="F283" s="42" t="s">
        <v>753</v>
      </c>
      <c r="G283" s="42" t="s">
        <v>854</v>
      </c>
      <c r="H283" s="42" t="s">
        <v>855</v>
      </c>
      <c r="I283" s="42" t="s">
        <v>199</v>
      </c>
      <c r="J283" s="42" t="s">
        <v>199</v>
      </c>
      <c r="K283" s="42" t="s">
        <v>933</v>
      </c>
      <c r="L283" s="42" t="s">
        <v>1809</v>
      </c>
      <c r="M283" s="44" t="s">
        <v>935</v>
      </c>
      <c r="N283" s="42" t="s">
        <v>703</v>
      </c>
      <c r="O283" s="42" t="s">
        <v>936</v>
      </c>
      <c r="P283" s="42" t="s">
        <v>1742</v>
      </c>
      <c r="Q283" s="45">
        <v>45323</v>
      </c>
      <c r="R283" s="45">
        <v>45442</v>
      </c>
      <c r="S283" s="45" t="s">
        <v>1611</v>
      </c>
      <c r="T283" s="61">
        <f>(0.5*20*5)*(4687696/30/8)</f>
        <v>976603.33333333326</v>
      </c>
      <c r="U283" s="62">
        <v>186</v>
      </c>
      <c r="V283" s="42">
        <v>33</v>
      </c>
      <c r="W283" s="42" t="s">
        <v>1626</v>
      </c>
      <c r="X283" s="42" t="s">
        <v>199</v>
      </c>
      <c r="Y283" s="42" t="s">
        <v>199</v>
      </c>
      <c r="Z283" s="42" t="s">
        <v>199</v>
      </c>
      <c r="AA283" s="42" t="s">
        <v>199</v>
      </c>
      <c r="AB283" s="42" t="s">
        <v>1613</v>
      </c>
      <c r="AC283" s="42" t="s">
        <v>1621</v>
      </c>
      <c r="AD283" s="42" t="s">
        <v>199</v>
      </c>
      <c r="AE283" s="42" t="s">
        <v>199</v>
      </c>
      <c r="AF283" s="42" t="s">
        <v>199</v>
      </c>
      <c r="AG283" s="42" t="s">
        <v>199</v>
      </c>
      <c r="AH283" s="42" t="s">
        <v>199</v>
      </c>
      <c r="AI283" s="42" t="s">
        <v>199</v>
      </c>
      <c r="AJ283" s="42" t="s">
        <v>654</v>
      </c>
    </row>
    <row r="284" spans="2:36" ht="171" hidden="1" x14ac:dyDescent="0.2">
      <c r="B284" s="42" t="s">
        <v>453</v>
      </c>
      <c r="C284" s="43" t="s">
        <v>850</v>
      </c>
      <c r="D284" s="42" t="s">
        <v>851</v>
      </c>
      <c r="E284" s="42" t="s">
        <v>928</v>
      </c>
      <c r="F284" s="42" t="s">
        <v>753</v>
      </c>
      <c r="G284" s="42" t="s">
        <v>854</v>
      </c>
      <c r="H284" s="42" t="s">
        <v>855</v>
      </c>
      <c r="I284" s="42" t="s">
        <v>199</v>
      </c>
      <c r="J284" s="42" t="s">
        <v>199</v>
      </c>
      <c r="K284" s="42" t="s">
        <v>1810</v>
      </c>
      <c r="L284" s="42" t="s">
        <v>1811</v>
      </c>
      <c r="M284" s="44" t="s">
        <v>939</v>
      </c>
      <c r="N284" s="42" t="s">
        <v>667</v>
      </c>
      <c r="O284" s="42" t="s">
        <v>940</v>
      </c>
      <c r="P284" s="42" t="s">
        <v>1742</v>
      </c>
      <c r="Q284" s="45">
        <v>45306</v>
      </c>
      <c r="R284" s="45">
        <v>45641</v>
      </c>
      <c r="S284" s="45" t="s">
        <v>1611</v>
      </c>
      <c r="T284" s="26"/>
      <c r="U284" s="42"/>
      <c r="V284" s="42">
        <v>33</v>
      </c>
      <c r="W284" s="42" t="s">
        <v>1626</v>
      </c>
      <c r="X284" s="42" t="s">
        <v>1621</v>
      </c>
      <c r="Y284" s="42" t="s">
        <v>199</v>
      </c>
      <c r="Z284" s="42" t="s">
        <v>199</v>
      </c>
      <c r="AA284" s="42" t="s">
        <v>199</v>
      </c>
      <c r="AB284" s="42" t="s">
        <v>1613</v>
      </c>
      <c r="AC284" s="42" t="s">
        <v>1621</v>
      </c>
      <c r="AD284" s="42" t="s">
        <v>199</v>
      </c>
      <c r="AE284" s="42" t="s">
        <v>199</v>
      </c>
      <c r="AF284" s="42" t="s">
        <v>199</v>
      </c>
      <c r="AG284" s="42" t="s">
        <v>199</v>
      </c>
      <c r="AH284" s="42" t="s">
        <v>199</v>
      </c>
      <c r="AI284" s="42" t="s">
        <v>199</v>
      </c>
      <c r="AJ284" s="42" t="s">
        <v>654</v>
      </c>
    </row>
    <row r="285" spans="2:36" ht="171" hidden="1" x14ac:dyDescent="0.2">
      <c r="B285" s="42" t="s">
        <v>453</v>
      </c>
      <c r="C285" s="43" t="s">
        <v>850</v>
      </c>
      <c r="D285" s="42" t="s">
        <v>851</v>
      </c>
      <c r="E285" s="42" t="s">
        <v>928</v>
      </c>
      <c r="F285" s="42" t="s">
        <v>753</v>
      </c>
      <c r="G285" s="42" t="s">
        <v>854</v>
      </c>
      <c r="H285" s="42" t="s">
        <v>855</v>
      </c>
      <c r="I285" s="42" t="s">
        <v>199</v>
      </c>
      <c r="J285" s="42" t="s">
        <v>199</v>
      </c>
      <c r="K285" s="42" t="s">
        <v>941</v>
      </c>
      <c r="L285" s="42" t="s">
        <v>942</v>
      </c>
      <c r="M285" s="44" t="s">
        <v>943</v>
      </c>
      <c r="N285" s="42" t="s">
        <v>872</v>
      </c>
      <c r="O285" s="42"/>
      <c r="P285" s="42" t="s">
        <v>1583</v>
      </c>
      <c r="Q285" s="45">
        <v>45352</v>
      </c>
      <c r="R285" s="45">
        <v>45641</v>
      </c>
      <c r="S285" s="45" t="s">
        <v>1611</v>
      </c>
      <c r="T285" s="42"/>
      <c r="U285" s="42"/>
      <c r="V285" s="42">
        <v>100</v>
      </c>
      <c r="W285" s="42" t="s">
        <v>354</v>
      </c>
      <c r="X285" s="42" t="s">
        <v>199</v>
      </c>
      <c r="Y285" s="42" t="s">
        <v>199</v>
      </c>
      <c r="Z285" s="42" t="s">
        <v>199</v>
      </c>
      <c r="AA285" s="42" t="s">
        <v>199</v>
      </c>
      <c r="AB285" s="42" t="s">
        <v>1613</v>
      </c>
      <c r="AC285" s="42"/>
      <c r="AD285" s="42" t="s">
        <v>199</v>
      </c>
      <c r="AE285" s="42" t="s">
        <v>199</v>
      </c>
      <c r="AF285" s="42" t="s">
        <v>199</v>
      </c>
      <c r="AG285" s="42" t="s">
        <v>199</v>
      </c>
      <c r="AH285" s="42" t="s">
        <v>199</v>
      </c>
      <c r="AI285" s="42" t="s">
        <v>199</v>
      </c>
      <c r="AJ285" s="42" t="s">
        <v>234</v>
      </c>
    </row>
    <row r="286" spans="2:36" ht="327.75" hidden="1" x14ac:dyDescent="0.2">
      <c r="B286" s="42" t="s">
        <v>516</v>
      </c>
      <c r="C286" s="43" t="s">
        <v>517</v>
      </c>
      <c r="D286" s="42" t="s">
        <v>1396</v>
      </c>
      <c r="E286" s="42" t="s">
        <v>1398</v>
      </c>
      <c r="F286" s="42" t="s">
        <v>1399</v>
      </c>
      <c r="G286" s="42" t="s">
        <v>199</v>
      </c>
      <c r="H286" s="42" t="s">
        <v>199</v>
      </c>
      <c r="I286" s="42" t="s">
        <v>199</v>
      </c>
      <c r="J286" s="42" t="s">
        <v>199</v>
      </c>
      <c r="K286" s="42" t="s">
        <v>1400</v>
      </c>
      <c r="L286" s="42" t="s">
        <v>1812</v>
      </c>
      <c r="M286" s="44" t="s">
        <v>1402</v>
      </c>
      <c r="N286" s="42" t="s">
        <v>697</v>
      </c>
      <c r="O286" s="42" t="s">
        <v>1403</v>
      </c>
      <c r="P286" s="42" t="s">
        <v>119</v>
      </c>
      <c r="Q286" s="45">
        <v>45292</v>
      </c>
      <c r="R286" s="45">
        <v>45626</v>
      </c>
      <c r="S286" s="45" t="s">
        <v>281</v>
      </c>
      <c r="T286" s="26" t="s">
        <v>199</v>
      </c>
      <c r="U286" s="42" t="s">
        <v>199</v>
      </c>
      <c r="V286" s="57">
        <v>0.4</v>
      </c>
      <c r="W286" s="42" t="s">
        <v>1596</v>
      </c>
      <c r="X286" s="42" t="s">
        <v>199</v>
      </c>
      <c r="Y286" s="42" t="s">
        <v>199</v>
      </c>
      <c r="Z286" s="42" t="s">
        <v>199</v>
      </c>
      <c r="AA286" s="42" t="s">
        <v>199</v>
      </c>
      <c r="AB286" s="42" t="s">
        <v>364</v>
      </c>
      <c r="AC286" s="42" t="s">
        <v>199</v>
      </c>
      <c r="AD286" s="42" t="s">
        <v>199</v>
      </c>
      <c r="AE286" s="42" t="s">
        <v>199</v>
      </c>
      <c r="AF286" s="42" t="s">
        <v>199</v>
      </c>
      <c r="AG286" s="42" t="s">
        <v>199</v>
      </c>
      <c r="AH286" s="42" t="s">
        <v>402</v>
      </c>
      <c r="AI286" s="42" t="s">
        <v>403</v>
      </c>
      <c r="AJ286" s="42" t="s">
        <v>1404</v>
      </c>
    </row>
    <row r="287" spans="2:36" ht="199.5" hidden="1" x14ac:dyDescent="0.2">
      <c r="B287" s="42" t="s">
        <v>516</v>
      </c>
      <c r="C287" s="43" t="s">
        <v>517</v>
      </c>
      <c r="D287" s="42" t="s">
        <v>1396</v>
      </c>
      <c r="E287" s="42" t="s">
        <v>1398</v>
      </c>
      <c r="F287" s="42" t="s">
        <v>1399</v>
      </c>
      <c r="G287" s="42" t="s">
        <v>199</v>
      </c>
      <c r="H287" s="42" t="s">
        <v>199</v>
      </c>
      <c r="I287" s="42" t="s">
        <v>199</v>
      </c>
      <c r="J287" s="42" t="s">
        <v>199</v>
      </c>
      <c r="K287" s="42" t="s">
        <v>1813</v>
      </c>
      <c r="L287" s="42" t="s">
        <v>1814</v>
      </c>
      <c r="M287" s="44" t="s">
        <v>1815</v>
      </c>
      <c r="N287" s="42" t="s">
        <v>697</v>
      </c>
      <c r="O287" s="42" t="s">
        <v>1408</v>
      </c>
      <c r="P287" s="42" t="s">
        <v>119</v>
      </c>
      <c r="Q287" s="45">
        <v>45292</v>
      </c>
      <c r="R287" s="45">
        <v>45626</v>
      </c>
      <c r="S287" s="45" t="s">
        <v>119</v>
      </c>
      <c r="T287" s="26" t="s">
        <v>199</v>
      </c>
      <c r="U287" s="42" t="s">
        <v>199</v>
      </c>
      <c r="V287" s="57">
        <v>0.3</v>
      </c>
      <c r="W287" s="42" t="s">
        <v>1409</v>
      </c>
      <c r="X287" s="42" t="s">
        <v>199</v>
      </c>
      <c r="Y287" s="42" t="s">
        <v>199</v>
      </c>
      <c r="Z287" s="42" t="s">
        <v>199</v>
      </c>
      <c r="AA287" s="42" t="s">
        <v>199</v>
      </c>
      <c r="AB287" s="42" t="s">
        <v>1618</v>
      </c>
      <c r="AC287" s="42" t="s">
        <v>199</v>
      </c>
      <c r="AD287" s="42" t="s">
        <v>199</v>
      </c>
      <c r="AE287" s="42" t="s">
        <v>199</v>
      </c>
      <c r="AF287" s="42" t="s">
        <v>199</v>
      </c>
      <c r="AG287" s="42" t="s">
        <v>199</v>
      </c>
      <c r="AH287" s="42" t="s">
        <v>199</v>
      </c>
      <c r="AI287" s="42" t="s">
        <v>199</v>
      </c>
      <c r="AJ287" s="42" t="s">
        <v>1404</v>
      </c>
    </row>
    <row r="288" spans="2:36" ht="199.5" hidden="1" x14ac:dyDescent="0.2">
      <c r="B288" s="42" t="s">
        <v>516</v>
      </c>
      <c r="C288" s="43" t="s">
        <v>517</v>
      </c>
      <c r="D288" s="42" t="s">
        <v>1396</v>
      </c>
      <c r="E288" s="42" t="s">
        <v>1398</v>
      </c>
      <c r="F288" s="42" t="s">
        <v>1399</v>
      </c>
      <c r="G288" s="42" t="s">
        <v>199</v>
      </c>
      <c r="H288" s="42" t="s">
        <v>199</v>
      </c>
      <c r="I288" s="42" t="s">
        <v>199</v>
      </c>
      <c r="J288" s="42" t="s">
        <v>199</v>
      </c>
      <c r="K288" s="42" t="s">
        <v>1410</v>
      </c>
      <c r="L288" s="42" t="s">
        <v>1816</v>
      </c>
      <c r="M288" s="44" t="s">
        <v>1412</v>
      </c>
      <c r="N288" s="42" t="s">
        <v>697</v>
      </c>
      <c r="O288" s="42" t="s">
        <v>1413</v>
      </c>
      <c r="P288" s="42" t="s">
        <v>119</v>
      </c>
      <c r="Q288" s="45">
        <v>45292</v>
      </c>
      <c r="R288" s="45">
        <v>45626</v>
      </c>
      <c r="S288" s="45" t="s">
        <v>50</v>
      </c>
      <c r="T288" s="26" t="s">
        <v>199</v>
      </c>
      <c r="U288" s="42" t="s">
        <v>199</v>
      </c>
      <c r="V288" s="57">
        <v>0.3</v>
      </c>
      <c r="W288" s="42" t="s">
        <v>1409</v>
      </c>
      <c r="X288" s="42" t="s">
        <v>199</v>
      </c>
      <c r="Y288" s="42" t="s">
        <v>199</v>
      </c>
      <c r="Z288" s="42" t="s">
        <v>199</v>
      </c>
      <c r="AA288" s="42" t="s">
        <v>199</v>
      </c>
      <c r="AB288" s="42" t="s">
        <v>1618</v>
      </c>
      <c r="AC288" s="42" t="s">
        <v>199</v>
      </c>
      <c r="AD288" s="42" t="s">
        <v>199</v>
      </c>
      <c r="AE288" s="42" t="s">
        <v>199</v>
      </c>
      <c r="AF288" s="42" t="s">
        <v>199</v>
      </c>
      <c r="AG288" s="42" t="s">
        <v>199</v>
      </c>
      <c r="AH288" s="42" t="s">
        <v>199</v>
      </c>
      <c r="AI288" s="42" t="s">
        <v>199</v>
      </c>
      <c r="AJ288" s="42" t="s">
        <v>1404</v>
      </c>
    </row>
    <row r="289" spans="2:36" ht="128.25" hidden="1" x14ac:dyDescent="0.2">
      <c r="B289" s="42" t="s">
        <v>453</v>
      </c>
      <c r="C289" s="43" t="s">
        <v>454</v>
      </c>
      <c r="D289" s="42" t="s">
        <v>455</v>
      </c>
      <c r="E289" s="42" t="s">
        <v>508</v>
      </c>
      <c r="F289" s="42" t="s">
        <v>458</v>
      </c>
      <c r="G289" s="42" t="s">
        <v>199</v>
      </c>
      <c r="H289" s="42" t="s">
        <v>199</v>
      </c>
      <c r="I289" s="42" t="s">
        <v>199</v>
      </c>
      <c r="J289" s="42" t="s">
        <v>199</v>
      </c>
      <c r="K289" s="42" t="s">
        <v>509</v>
      </c>
      <c r="L289" s="42" t="s">
        <v>510</v>
      </c>
      <c r="M289" s="44" t="s">
        <v>511</v>
      </c>
      <c r="N289" s="42" t="s">
        <v>471</v>
      </c>
      <c r="O289" s="42" t="s">
        <v>1661</v>
      </c>
      <c r="P289" s="42" t="s">
        <v>133</v>
      </c>
      <c r="Q289" s="45">
        <v>45292</v>
      </c>
      <c r="R289" s="45">
        <v>45473</v>
      </c>
      <c r="S289" s="45" t="s">
        <v>1611</v>
      </c>
      <c r="T289" s="26"/>
      <c r="U289" s="42"/>
      <c r="V289" s="57">
        <v>0.5</v>
      </c>
      <c r="W289" s="42" t="s">
        <v>463</v>
      </c>
      <c r="X289" s="42" t="s">
        <v>1623</v>
      </c>
      <c r="Y289" s="42" t="s">
        <v>199</v>
      </c>
      <c r="Z289" s="42" t="s">
        <v>199</v>
      </c>
      <c r="AA289" s="42" t="s">
        <v>199</v>
      </c>
      <c r="AB289" s="42" t="s">
        <v>1597</v>
      </c>
      <c r="AC289" s="42" t="s">
        <v>199</v>
      </c>
      <c r="AD289" s="42" t="s">
        <v>199</v>
      </c>
      <c r="AE289" s="42" t="s">
        <v>199</v>
      </c>
      <c r="AF289" s="42" t="s">
        <v>199</v>
      </c>
      <c r="AG289" s="42" t="s">
        <v>199</v>
      </c>
      <c r="AH289" s="42" t="s">
        <v>199</v>
      </c>
      <c r="AI289" s="42" t="s">
        <v>199</v>
      </c>
      <c r="AJ289" s="42" t="s">
        <v>472</v>
      </c>
    </row>
    <row r="290" spans="2:36" ht="128.25" hidden="1" x14ac:dyDescent="0.2">
      <c r="B290" s="42" t="s">
        <v>453</v>
      </c>
      <c r="C290" s="43" t="s">
        <v>454</v>
      </c>
      <c r="D290" s="42" t="s">
        <v>455</v>
      </c>
      <c r="E290" s="42" t="s">
        <v>508</v>
      </c>
      <c r="F290" s="42" t="s">
        <v>458</v>
      </c>
      <c r="G290" s="42" t="s">
        <v>199</v>
      </c>
      <c r="H290" s="42" t="s">
        <v>199</v>
      </c>
      <c r="I290" s="42" t="s">
        <v>199</v>
      </c>
      <c r="J290" s="42" t="s">
        <v>199</v>
      </c>
      <c r="K290" s="42" t="s">
        <v>514</v>
      </c>
      <c r="L290" s="42" t="s">
        <v>515</v>
      </c>
      <c r="M290" s="44" t="s">
        <v>511</v>
      </c>
      <c r="N290" s="42" t="s">
        <v>471</v>
      </c>
      <c r="O290" s="42" t="s">
        <v>1662</v>
      </c>
      <c r="P290" s="42" t="s">
        <v>133</v>
      </c>
      <c r="Q290" s="45">
        <v>45474</v>
      </c>
      <c r="R290" s="45">
        <v>45641</v>
      </c>
      <c r="S290" s="45" t="s">
        <v>1611</v>
      </c>
      <c r="T290" s="26"/>
      <c r="U290" s="42"/>
      <c r="V290" s="57">
        <v>0.5</v>
      </c>
      <c r="W290" s="42" t="s">
        <v>463</v>
      </c>
      <c r="X290" s="42" t="s">
        <v>1623</v>
      </c>
      <c r="Y290" s="42" t="s">
        <v>199</v>
      </c>
      <c r="Z290" s="42" t="s">
        <v>199</v>
      </c>
      <c r="AA290" s="42" t="s">
        <v>199</v>
      </c>
      <c r="AB290" s="42" t="s">
        <v>1597</v>
      </c>
      <c r="AC290" s="42" t="s">
        <v>199</v>
      </c>
      <c r="AD290" s="42" t="s">
        <v>199</v>
      </c>
      <c r="AE290" s="42" t="s">
        <v>199</v>
      </c>
      <c r="AF290" s="42" t="s">
        <v>199</v>
      </c>
      <c r="AG290" s="42" t="s">
        <v>199</v>
      </c>
      <c r="AH290" s="42" t="s">
        <v>199</v>
      </c>
      <c r="AI290" s="42" t="s">
        <v>199</v>
      </c>
      <c r="AJ290" s="42" t="s">
        <v>472</v>
      </c>
    </row>
    <row r="291" spans="2:36" ht="199.5" hidden="1" x14ac:dyDescent="0.2">
      <c r="B291" s="42" t="s">
        <v>516</v>
      </c>
      <c r="C291" s="43" t="s">
        <v>517</v>
      </c>
      <c r="D291" s="42" t="s">
        <v>1414</v>
      </c>
      <c r="E291" s="42" t="s">
        <v>1416</v>
      </c>
      <c r="F291" s="42" t="s">
        <v>1556</v>
      </c>
      <c r="G291" s="42" t="s">
        <v>199</v>
      </c>
      <c r="H291" s="42" t="s">
        <v>199</v>
      </c>
      <c r="I291" s="42" t="s">
        <v>199</v>
      </c>
      <c r="J291" s="42" t="s">
        <v>199</v>
      </c>
      <c r="K291" s="42" t="s">
        <v>1817</v>
      </c>
      <c r="L291" s="42" t="s">
        <v>1818</v>
      </c>
      <c r="M291" s="44" t="s">
        <v>1419</v>
      </c>
      <c r="N291" s="42" t="s">
        <v>535</v>
      </c>
      <c r="O291" s="42" t="s">
        <v>536</v>
      </c>
      <c r="P291" s="42" t="s">
        <v>537</v>
      </c>
      <c r="Q291" s="45">
        <v>45323</v>
      </c>
      <c r="R291" s="45">
        <v>45352</v>
      </c>
      <c r="S291" s="45" t="s">
        <v>1611</v>
      </c>
      <c r="T291" s="26"/>
      <c r="U291" s="42"/>
      <c r="V291" s="46">
        <v>0.15</v>
      </c>
      <c r="W291" s="42" t="s">
        <v>1584</v>
      </c>
      <c r="X291" s="42" t="s">
        <v>199</v>
      </c>
      <c r="Y291" s="42" t="s">
        <v>199</v>
      </c>
      <c r="Z291" s="42" t="s">
        <v>199</v>
      </c>
      <c r="AA291" s="42" t="s">
        <v>199</v>
      </c>
      <c r="AB291" s="42" t="s">
        <v>1618</v>
      </c>
      <c r="AC291" s="42" t="s">
        <v>199</v>
      </c>
      <c r="AD291" s="42" t="s">
        <v>199</v>
      </c>
      <c r="AE291" s="42" t="s">
        <v>199</v>
      </c>
      <c r="AF291" s="42" t="s">
        <v>199</v>
      </c>
      <c r="AG291" s="42" t="s">
        <v>199</v>
      </c>
      <c r="AH291" s="42" t="s">
        <v>199</v>
      </c>
      <c r="AI291" s="42" t="s">
        <v>199</v>
      </c>
      <c r="AJ291" s="42" t="s">
        <v>538</v>
      </c>
    </row>
    <row r="292" spans="2:36" ht="199.5" hidden="1" x14ac:dyDescent="0.2">
      <c r="B292" s="42" t="s">
        <v>516</v>
      </c>
      <c r="C292" s="43" t="s">
        <v>517</v>
      </c>
      <c r="D292" s="42" t="s">
        <v>1414</v>
      </c>
      <c r="E292" s="42" t="s">
        <v>1416</v>
      </c>
      <c r="F292" s="42" t="s">
        <v>1556</v>
      </c>
      <c r="G292" s="42" t="s">
        <v>199</v>
      </c>
      <c r="H292" s="42" t="s">
        <v>199</v>
      </c>
      <c r="I292" s="42" t="s">
        <v>199</v>
      </c>
      <c r="J292" s="42" t="s">
        <v>199</v>
      </c>
      <c r="K292" s="42" t="s">
        <v>1819</v>
      </c>
      <c r="L292" s="42" t="s">
        <v>1820</v>
      </c>
      <c r="M292" s="44" t="s">
        <v>1421</v>
      </c>
      <c r="N292" s="42" t="s">
        <v>535</v>
      </c>
      <c r="O292" s="42" t="s">
        <v>536</v>
      </c>
      <c r="P292" s="42" t="s">
        <v>537</v>
      </c>
      <c r="Q292" s="45">
        <v>45352</v>
      </c>
      <c r="R292" s="45">
        <v>45383</v>
      </c>
      <c r="S292" s="45" t="s">
        <v>281</v>
      </c>
      <c r="T292" s="26"/>
      <c r="U292" s="42"/>
      <c r="V292" s="46">
        <v>0.35</v>
      </c>
      <c r="W292" s="42" t="s">
        <v>207</v>
      </c>
      <c r="X292" s="42" t="s">
        <v>199</v>
      </c>
      <c r="Y292" s="42" t="s">
        <v>199</v>
      </c>
      <c r="Z292" s="42" t="s">
        <v>199</v>
      </c>
      <c r="AA292" s="42" t="s">
        <v>199</v>
      </c>
      <c r="AB292" s="42" t="s">
        <v>1618</v>
      </c>
      <c r="AC292" s="42" t="s">
        <v>199</v>
      </c>
      <c r="AD292" s="42" t="s">
        <v>199</v>
      </c>
      <c r="AE292" s="42" t="s">
        <v>199</v>
      </c>
      <c r="AF292" s="42" t="s">
        <v>199</v>
      </c>
      <c r="AG292" s="42" t="s">
        <v>199</v>
      </c>
      <c r="AH292" s="42" t="s">
        <v>199</v>
      </c>
      <c r="AI292" s="42" t="s">
        <v>199</v>
      </c>
      <c r="AJ292" s="42" t="s">
        <v>538</v>
      </c>
    </row>
    <row r="293" spans="2:36" ht="199.5" hidden="1" x14ac:dyDescent="0.2">
      <c r="B293" s="42" t="s">
        <v>516</v>
      </c>
      <c r="C293" s="43" t="s">
        <v>517</v>
      </c>
      <c r="D293" s="42" t="s">
        <v>1414</v>
      </c>
      <c r="E293" s="42" t="s">
        <v>1416</v>
      </c>
      <c r="F293" s="42" t="s">
        <v>1556</v>
      </c>
      <c r="G293" s="42" t="s">
        <v>199</v>
      </c>
      <c r="H293" s="42" t="s">
        <v>199</v>
      </c>
      <c r="I293" s="42" t="s">
        <v>199</v>
      </c>
      <c r="J293" s="42" t="s">
        <v>199</v>
      </c>
      <c r="K293" s="42" t="s">
        <v>1821</v>
      </c>
      <c r="L293" s="42" t="s">
        <v>1422</v>
      </c>
      <c r="M293" s="44" t="s">
        <v>1423</v>
      </c>
      <c r="N293" s="42" t="s">
        <v>535</v>
      </c>
      <c r="O293" s="42" t="s">
        <v>536</v>
      </c>
      <c r="P293" s="42" t="s">
        <v>537</v>
      </c>
      <c r="Q293" s="45">
        <v>45384</v>
      </c>
      <c r="R293" s="45">
        <v>45641</v>
      </c>
      <c r="S293" s="45" t="s">
        <v>1611</v>
      </c>
      <c r="T293" s="26"/>
      <c r="U293" s="42"/>
      <c r="V293" s="46">
        <v>0.5</v>
      </c>
      <c r="W293" s="42" t="s">
        <v>1584</v>
      </c>
      <c r="X293" s="42" t="s">
        <v>199</v>
      </c>
      <c r="Y293" s="42" t="s">
        <v>199</v>
      </c>
      <c r="Z293" s="42" t="s">
        <v>199</v>
      </c>
      <c r="AA293" s="42" t="s">
        <v>199</v>
      </c>
      <c r="AB293" s="42" t="s">
        <v>1618</v>
      </c>
      <c r="AC293" s="42" t="s">
        <v>199</v>
      </c>
      <c r="AD293" s="42" t="s">
        <v>199</v>
      </c>
      <c r="AE293" s="42" t="s">
        <v>199</v>
      </c>
      <c r="AF293" s="42" t="s">
        <v>199</v>
      </c>
      <c r="AG293" s="42" t="s">
        <v>199</v>
      </c>
      <c r="AH293" s="42" t="s">
        <v>199</v>
      </c>
      <c r="AI293" s="42" t="s">
        <v>199</v>
      </c>
      <c r="AJ293" s="42" t="s">
        <v>538</v>
      </c>
    </row>
    <row r="294" spans="2:36" ht="199.5" hidden="1" x14ac:dyDescent="0.2">
      <c r="B294" s="42" t="s">
        <v>516</v>
      </c>
      <c r="C294" s="43" t="s">
        <v>517</v>
      </c>
      <c r="D294" s="42" t="s">
        <v>1414</v>
      </c>
      <c r="E294" s="42" t="s">
        <v>1424</v>
      </c>
      <c r="F294" s="42" t="s">
        <v>1556</v>
      </c>
      <c r="G294" s="42" t="s">
        <v>199</v>
      </c>
      <c r="H294" s="42" t="s">
        <v>199</v>
      </c>
      <c r="I294" s="42" t="s">
        <v>199</v>
      </c>
      <c r="J294" s="42" t="s">
        <v>199</v>
      </c>
      <c r="K294" s="42" t="s">
        <v>1822</v>
      </c>
      <c r="L294" s="42" t="s">
        <v>1426</v>
      </c>
      <c r="M294" s="44" t="s">
        <v>1427</v>
      </c>
      <c r="N294" s="42" t="s">
        <v>535</v>
      </c>
      <c r="O294" s="42" t="s">
        <v>536</v>
      </c>
      <c r="P294" s="42" t="s">
        <v>537</v>
      </c>
      <c r="Q294" s="45">
        <v>45323</v>
      </c>
      <c r="R294" s="45">
        <v>45641</v>
      </c>
      <c r="S294" s="45" t="s">
        <v>1611</v>
      </c>
      <c r="T294" s="26"/>
      <c r="U294" s="42"/>
      <c r="V294" s="46">
        <v>1</v>
      </c>
      <c r="W294" s="42" t="s">
        <v>1584</v>
      </c>
      <c r="X294" s="42" t="s">
        <v>199</v>
      </c>
      <c r="Y294" s="42" t="s">
        <v>199</v>
      </c>
      <c r="Z294" s="42" t="s">
        <v>199</v>
      </c>
      <c r="AA294" s="42" t="s">
        <v>199</v>
      </c>
      <c r="AB294" s="42" t="s">
        <v>1618</v>
      </c>
      <c r="AC294" s="42" t="s">
        <v>199</v>
      </c>
      <c r="AD294" s="42" t="s">
        <v>199</v>
      </c>
      <c r="AE294" s="42" t="s">
        <v>199</v>
      </c>
      <c r="AF294" s="42" t="s">
        <v>199</v>
      </c>
      <c r="AG294" s="42" t="s">
        <v>199</v>
      </c>
      <c r="AH294" s="42" t="s">
        <v>199</v>
      </c>
      <c r="AI294" s="42" t="s">
        <v>199</v>
      </c>
      <c r="AJ294" s="42" t="s">
        <v>1428</v>
      </c>
    </row>
    <row r="295" spans="2:36" ht="199.5" hidden="1" x14ac:dyDescent="0.2">
      <c r="B295" s="42" t="s">
        <v>516</v>
      </c>
      <c r="C295" s="43" t="s">
        <v>517</v>
      </c>
      <c r="D295" s="42" t="s">
        <v>1414</v>
      </c>
      <c r="E295" s="42" t="s">
        <v>1429</v>
      </c>
      <c r="F295" s="42" t="s">
        <v>1556</v>
      </c>
      <c r="G295" s="42" t="s">
        <v>199</v>
      </c>
      <c r="H295" s="42" t="s">
        <v>199</v>
      </c>
      <c r="I295" s="42" t="s">
        <v>199</v>
      </c>
      <c r="J295" s="42" t="s">
        <v>199</v>
      </c>
      <c r="K295" s="42" t="s">
        <v>1823</v>
      </c>
      <c r="L295" s="42" t="s">
        <v>1431</v>
      </c>
      <c r="M295" s="44" t="s">
        <v>1432</v>
      </c>
      <c r="N295" s="42" t="s">
        <v>535</v>
      </c>
      <c r="O295" s="42" t="s">
        <v>536</v>
      </c>
      <c r="P295" s="42" t="s">
        <v>537</v>
      </c>
      <c r="Q295" s="45">
        <v>45323</v>
      </c>
      <c r="R295" s="45">
        <v>45352</v>
      </c>
      <c r="S295" s="45" t="s">
        <v>281</v>
      </c>
      <c r="T295" s="26"/>
      <c r="U295" s="42"/>
      <c r="V295" s="46">
        <v>0.2</v>
      </c>
      <c r="W295" s="42" t="s">
        <v>207</v>
      </c>
      <c r="X295" s="42" t="s">
        <v>199</v>
      </c>
      <c r="Y295" s="42" t="s">
        <v>199</v>
      </c>
      <c r="Z295" s="42" t="s">
        <v>199</v>
      </c>
      <c r="AA295" s="42" t="s">
        <v>199</v>
      </c>
      <c r="AB295" s="42" t="s">
        <v>1618</v>
      </c>
      <c r="AC295" s="42" t="s">
        <v>199</v>
      </c>
      <c r="AD295" s="42" t="s">
        <v>199</v>
      </c>
      <c r="AE295" s="42" t="s">
        <v>199</v>
      </c>
      <c r="AF295" s="42" t="s">
        <v>199</v>
      </c>
      <c r="AG295" s="42" t="s">
        <v>199</v>
      </c>
      <c r="AH295" s="42" t="s">
        <v>199</v>
      </c>
      <c r="AI295" s="42" t="s">
        <v>199</v>
      </c>
      <c r="AJ295" s="42" t="s">
        <v>538</v>
      </c>
    </row>
    <row r="296" spans="2:36" ht="199.5" hidden="1" x14ac:dyDescent="0.2">
      <c r="B296" s="42" t="s">
        <v>516</v>
      </c>
      <c r="C296" s="43" t="s">
        <v>517</v>
      </c>
      <c r="D296" s="42" t="s">
        <v>1414</v>
      </c>
      <c r="E296" s="42" t="s">
        <v>1429</v>
      </c>
      <c r="F296" s="42" t="s">
        <v>1556</v>
      </c>
      <c r="G296" s="42" t="s">
        <v>199</v>
      </c>
      <c r="H296" s="42" t="s">
        <v>199</v>
      </c>
      <c r="I296" s="42" t="s">
        <v>199</v>
      </c>
      <c r="J296" s="42" t="s">
        <v>199</v>
      </c>
      <c r="K296" s="42" t="s">
        <v>1824</v>
      </c>
      <c r="L296" s="42" t="s">
        <v>1434</v>
      </c>
      <c r="M296" s="44" t="s">
        <v>1435</v>
      </c>
      <c r="N296" s="42" t="s">
        <v>535</v>
      </c>
      <c r="O296" s="42" t="s">
        <v>536</v>
      </c>
      <c r="P296" s="42" t="s">
        <v>537</v>
      </c>
      <c r="Q296" s="45">
        <v>45323</v>
      </c>
      <c r="R296" s="45">
        <v>45641</v>
      </c>
      <c r="S296" s="45" t="s">
        <v>1611</v>
      </c>
      <c r="T296" s="26"/>
      <c r="U296" s="42"/>
      <c r="V296" s="46">
        <v>0.8</v>
      </c>
      <c r="W296" s="42" t="s">
        <v>1584</v>
      </c>
      <c r="X296" s="42" t="s">
        <v>199</v>
      </c>
      <c r="Y296" s="42" t="s">
        <v>199</v>
      </c>
      <c r="Z296" s="42" t="s">
        <v>199</v>
      </c>
      <c r="AA296" s="42" t="s">
        <v>199</v>
      </c>
      <c r="AB296" s="42" t="s">
        <v>1618</v>
      </c>
      <c r="AC296" s="42" t="s">
        <v>199</v>
      </c>
      <c r="AD296" s="42" t="s">
        <v>199</v>
      </c>
      <c r="AE296" s="42" t="s">
        <v>199</v>
      </c>
      <c r="AF296" s="42" t="s">
        <v>199</v>
      </c>
      <c r="AG296" s="42" t="s">
        <v>199</v>
      </c>
      <c r="AH296" s="42" t="s">
        <v>199</v>
      </c>
      <c r="AI296" s="42" t="s">
        <v>199</v>
      </c>
      <c r="AJ296" s="42" t="s">
        <v>538</v>
      </c>
    </row>
    <row r="297" spans="2:36" ht="199.5" hidden="1" x14ac:dyDescent="0.2">
      <c r="B297" s="42" t="s">
        <v>516</v>
      </c>
      <c r="C297" s="43" t="s">
        <v>517</v>
      </c>
      <c r="D297" s="42" t="s">
        <v>1437</v>
      </c>
      <c r="E297" s="42" t="s">
        <v>1439</v>
      </c>
      <c r="F297" s="42" t="s">
        <v>1556</v>
      </c>
      <c r="G297" s="42" t="s">
        <v>199</v>
      </c>
      <c r="H297" s="42" t="s">
        <v>199</v>
      </c>
      <c r="I297" s="42" t="s">
        <v>199</v>
      </c>
      <c r="J297" s="76" t="s">
        <v>199</v>
      </c>
      <c r="K297" s="42" t="s">
        <v>1825</v>
      </c>
      <c r="L297" s="42" t="s">
        <v>1441</v>
      </c>
      <c r="M297" s="44" t="s">
        <v>1442</v>
      </c>
      <c r="N297" s="42" t="s">
        <v>535</v>
      </c>
      <c r="O297" s="42" t="s">
        <v>536</v>
      </c>
      <c r="P297" s="42" t="s">
        <v>537</v>
      </c>
      <c r="Q297" s="45">
        <v>45323</v>
      </c>
      <c r="R297" s="45">
        <v>45641</v>
      </c>
      <c r="S297" s="45" t="s">
        <v>1611</v>
      </c>
      <c r="T297" s="26"/>
      <c r="U297" s="42"/>
      <c r="V297" s="46">
        <v>1</v>
      </c>
      <c r="W297" s="42" t="s">
        <v>1596</v>
      </c>
      <c r="X297" s="42" t="s">
        <v>199</v>
      </c>
      <c r="Y297" s="42" t="s">
        <v>199</v>
      </c>
      <c r="Z297" s="76" t="s">
        <v>199</v>
      </c>
      <c r="AA297" s="76" t="s">
        <v>199</v>
      </c>
      <c r="AB297" s="42" t="s">
        <v>364</v>
      </c>
      <c r="AC297" s="42" t="s">
        <v>199</v>
      </c>
      <c r="AD297" s="42" t="s">
        <v>199</v>
      </c>
      <c r="AE297" s="88" t="s">
        <v>199</v>
      </c>
      <c r="AF297" s="88" t="s">
        <v>199</v>
      </c>
      <c r="AG297" s="76" t="s">
        <v>199</v>
      </c>
      <c r="AH297" s="42" t="s">
        <v>402</v>
      </c>
      <c r="AI297" s="42" t="s">
        <v>403</v>
      </c>
      <c r="AJ297" s="42" t="s">
        <v>684</v>
      </c>
    </row>
    <row r="298" spans="2:36" ht="199.5" hidden="1" x14ac:dyDescent="0.2">
      <c r="B298" s="42" t="s">
        <v>516</v>
      </c>
      <c r="C298" s="43" t="s">
        <v>517</v>
      </c>
      <c r="D298" s="42" t="s">
        <v>1437</v>
      </c>
      <c r="E298" s="42" t="s">
        <v>1443</v>
      </c>
      <c r="F298" s="42" t="s">
        <v>1556</v>
      </c>
      <c r="G298" s="42" t="s">
        <v>199</v>
      </c>
      <c r="H298" s="42" t="s">
        <v>199</v>
      </c>
      <c r="I298" s="42" t="s">
        <v>199</v>
      </c>
      <c r="J298" s="76" t="s">
        <v>199</v>
      </c>
      <c r="K298" s="42" t="s">
        <v>1826</v>
      </c>
      <c r="L298" s="42" t="s">
        <v>1445</v>
      </c>
      <c r="M298" s="44" t="s">
        <v>1446</v>
      </c>
      <c r="N298" s="42" t="s">
        <v>535</v>
      </c>
      <c r="O298" s="42" t="s">
        <v>536</v>
      </c>
      <c r="P298" s="42" t="s">
        <v>537</v>
      </c>
      <c r="Q298" s="45">
        <v>45323</v>
      </c>
      <c r="R298" s="45">
        <v>45641</v>
      </c>
      <c r="S298" s="45" t="s">
        <v>281</v>
      </c>
      <c r="T298" s="26"/>
      <c r="U298" s="42"/>
      <c r="V298" s="46">
        <v>1</v>
      </c>
      <c r="W298" s="42" t="s">
        <v>1596</v>
      </c>
      <c r="X298" s="42" t="s">
        <v>199</v>
      </c>
      <c r="Y298" s="42" t="s">
        <v>199</v>
      </c>
      <c r="Z298" s="76" t="s">
        <v>199</v>
      </c>
      <c r="AA298" s="76" t="s">
        <v>199</v>
      </c>
      <c r="AB298" s="42" t="s">
        <v>364</v>
      </c>
      <c r="AC298" s="42" t="s">
        <v>199</v>
      </c>
      <c r="AD298" s="42" t="s">
        <v>199</v>
      </c>
      <c r="AE298" s="88" t="s">
        <v>199</v>
      </c>
      <c r="AF298" s="88" t="s">
        <v>199</v>
      </c>
      <c r="AG298" s="76" t="s">
        <v>199</v>
      </c>
      <c r="AH298" s="42" t="s">
        <v>402</v>
      </c>
      <c r="AI298" s="42" t="s">
        <v>403</v>
      </c>
      <c r="AJ298" s="42" t="s">
        <v>538</v>
      </c>
    </row>
    <row r="299" spans="2:36" ht="128.25" hidden="1" x14ac:dyDescent="0.2">
      <c r="B299" s="42" t="s">
        <v>453</v>
      </c>
      <c r="C299" s="43" t="s">
        <v>454</v>
      </c>
      <c r="D299" s="42" t="s">
        <v>1077</v>
      </c>
      <c r="E299" s="42" t="s">
        <v>1121</v>
      </c>
      <c r="F299" s="42" t="s">
        <v>1122</v>
      </c>
      <c r="G299" s="42" t="s">
        <v>854</v>
      </c>
      <c r="H299" s="42" t="s">
        <v>199</v>
      </c>
      <c r="I299" s="42" t="s">
        <v>199</v>
      </c>
      <c r="J299" s="42" t="s">
        <v>199</v>
      </c>
      <c r="K299" s="42" t="s">
        <v>1123</v>
      </c>
      <c r="L299" s="42" t="s">
        <v>1123</v>
      </c>
      <c r="M299" s="44" t="s">
        <v>1124</v>
      </c>
      <c r="N299" s="42" t="s">
        <v>486</v>
      </c>
      <c r="O299" s="42" t="s">
        <v>1125</v>
      </c>
      <c r="P299" s="42" t="s">
        <v>1600</v>
      </c>
      <c r="Q299" s="45">
        <v>45474</v>
      </c>
      <c r="R299" s="45">
        <v>45519</v>
      </c>
      <c r="S299" s="45" t="s">
        <v>1611</v>
      </c>
      <c r="T299" s="26"/>
      <c r="U299" s="42"/>
      <c r="V299" s="42"/>
      <c r="W299" s="42" t="s">
        <v>207</v>
      </c>
      <c r="X299" s="42" t="s">
        <v>1496</v>
      </c>
      <c r="Y299" s="42" t="s">
        <v>1623</v>
      </c>
      <c r="Z299" s="42" t="s">
        <v>199</v>
      </c>
      <c r="AA299" s="42" t="s">
        <v>199</v>
      </c>
      <c r="AB299" s="42" t="s">
        <v>1621</v>
      </c>
      <c r="AC299" s="42" t="s">
        <v>199</v>
      </c>
      <c r="AD299" s="42" t="s">
        <v>199</v>
      </c>
      <c r="AE299" s="42" t="s">
        <v>199</v>
      </c>
      <c r="AF299" s="42" t="s">
        <v>199</v>
      </c>
      <c r="AG299" s="42" t="s">
        <v>199</v>
      </c>
      <c r="AH299" s="42" t="s">
        <v>199</v>
      </c>
      <c r="AI299" s="42" t="s">
        <v>199</v>
      </c>
      <c r="AJ299" s="42" t="s">
        <v>610</v>
      </c>
    </row>
    <row r="300" spans="2:36" ht="128.25" hidden="1" x14ac:dyDescent="0.2">
      <c r="B300" s="42" t="s">
        <v>453</v>
      </c>
      <c r="C300" s="43" t="s">
        <v>454</v>
      </c>
      <c r="D300" s="42" t="s">
        <v>1077</v>
      </c>
      <c r="E300" s="42" t="s">
        <v>1121</v>
      </c>
      <c r="F300" s="42" t="s">
        <v>1122</v>
      </c>
      <c r="G300" s="42" t="s">
        <v>854</v>
      </c>
      <c r="H300" s="42" t="s">
        <v>199</v>
      </c>
      <c r="I300" s="42" t="s">
        <v>199</v>
      </c>
      <c r="J300" s="42" t="s">
        <v>199</v>
      </c>
      <c r="K300" s="42" t="s">
        <v>489</v>
      </c>
      <c r="L300" s="42" t="s">
        <v>489</v>
      </c>
      <c r="M300" s="44" t="s">
        <v>1126</v>
      </c>
      <c r="N300" s="42" t="s">
        <v>486</v>
      </c>
      <c r="O300" s="42" t="s">
        <v>1127</v>
      </c>
      <c r="P300" s="42" t="s">
        <v>1600</v>
      </c>
      <c r="Q300" s="45">
        <v>45519</v>
      </c>
      <c r="R300" s="45">
        <v>45565</v>
      </c>
      <c r="S300" s="45" t="s">
        <v>1611</v>
      </c>
      <c r="T300" s="26"/>
      <c r="U300" s="42"/>
      <c r="V300" s="42"/>
      <c r="W300" s="42" t="s">
        <v>207</v>
      </c>
      <c r="X300" s="42" t="s">
        <v>1496</v>
      </c>
      <c r="Y300" s="42" t="s">
        <v>1623</v>
      </c>
      <c r="Z300" s="42" t="s">
        <v>199</v>
      </c>
      <c r="AA300" s="42" t="s">
        <v>199</v>
      </c>
      <c r="AB300" s="42" t="s">
        <v>1621</v>
      </c>
      <c r="AC300" s="42" t="s">
        <v>199</v>
      </c>
      <c r="AD300" s="42" t="s">
        <v>199</v>
      </c>
      <c r="AE300" s="42" t="s">
        <v>199</v>
      </c>
      <c r="AF300" s="42" t="s">
        <v>199</v>
      </c>
      <c r="AG300" s="42" t="s">
        <v>199</v>
      </c>
      <c r="AH300" s="42" t="s">
        <v>199</v>
      </c>
      <c r="AI300" s="42" t="s">
        <v>199</v>
      </c>
      <c r="AJ300" s="42" t="s">
        <v>610</v>
      </c>
    </row>
    <row r="301" spans="2:36" ht="171" hidden="1" x14ac:dyDescent="0.2">
      <c r="B301" s="42" t="s">
        <v>453</v>
      </c>
      <c r="C301" s="43" t="s">
        <v>850</v>
      </c>
      <c r="D301" s="42" t="s">
        <v>1235</v>
      </c>
      <c r="E301" s="49" t="s">
        <v>1339</v>
      </c>
      <c r="F301" s="42" t="s">
        <v>1122</v>
      </c>
      <c r="G301" s="42" t="s">
        <v>199</v>
      </c>
      <c r="H301" s="42" t="s">
        <v>199</v>
      </c>
      <c r="I301" s="42" t="s">
        <v>199</v>
      </c>
      <c r="J301" s="42" t="s">
        <v>199</v>
      </c>
      <c r="K301" s="42" t="s">
        <v>1340</v>
      </c>
      <c r="L301" s="42" t="s">
        <v>1827</v>
      </c>
      <c r="M301" s="44" t="s">
        <v>1342</v>
      </c>
      <c r="N301" s="42" t="s">
        <v>1239</v>
      </c>
      <c r="O301" s="42" t="s">
        <v>1343</v>
      </c>
      <c r="P301" s="42" t="s">
        <v>1600</v>
      </c>
      <c r="Q301" s="89">
        <v>45292</v>
      </c>
      <c r="R301" s="89">
        <v>45473</v>
      </c>
      <c r="S301" s="45" t="s">
        <v>1611</v>
      </c>
      <c r="T301" s="90">
        <v>0</v>
      </c>
      <c r="U301" s="49">
        <v>0</v>
      </c>
      <c r="V301" s="42"/>
      <c r="W301" s="42" t="s">
        <v>355</v>
      </c>
      <c r="X301" s="42" t="s">
        <v>1584</v>
      </c>
      <c r="Y301" s="42" t="s">
        <v>199</v>
      </c>
      <c r="Z301" s="42" t="s">
        <v>199</v>
      </c>
      <c r="AA301" s="42" t="s">
        <v>199</v>
      </c>
      <c r="AB301" s="42" t="s">
        <v>1621</v>
      </c>
      <c r="AC301" s="42" t="s">
        <v>1597</v>
      </c>
      <c r="AD301" s="42" t="s">
        <v>1614</v>
      </c>
      <c r="AE301" s="42" t="s">
        <v>199</v>
      </c>
      <c r="AF301" s="42" t="s">
        <v>199</v>
      </c>
      <c r="AG301" s="42" t="s">
        <v>199</v>
      </c>
      <c r="AH301" s="42" t="s">
        <v>199</v>
      </c>
      <c r="AI301" s="42" t="s">
        <v>199</v>
      </c>
      <c r="AJ301" s="42" t="s">
        <v>654</v>
      </c>
    </row>
    <row r="302" spans="2:36" ht="171" hidden="1" x14ac:dyDescent="0.2">
      <c r="B302" s="42" t="s">
        <v>453</v>
      </c>
      <c r="C302" s="43" t="s">
        <v>850</v>
      </c>
      <c r="D302" s="42" t="s">
        <v>1235</v>
      </c>
      <c r="E302" s="49" t="s">
        <v>1339</v>
      </c>
      <c r="F302" s="42" t="s">
        <v>1122</v>
      </c>
      <c r="G302" s="42" t="s">
        <v>199</v>
      </c>
      <c r="H302" s="42" t="s">
        <v>199</v>
      </c>
      <c r="I302" s="42" t="s">
        <v>199</v>
      </c>
      <c r="J302" s="42" t="s">
        <v>199</v>
      </c>
      <c r="K302" s="42" t="s">
        <v>1344</v>
      </c>
      <c r="L302" s="42" t="s">
        <v>1345</v>
      </c>
      <c r="M302" s="42" t="s">
        <v>1346</v>
      </c>
      <c r="N302" s="42" t="s">
        <v>1239</v>
      </c>
      <c r="O302" s="42"/>
      <c r="P302" s="42" t="s">
        <v>1600</v>
      </c>
      <c r="Q302" s="86">
        <v>45292</v>
      </c>
      <c r="R302" s="89">
        <v>45565</v>
      </c>
      <c r="S302" s="45" t="s">
        <v>1600</v>
      </c>
      <c r="T302" s="90"/>
      <c r="U302" s="49"/>
      <c r="V302" s="44"/>
      <c r="W302" s="42" t="s">
        <v>355</v>
      </c>
      <c r="X302" s="42" t="s">
        <v>199</v>
      </c>
      <c r="Y302" s="42" t="s">
        <v>199</v>
      </c>
      <c r="Z302" s="42" t="s">
        <v>199</v>
      </c>
      <c r="AA302" s="76" t="s">
        <v>199</v>
      </c>
      <c r="AB302" s="42" t="s">
        <v>1614</v>
      </c>
      <c r="AC302" s="42" t="s">
        <v>1621</v>
      </c>
      <c r="AD302" s="42" t="s">
        <v>199</v>
      </c>
      <c r="AE302" s="88" t="s">
        <v>199</v>
      </c>
      <c r="AF302" s="88" t="s">
        <v>199</v>
      </c>
      <c r="AG302" s="76" t="s">
        <v>199</v>
      </c>
      <c r="AH302" s="42" t="s">
        <v>199</v>
      </c>
      <c r="AI302" s="42" t="s">
        <v>199</v>
      </c>
      <c r="AJ302" s="42" t="s">
        <v>497</v>
      </c>
    </row>
    <row r="303" spans="2:36" ht="171" hidden="1" x14ac:dyDescent="0.2">
      <c r="B303" s="84" t="s">
        <v>453</v>
      </c>
      <c r="C303" s="84" t="s">
        <v>850</v>
      </c>
      <c r="D303" s="84" t="s">
        <v>1235</v>
      </c>
      <c r="E303" s="49" t="s">
        <v>1339</v>
      </c>
      <c r="F303" s="84" t="s">
        <v>1122</v>
      </c>
      <c r="G303" s="42" t="s">
        <v>199</v>
      </c>
      <c r="H303" s="42" t="s">
        <v>199</v>
      </c>
      <c r="I303" s="42" t="s">
        <v>199</v>
      </c>
      <c r="J303" s="42" t="s">
        <v>199</v>
      </c>
      <c r="K303" s="84" t="s">
        <v>1347</v>
      </c>
      <c r="L303" s="42" t="s">
        <v>1348</v>
      </c>
      <c r="M303" s="42" t="s">
        <v>1349</v>
      </c>
      <c r="N303" s="84" t="s">
        <v>1239</v>
      </c>
      <c r="O303" s="42" t="s">
        <v>1350</v>
      </c>
      <c r="P303" s="84" t="s">
        <v>1600</v>
      </c>
      <c r="Q303" s="86">
        <v>45292</v>
      </c>
      <c r="R303" s="86">
        <v>45657</v>
      </c>
      <c r="S303" s="86" t="s">
        <v>281</v>
      </c>
      <c r="T303" s="87">
        <v>0</v>
      </c>
      <c r="U303" s="84">
        <v>0</v>
      </c>
      <c r="V303" s="85">
        <v>40</v>
      </c>
      <c r="W303" s="84" t="s">
        <v>355</v>
      </c>
      <c r="X303" s="84" t="s">
        <v>1626</v>
      </c>
      <c r="Y303" s="42" t="s">
        <v>199</v>
      </c>
      <c r="Z303" s="42" t="s">
        <v>199</v>
      </c>
      <c r="AA303" s="76" t="s">
        <v>199</v>
      </c>
      <c r="AB303" s="84" t="s">
        <v>1614</v>
      </c>
      <c r="AC303" s="84" t="s">
        <v>1621</v>
      </c>
      <c r="AD303" s="42" t="s">
        <v>199</v>
      </c>
      <c r="AE303" s="88" t="s">
        <v>199</v>
      </c>
      <c r="AF303" s="88" t="s">
        <v>199</v>
      </c>
      <c r="AG303" s="76" t="s">
        <v>199</v>
      </c>
      <c r="AH303" s="84" t="s">
        <v>199</v>
      </c>
      <c r="AI303" s="84" t="s">
        <v>199</v>
      </c>
      <c r="AJ303" s="84" t="s">
        <v>497</v>
      </c>
    </row>
    <row r="304" spans="2:36" hidden="1" x14ac:dyDescent="0.2">
      <c r="AC304" s="30"/>
      <c r="AD304" s="30"/>
      <c r="AE304" s="30"/>
      <c r="AF304" s="30"/>
    </row>
    <row r="305" s="30" customFormat="1" hidden="1" x14ac:dyDescent="0.2"/>
    <row r="306" s="30" customFormat="1" hidden="1" x14ac:dyDescent="0.2"/>
  </sheetData>
  <autoFilter ref="A9:AJ306" xr:uid="{00000000-0001-0000-0000-000000000000}">
    <filterColumn colId="6" showButton="0"/>
    <filterColumn colId="7" showButton="0"/>
    <filterColumn colId="8" showButton="0"/>
    <filterColumn colId="13">
      <filters>
        <filter val="Moises Cuca Suarez"/>
      </filters>
    </filterColumn>
    <filterColumn colId="15">
      <filters>
        <filter val="OAPCR"/>
        <filter val="OAPCR y DGTIC"/>
        <filter val="Oficina Asesora de Planeación y Conrtrol de Riesgos"/>
        <filter val="Oficina Asesora de Planeacion y Control de Riesgos"/>
        <filter val="Oficina Asesora de Planeación y Control de Riesgos"/>
        <filter val="Oficina Asesora de Planeación y Control del Riesgo"/>
        <filter val="Oficina Asesora de Planeación y Control del Riesgo_x000a__x000a_Dirección de Tecnologías de la Información y las Comunicaciones"/>
      </filters>
    </filterColumn>
    <filterColumn colId="22" showButton="0"/>
    <filterColumn colId="23" showButton="0"/>
    <filterColumn colId="24" showButton="0"/>
    <filterColumn colId="25" showButton="0"/>
    <filterColumn colId="27" showButton="0"/>
    <filterColumn colId="28" showButton="0"/>
    <filterColumn colId="29" showButton="0"/>
    <filterColumn colId="30" showButton="0"/>
    <filterColumn colId="31" showButton="0"/>
  </autoFilter>
  <mergeCells count="27">
    <mergeCell ref="V8:V9"/>
    <mergeCell ref="W8:AA9"/>
    <mergeCell ref="AB8:AG9"/>
    <mergeCell ref="AH8:AI8"/>
    <mergeCell ref="AJ8:AJ9"/>
    <mergeCell ref="U8:U9"/>
    <mergeCell ref="G8:J9"/>
    <mergeCell ref="K8:K9"/>
    <mergeCell ref="L8:L9"/>
    <mergeCell ref="M8:M9"/>
    <mergeCell ref="N8:N9"/>
    <mergeCell ref="O8:O9"/>
    <mergeCell ref="P8:P9"/>
    <mergeCell ref="Q8:Q9"/>
    <mergeCell ref="R8:R9"/>
    <mergeCell ref="S8:S9"/>
    <mergeCell ref="T8:T9"/>
    <mergeCell ref="B2:B5"/>
    <mergeCell ref="C2:C3"/>
    <mergeCell ref="D2:AH3"/>
    <mergeCell ref="C4:C5"/>
    <mergeCell ref="D4:AH5"/>
    <mergeCell ref="B8:B9"/>
    <mergeCell ref="C8:C9"/>
    <mergeCell ref="D8:D9"/>
    <mergeCell ref="E8:E9"/>
    <mergeCell ref="F8:F9"/>
  </mergeCells>
  <conditionalFormatting sqref="AJ189:AJ190">
    <cfRule type="expression" dxfId="0" priority="1">
      <formula>$AB189&lt;&gt;""</formula>
    </cfRule>
  </conditionalFormatting>
  <dataValidations count="27">
    <dataValidation allowBlank="1" showInputMessage="1" showErrorMessage="1" prompt="Puede registrar la cantidad de colaboradores que requiera, siempre y cuando cuenten con usuario de Eureka" sqref="O161:O165 O125:O126 N164:N165" xr:uid="{714B9126-13F9-4E2B-BE6C-01ED5F241DB9}"/>
    <dataValidation type="textLength" operator="lessThanOrEqual" showInputMessage="1" showErrorMessage="1" error="El número máximo de caracteres son 100" prompt="El número máximo de caracteres incluyendo los espacios es de 100" sqref="L69:L78 M110:M111 K110:K111 K69:K107" xr:uid="{B9CC6914-65BF-460A-8AB7-E50B42878C8A}">
      <formula1>100</formula1>
    </dataValidation>
    <dataValidation type="textLength" operator="lessThanOrEqual" allowBlank="1" showInputMessage="1" showErrorMessage="1" errorTitle="No superar 100 caracteres" error="No superar 100 caracteres" sqref="L69:L78 K69:K99" xr:uid="{86F02470-AA56-44D3-99D1-3D65926A2CBB}">
      <formula1>100</formula1>
    </dataValidation>
    <dataValidation type="list" allowBlank="1" showInputMessage="1" showErrorMessage="1" sqref="B252:B303 B10:B239" xr:uid="{529FEF26-029A-4B03-BF68-D94A999C9F92}">
      <formula1>Perspectiva</formula1>
    </dataValidation>
    <dataValidation allowBlank="1" showInputMessage="1" showErrorMessage="1" prompt="Elija de la lista los artículos y/o bases del Plan Nacional de Desarrollo 2022 - 2026 a los que se da respuesta con la implementación de la estrategia y la consecución del producto." sqref="G8" xr:uid="{9ADD3DEA-E749-4831-9EBA-035309A7CC47}"/>
    <dataValidation allowBlank="1" showInputMessage="1" showErrorMessage="1" prompt="Elija de la lista la dependencia que será usuaria del producto que se generará porque lo requiere para el desarrollo de sus actividades, en los casos que aplique." sqref="S8:S9" xr:uid="{D152F52A-21DA-4030-A4DB-889BCE1C1DF9}"/>
    <dataValidation allowBlank="1" showInputMessage="1" showErrorMessage="1" prompt="Si marcó que la actividad pertence al plan 9. Plan Anticorrupción y de atención al ciudadano, debe indicar de las listas a cual componente y subcomponente pertenece la actividad." sqref="AH8:AI8" xr:uid="{6325FC3B-543B-4E89-B248-85C082ECBDE8}"/>
    <dataValidation type="list" allowBlank="1" showInputMessage="1" showErrorMessage="1" sqref="AH217:AH221 AI37:AI38 AH60:AI63 AI288 AI280:AI281 AH289:AI290 AH232:AH234 AH291:AH303 AH252:AH288 AH10:AH190" xr:uid="{C3C777AD-F057-4347-AACD-1C6F11E62A16}">
      <formula1>Componentes</formula1>
    </dataValidation>
    <dataValidation allowBlank="1" showInputMessage="1" showErrorMessage="1" prompt="Elija de la lista la perspectiva sobre la cual va a formular las actividades del plan de acción.  Para mas información puede consultar el Diccionario de Datos y el PEI" sqref="B8:B9" xr:uid="{79A99D10-FEDB-44EF-AF14-E3A479E48CED}"/>
    <dataValidation allowBlank="1" showInputMessage="1" showErrorMessage="1" prompt="De acuerdo a la perspectiva seleaccionada, elija de la lista el objetivo estratégico sobre el cual va a formular las actividades del plan de acción.  Para mas información puede consultar el Diccionario de Datos y el PEI" sqref="C8:C9" xr:uid="{28F0A74C-694C-4303-89EC-543AAB848D65}"/>
    <dataValidation allowBlank="1" showInputMessage="1" showErrorMessage="1" prompt="Teniendo en cuenta el objetivo seleccionado, registre o elija de la lista la estrategia asociada a las actividades del plan de acción.  Para mas información puede consultar el Diccionario de Datos y el PEI" sqref="D8:D9" xr:uid="{79FFFC52-544A-4784-82ED-DCB6C3DC48E9}"/>
    <dataValidation allowBlank="1" showInputMessage="1" showErrorMessage="1" prompt="Registre o elija de la lista el producto del Plan Estratégico Institucional que desea obtener. _x000a_Producto es el resultado final del desarrollo de actividades de un proceso, fase o proyecto, el cual debe ser verificable." sqref="E8:E9" xr:uid="{2735ECCA-FFFA-4E45-A8A0-F78C7E9C0439}"/>
    <dataValidation allowBlank="1" showInputMessage="1" showErrorMessage="1" prompt="Defina el responsable de la obtención del producto en términos de cargo y dependencia. Debe ser de nivel directivo." sqref="F8:F9" xr:uid="{4FD83D55-77AE-4497-9118-AE001590AC98}"/>
    <dataValidation allowBlank="1" showInputMessage="1" showErrorMessage="1" prompt="Defina las actividades necesarias para la obtención de los productos. _x000a_Estructura: VERBO en infinitivo + el Objeto + condicion de calidad." sqref="K8:K9" xr:uid="{17B5DFAD-5A4F-4141-8DE3-DD5905BC6173}"/>
    <dataValidation allowBlank="1" showInputMessage="1" showErrorMessage="1" prompt="Detalle de la actividad definida" sqref="L8:L9" xr:uid="{E4C79604-055C-4F63-9E75-B56B3243960F}"/>
    <dataValidation allowBlank="1" showInputMessage="1" showErrorMessage="1" prompt="Soporte de ejecución de la actividad o producto intermedio que contribuye a la obtención del producto final o al cumplimiento de fases intermedias. Ej: Documento elaborado, Actas de reunión firmadas, Listas de asistencia diligenciadas._x000a__x000a_" sqref="M8:M9" xr:uid="{71A56F41-829B-40DE-A4BC-6FA5F9A3ED3F}"/>
    <dataValidation allowBlank="1" showInputMessage="1" showErrorMessage="1" prompt="Nombre del colaborador responsable de ejecutar la actividad." sqref="N8:N9" xr:uid="{CE3D089A-41BA-4107-B222-B611AA28029A}"/>
    <dataValidation allowBlank="1" showInputMessage="1" showErrorMessage="1" prompt="Elija de la lista la dependencia a la que hace parte el colaborador responsable de la ejecución de la actividad. " sqref="P8:P9" xr:uid="{68843D16-63E6-49BF-836C-17599A8BEE2C}"/>
    <dataValidation allowBlank="1" showInputMessage="1" showErrorMessage="1" prompt="DD-MM-AAAA" sqref="Q8:R9" xr:uid="{66DBCC0A-AD94-41D6-B3EE-BDDF2246852B}"/>
    <dataValidation allowBlank="1" showInputMessage="1" showErrorMessage="1" prompt="Indique los recursos económicos requeridos para el desarrollo de la actividad y asignados en el Plan Anual de Adquisiciones - PAA." sqref="T8:T9" xr:uid="{95396467-5F6F-4E56-8B58-8CC48B2260C5}"/>
    <dataValidation allowBlank="1" showInputMessage="1" showErrorMessage="1" prompt="Indique el código de identificación - ID del PAA al que corresponde la adquisición de bienes y/o servicios como contratos de prestación de servicios, sistemas de información, entre otros, necesarios para el desarrollo de la actividad." sqref="U8:U9" xr:uid="{A34D77C9-CC5E-4068-8BDA-3975363B177A}"/>
    <dataValidation allowBlank="1" showInputMessage="1" showErrorMessage="1" prompt="Incluya la ponderación de cada actividad que aporta a la consecución del producto, de tal forma que la sumatoria sea 100% para cada producto." sqref="V8:V9" xr:uid="{17D72E8D-3696-4F0A-A93D-002700D6C33C}"/>
    <dataValidation allowBlank="1" showInputMessage="1" showErrorMessage="1" prompt="Elija de las listas los planes a los que pertenece la actividad. Puede aplicar entre uno (1) y tres (3) planes. " sqref="AB8" xr:uid="{668C85E0-81A8-4DA1-A40B-9A05AFBE271C}"/>
    <dataValidation allowBlank="1" showInputMessage="1" showErrorMessage="1" prompt="Seleccione la dependencia líder de la ejecución de la actividad" sqref="P8:P9" xr:uid="{47899126-9CDF-4AB1-B387-F87C3706BE57}"/>
    <dataValidation allowBlank="1" showInputMessage="1" showErrorMessage="1" prompt="Índique el proceso responsable de la ejecución de la actividad" sqref="AJ8:AJ9" xr:uid="{528BEB67-25AC-43C5-8BA1-1E24DF5927D7}"/>
    <dataValidation allowBlank="1" showInputMessage="1" showErrorMessage="1" prompt="Nombre de los funcionarios o contratistas asignados para apoyar el desarrollo de la actividad" sqref="O8:O9" xr:uid="{6C44A698-83B3-4CCA-9F1B-0A7985447D6D}"/>
    <dataValidation allowBlank="1" showInputMessage="1" showErrorMessage="1" prompt="Elija de las listas las políticas del MIPG a las que contribuye a su cumplimiento con el desarrollo de la actividad. Puede aplicar entre una (1) y tres (3) políticas." sqref="W8:AA9" xr:uid="{73349F2F-81AB-4EF3-8FF1-27997DE7AADD}"/>
  </dataValidations>
  <hyperlinks>
    <hyperlink ref="K171" r:id="rId1" display="url" xr:uid="{C94D73FE-94FE-40B9-BE83-9B7F0591CAA9}"/>
  </hyperlinks>
  <pageMargins left="0.7" right="0.7" top="0.75" bottom="0.75" header="0" footer="0"/>
  <pageSetup orientation="portrait"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08B31-C4D8-4B9A-A6C9-9A69B1F3CD8C}">
  <dimension ref="A1:D37"/>
  <sheetViews>
    <sheetView showGridLines="0" workbookViewId="0">
      <selection activeCell="A12" sqref="A12:D12"/>
    </sheetView>
  </sheetViews>
  <sheetFormatPr baseColWidth="10" defaultColWidth="11" defaultRowHeight="14.25" x14ac:dyDescent="0.2"/>
  <cols>
    <col min="1" max="1" width="30.625" style="13" customWidth="1"/>
    <col min="2" max="2" width="106.25" style="13" customWidth="1"/>
    <col min="3" max="3" width="20.125" style="13" customWidth="1"/>
    <col min="4" max="4" width="18.5" style="13" customWidth="1"/>
    <col min="5" max="16384" width="11" style="13"/>
  </cols>
  <sheetData>
    <row r="1" spans="1:4" ht="15" x14ac:dyDescent="0.2">
      <c r="A1" s="738"/>
      <c r="B1" s="735" t="s">
        <v>1828</v>
      </c>
      <c r="C1" s="2" t="s">
        <v>159</v>
      </c>
      <c r="D1" s="3" t="s">
        <v>160</v>
      </c>
    </row>
    <row r="2" spans="1:4" ht="15" x14ac:dyDescent="0.2">
      <c r="A2" s="739"/>
      <c r="B2" s="736"/>
      <c r="C2" s="2" t="s">
        <v>161</v>
      </c>
      <c r="D2" s="3">
        <v>5</v>
      </c>
    </row>
    <row r="3" spans="1:4" ht="15" x14ac:dyDescent="0.2">
      <c r="A3" s="739"/>
      <c r="B3" s="736"/>
      <c r="C3" s="2" t="s">
        <v>164</v>
      </c>
      <c r="D3" s="19">
        <v>44868</v>
      </c>
    </row>
    <row r="4" spans="1:4" ht="15" x14ac:dyDescent="0.2">
      <c r="A4" s="740"/>
      <c r="B4" s="737"/>
      <c r="C4" s="2" t="s">
        <v>165</v>
      </c>
      <c r="D4" s="3" t="s">
        <v>1829</v>
      </c>
    </row>
    <row r="5" spans="1:4" ht="30" customHeight="1" x14ac:dyDescent="0.2">
      <c r="A5" s="20"/>
      <c r="B5" s="20"/>
      <c r="C5" s="20"/>
      <c r="D5" s="21"/>
    </row>
    <row r="6" spans="1:4" ht="10.5" customHeight="1" x14ac:dyDescent="0.2"/>
    <row r="7" spans="1:4" ht="25.5" customHeight="1" x14ac:dyDescent="0.2">
      <c r="A7" s="734" t="s">
        <v>1830</v>
      </c>
      <c r="B7" s="734"/>
      <c r="C7" s="734"/>
      <c r="D7" s="734"/>
    </row>
    <row r="8" spans="1:4" ht="11.25" customHeight="1" x14ac:dyDescent="0.2"/>
    <row r="9" spans="1:4" ht="15" x14ac:dyDescent="0.25">
      <c r="A9" s="14" t="s">
        <v>1831</v>
      </c>
      <c r="B9" s="15"/>
    </row>
    <row r="11" spans="1:4" ht="15" x14ac:dyDescent="0.2">
      <c r="A11" s="741" t="s">
        <v>1832</v>
      </c>
      <c r="B11" s="742"/>
      <c r="C11" s="742"/>
      <c r="D11" s="743"/>
    </row>
    <row r="12" spans="1:4" ht="14.25" customHeight="1" x14ac:dyDescent="0.2">
      <c r="A12" s="731" t="str">
        <f>IFERROR(IF(VLOOKUP($B$9,Funciones!$A$2:$AA$9,2,FALSE)=0,"",VLOOKUP($B$9,Funciones!$A$2:$AA$9,2,FALSE)),"")</f>
        <v/>
      </c>
      <c r="B12" s="732"/>
      <c r="C12" s="732"/>
      <c r="D12" s="733"/>
    </row>
    <row r="13" spans="1:4" ht="14.25" customHeight="1" x14ac:dyDescent="0.2">
      <c r="A13" s="731" t="str">
        <f>IFERROR(IF(VLOOKUP($B$9,Funciones!$A$2:$AA$9,3,FALSE)=0,"",VLOOKUP($B$9,Funciones!$A$2:$AA$9,3,FALSE)),"")</f>
        <v/>
      </c>
      <c r="B13" s="732"/>
      <c r="C13" s="732"/>
      <c r="D13" s="733" t="str">
        <f>IFERROR(IF(VLOOKUP($B$9,[9]Hoja2!$B$2:$AB$9,3,FALSE)=0,"",VLOOKUP($B$9,[9]Hoja2!$B$2:$AB$9,3,FALSE)),"")</f>
        <v/>
      </c>
    </row>
    <row r="14" spans="1:4" ht="14.25" customHeight="1" x14ac:dyDescent="0.2">
      <c r="A14" s="731" t="str">
        <f>IFERROR(IF(VLOOKUP($B$9,Funciones!$A$2:$AA$9,4,FALSE)=0,"",VLOOKUP($B$9,Funciones!$A$2:$AA$9,4,FALSE)),"")</f>
        <v/>
      </c>
      <c r="B14" s="732"/>
      <c r="C14" s="732"/>
      <c r="D14" s="733" t="str">
        <f>IFERROR(IF(VLOOKUP($B$9,[9]Hoja2!$B$2:$AB$9,4,FALSE)=0,"",VLOOKUP($B$9,[9]Hoja2!$B$2:$AB$9,4,FALSE)),"")</f>
        <v/>
      </c>
    </row>
    <row r="15" spans="1:4" ht="14.25" customHeight="1" x14ac:dyDescent="0.2">
      <c r="A15" s="731" t="str">
        <f>IFERROR(IF(VLOOKUP($B$9,Funciones!$A$2:$AA$9,5,FALSE)=0,"",VLOOKUP($B$9,Funciones!$A$2:$AA$9,5,FALSE)),"")</f>
        <v/>
      </c>
      <c r="B15" s="732"/>
      <c r="C15" s="732"/>
      <c r="D15" s="733" t="str">
        <f>IFERROR(IF(VLOOKUP($B$9,[9]Hoja2!$B$2:$AB$9,5,FALSE)=0,"",VLOOKUP($B$9,[9]Hoja2!$B$2:$AB$9,5,FALSE)),"")</f>
        <v/>
      </c>
    </row>
    <row r="16" spans="1:4" ht="14.25" customHeight="1" x14ac:dyDescent="0.2">
      <c r="A16" s="731" t="str">
        <f>IFERROR(IF(VLOOKUP($B$9,Funciones!$A$2:$AA$9,6,FALSE)=0,"",VLOOKUP($B$9,Funciones!$A$2:$AA$9,6,FALSE)),"")</f>
        <v/>
      </c>
      <c r="B16" s="732"/>
      <c r="C16" s="732"/>
      <c r="D16" s="733" t="str">
        <f>IFERROR(IF(VLOOKUP($B$9,[9]Hoja2!$B$2:$AB$9,6,FALSE)=0,"",VLOOKUP($B$9,[9]Hoja2!$B$2:$AB$9,5,FALSE)),"")</f>
        <v/>
      </c>
    </row>
    <row r="17" spans="1:4" ht="14.25" customHeight="1" x14ac:dyDescent="0.2">
      <c r="A17" s="731" t="str">
        <f>IFERROR(IF(VLOOKUP($B$9,Funciones!$A$2:$AA$9,7,FALSE)=0,"",VLOOKUP($B$9,Funciones!$A$2:$AA$9,7,FALSE)),"")</f>
        <v/>
      </c>
      <c r="B17" s="732"/>
      <c r="C17" s="732"/>
      <c r="D17" s="733" t="str">
        <f>IFERROR(IF(VLOOKUP($B$9,[9]Hoja2!$B$2:$AB$9,7,FALSE)=0,"",VLOOKUP($B$9,[9]Hoja2!$B$2:$AB$9,5,FALSE)),"")</f>
        <v/>
      </c>
    </row>
    <row r="18" spans="1:4" ht="14.25" customHeight="1" x14ac:dyDescent="0.2">
      <c r="A18" s="731" t="str">
        <f>IFERROR(IF(VLOOKUP($B$9,Funciones!$A$2:$AA$9,8,FALSE)=0,"",VLOOKUP($B$9,Funciones!$A$2:$AA$9,8,FALSE)),"")</f>
        <v/>
      </c>
      <c r="B18" s="732"/>
      <c r="C18" s="732"/>
      <c r="D18" s="733" t="str">
        <f>IFERROR(IF(VLOOKUP($B$9,[9]Hoja2!$B$2:$AB$9,8,FALSE)=0,"",VLOOKUP($B$9,[9]Hoja2!$B$2:$AB$9,8,FALSE)),"")</f>
        <v/>
      </c>
    </row>
    <row r="19" spans="1:4" ht="14.25" customHeight="1" x14ac:dyDescent="0.2">
      <c r="A19" s="731" t="str">
        <f>IFERROR(IF(VLOOKUP($B$9,Funciones!$A$2:$AA$9,9,FALSE)=0,"",VLOOKUP($B$9,Funciones!$A$2:$AA$9,9,FALSE)),"")</f>
        <v/>
      </c>
      <c r="B19" s="732"/>
      <c r="C19" s="732"/>
      <c r="D19" s="733" t="str">
        <f>IFERROR(IF(VLOOKUP($B$9,[9]Hoja2!$B$2:$AB$9,9,FALSE)=0,"",VLOOKUP($B$9,[9]Hoja2!$B$2:$AB$9,9,FALSE)),"")</f>
        <v/>
      </c>
    </row>
    <row r="20" spans="1:4" ht="14.25" customHeight="1" x14ac:dyDescent="0.2">
      <c r="A20" s="731" t="str">
        <f>IFERROR(IF(VLOOKUP($B$9,Funciones!$A$2:$AA$9,10,FALSE)=0,"",VLOOKUP($B$9,Funciones!$A$2:$AA$9,10,FALSE)),"")</f>
        <v/>
      </c>
      <c r="B20" s="732"/>
      <c r="C20" s="732"/>
      <c r="D20" s="733" t="str">
        <f>IFERROR(IF(VLOOKUP($B$9,[9]Hoja2!$B$2:$AB$9,10,FALSE)=0,"",VLOOKUP($B$9,[9]Hoja2!$B$2:$AB$9,10,FALSE)),"")</f>
        <v/>
      </c>
    </row>
    <row r="21" spans="1:4" ht="14.25" customHeight="1" x14ac:dyDescent="0.2">
      <c r="A21" s="731" t="str">
        <f>IFERROR(IF(VLOOKUP($B$9,Funciones!$A$2:$AA$9,11,FALSE)=0,"",VLOOKUP($B$9,Funciones!$A$2:$AA$9,11,FALSE)),"")</f>
        <v/>
      </c>
      <c r="B21" s="732"/>
      <c r="C21" s="732"/>
      <c r="D21" s="733" t="str">
        <f>IFERROR(IF(VLOOKUP($B$9,[9]Hoja2!$B$2:$AB$9,11,FALSE)=0,"",VLOOKUP($B$9,[9]Hoja2!$B$2:$AB$9,11,FALSE)),"")</f>
        <v/>
      </c>
    </row>
    <row r="22" spans="1:4" ht="14.25" customHeight="1" x14ac:dyDescent="0.2">
      <c r="A22" s="731" t="str">
        <f>IFERROR(IF(VLOOKUP($B$9,Funciones!$A$2:$AA$9,12,FALSE)=0,"",VLOOKUP($B$9,Funciones!$A$2:$AA$9,12,FALSE)),"")</f>
        <v/>
      </c>
      <c r="B22" s="732"/>
      <c r="C22" s="732"/>
      <c r="D22" s="733" t="str">
        <f>IFERROR(IF(VLOOKUP($B$9,[9]Hoja2!$B$2:$AB$9,12,FALSE)=0,"",VLOOKUP($B$9,[9]Hoja2!$B$2:$AB$9,12,FALSE)),"")</f>
        <v/>
      </c>
    </row>
    <row r="23" spans="1:4" ht="14.25" customHeight="1" x14ac:dyDescent="0.2">
      <c r="A23" s="731" t="str">
        <f>IFERROR(IF(VLOOKUP($B$9,Funciones!$A$2:$AA$9,13,FALSE)=0,"",VLOOKUP($B$9,Funciones!$A$2:$AA$9,13,FALSE)),"")</f>
        <v/>
      </c>
      <c r="B23" s="732"/>
      <c r="C23" s="732"/>
      <c r="D23" s="733" t="str">
        <f>IFERROR(IF(VLOOKUP($B$9,[9]Hoja2!$B$2:$AB$9,13,FALSE)=0,"",VLOOKUP($B$9,[9]Hoja2!$B$2:$AB$9,13,FALSE)),"")</f>
        <v/>
      </c>
    </row>
    <row r="24" spans="1:4" ht="14.25" customHeight="1" x14ac:dyDescent="0.2">
      <c r="A24" s="731" t="str">
        <f>IFERROR(IF(VLOOKUP($B$9,Funciones!$A$2:$AA$9,14,FALSE)=0,"",VLOOKUP($B$9,Funciones!$A$2:$AA$9,14,FALSE)),"")</f>
        <v/>
      </c>
      <c r="B24" s="732"/>
      <c r="C24" s="732"/>
      <c r="D24" s="733" t="str">
        <f>IFERROR(IF(VLOOKUP($B$9,[9]Hoja2!$B$2:$AB$9,14,FALSE)=0,"",VLOOKUP($B$9,[9]Hoja2!$B$2:$AB$9,14,FALSE)),"")</f>
        <v/>
      </c>
    </row>
    <row r="25" spans="1:4" ht="14.25" customHeight="1" x14ac:dyDescent="0.2">
      <c r="A25" s="731" t="str">
        <f>IFERROR(IF(VLOOKUP($B$9,Funciones!$A$2:$AA$9,15,FALSE)=0,"",VLOOKUP($B$9,Funciones!$A$2:$AA$9,15,FALSE)),"")</f>
        <v/>
      </c>
      <c r="B25" s="732"/>
      <c r="C25" s="732"/>
      <c r="D25" s="733" t="str">
        <f>IFERROR(IF(VLOOKUP($B$9,[9]Hoja2!$B$2:$AB$9,15,FALSE)=0,"",VLOOKUP($B$9,[9]Hoja2!$B$2:$AB$9,15,FALSE)),"")</f>
        <v/>
      </c>
    </row>
    <row r="26" spans="1:4" ht="14.25" customHeight="1" x14ac:dyDescent="0.2">
      <c r="A26" s="731" t="str">
        <f>IFERROR(IF(VLOOKUP($B$9,Funciones!$A$2:$AA$9,16,FALSE)=0,"",VLOOKUP($B$9,Funciones!$A$2:$AA$9,16,FALSE)),"")</f>
        <v/>
      </c>
      <c r="B26" s="732"/>
      <c r="C26" s="732"/>
      <c r="D26" s="733" t="str">
        <f>IFERROR(IF(VLOOKUP($B$9,[9]Hoja2!$B$2:$AB$9,16,FALSE)=0,"",VLOOKUP($B$9,[9]Hoja2!$B$2:$AB$9,16,FALSE)),"")</f>
        <v/>
      </c>
    </row>
    <row r="27" spans="1:4" ht="14.25" customHeight="1" x14ac:dyDescent="0.2">
      <c r="A27" s="731" t="str">
        <f>IFERROR(IF(VLOOKUP($B$9,Funciones!$A$2:$AA$9,17,FALSE)=0,"",VLOOKUP($B$9,Funciones!$A$2:$AA$9,17,FALSE)),"")</f>
        <v/>
      </c>
      <c r="B27" s="732"/>
      <c r="C27" s="732"/>
      <c r="D27" s="733" t="str">
        <f>IFERROR(IF(VLOOKUP($B$9,[9]Hoja2!$B$2:$AB$9,17,FALSE)=0,"",VLOOKUP($B$9,[9]Hoja2!$B$2:$AB$9,17,FALSE)),"")</f>
        <v/>
      </c>
    </row>
    <row r="28" spans="1:4" ht="14.25" customHeight="1" x14ac:dyDescent="0.2">
      <c r="A28" s="731" t="str">
        <f>IFERROR(IF(VLOOKUP($B$9,Funciones!$A$2:$AA$9,18,FALSE)=0,"",VLOOKUP($B$9,Funciones!$A$2:$AA$9,18,FALSE)),"")</f>
        <v/>
      </c>
      <c r="B28" s="732"/>
      <c r="C28" s="732"/>
      <c r="D28" s="733" t="str">
        <f>IFERROR(IF(VLOOKUP($B$9,[9]Hoja2!$B$2:$AB$9,18,FALSE)=0,"",VLOOKUP($B$9,[9]Hoja2!$B$2:$AB$9,18,FALSE)),"")</f>
        <v/>
      </c>
    </row>
    <row r="29" spans="1:4" ht="14.25" customHeight="1" x14ac:dyDescent="0.2">
      <c r="A29" s="731" t="str">
        <f>IFERROR(IF(VLOOKUP($B$9,Funciones!$A$2:$AA$9,19,FALSE)=0,"",VLOOKUP($B$9,Funciones!$A$2:$AA$9,19,FALSE)),"")</f>
        <v/>
      </c>
      <c r="B29" s="732"/>
      <c r="C29" s="732"/>
      <c r="D29" s="733" t="str">
        <f>IFERROR(IF(VLOOKUP($B$9,[9]Hoja2!$B$2:$AB$9,19,FALSE)=0,"",VLOOKUP($B$9,[9]Hoja2!$B$2:$AB$9,19,FALSE)),"")</f>
        <v/>
      </c>
    </row>
    <row r="30" spans="1:4" ht="14.25" customHeight="1" x14ac:dyDescent="0.2">
      <c r="A30" s="731" t="str">
        <f>IFERROR(IF(VLOOKUP($B$9,Funciones!$A$2:$AA$9,20,FALSE)=0,"",VLOOKUP($B$9,Funciones!$A$2:$AA$9,20,FALSE)),"")</f>
        <v/>
      </c>
      <c r="B30" s="732"/>
      <c r="C30" s="732"/>
      <c r="D30" s="733" t="str">
        <f>IFERROR(IF(VLOOKUP($B$9,[9]Hoja2!$B$2:$AB$9,20,FALSE)=0,"",VLOOKUP($B$9,[9]Hoja2!$B$2:$AB$9,20,FALSE)),"")</f>
        <v/>
      </c>
    </row>
    <row r="31" spans="1:4" ht="14.25" customHeight="1" x14ac:dyDescent="0.2">
      <c r="A31" s="731" t="str">
        <f>IFERROR(IF(VLOOKUP($B$9,Funciones!$A$2:$AA$9,21,FALSE)=0,"",VLOOKUP($B$9,Funciones!$A$2:$AA$9,21,FALSE)),"")</f>
        <v/>
      </c>
      <c r="B31" s="732"/>
      <c r="C31" s="732"/>
      <c r="D31" s="733" t="str">
        <f>IFERROR(IF(VLOOKUP($B$9,[9]Hoja2!$B$2:$AB$9,21,FALSE)=0,"",VLOOKUP($B$9,[9]Hoja2!$B$2:$AB$9,21,FALSE)),"")</f>
        <v/>
      </c>
    </row>
    <row r="32" spans="1:4" ht="14.25" customHeight="1" x14ac:dyDescent="0.2">
      <c r="A32" s="731" t="str">
        <f>IFERROR(IF(VLOOKUP($B$9,Funciones!$A$2:$AA$9,22,FALSE)=0,"",VLOOKUP($B$9,Funciones!$A$2:$AA$9,22,FALSE)),"")</f>
        <v/>
      </c>
      <c r="B32" s="732"/>
      <c r="C32" s="732"/>
      <c r="D32" s="733" t="str">
        <f>IFERROR(IF(VLOOKUP($B$9,[9]Hoja2!$B$2:$AB$9,22,FALSE)=0,"",VLOOKUP($B$9,[9]Hoja2!$B$2:$AB$9,22,FALSE)),"")</f>
        <v/>
      </c>
    </row>
    <row r="33" spans="1:4" ht="14.25" customHeight="1" x14ac:dyDescent="0.2">
      <c r="A33" s="731" t="str">
        <f>IFERROR(IF(VLOOKUP($B$9,Funciones!$A$2:$AA$9,23,FALSE)=0,"",VLOOKUP($B$9,Funciones!$A$2:$AA$9,23,FALSE)),"")</f>
        <v/>
      </c>
      <c r="B33" s="732"/>
      <c r="C33" s="732"/>
      <c r="D33" s="733" t="str">
        <f>IFERROR(IF(VLOOKUP($B$9,[9]Hoja2!$B$2:$AB$9,23,FALSE)=0,"",VLOOKUP($B$9,[9]Hoja2!$B$2:$AB$9,23,FALSE)),"")</f>
        <v/>
      </c>
    </row>
    <row r="34" spans="1:4" ht="14.25" customHeight="1" x14ac:dyDescent="0.2">
      <c r="A34" s="731" t="str">
        <f>IFERROR(IF(VLOOKUP($B$9,Funciones!$A$2:$AA$9,24,FALSE)=0,"",VLOOKUP($B$9,Funciones!$A$2:$AA$9,24,FALSE)),"")</f>
        <v/>
      </c>
      <c r="B34" s="732"/>
      <c r="C34" s="732"/>
      <c r="D34" s="733" t="str">
        <f>IFERROR(IF(VLOOKUP($B$9,[9]Hoja2!$B$2:$AB$9,24,FALSE)=0,"",VLOOKUP($B$9,[9]Hoja2!$B$2:$AB$9,24,FALSE)),"")</f>
        <v/>
      </c>
    </row>
    <row r="35" spans="1:4" ht="14.25" customHeight="1" x14ac:dyDescent="0.2">
      <c r="A35" s="731" t="str">
        <f>IFERROR(IF(VLOOKUP($B$9,Funciones!$A$2:$AA$9,25,FALSE)=0,"",VLOOKUP($B$9,Funciones!$A$2:$AA$9,25,FALSE)),"")</f>
        <v/>
      </c>
      <c r="B35" s="732"/>
      <c r="C35" s="732"/>
      <c r="D35" s="733" t="str">
        <f>IFERROR(IF(VLOOKUP($B$9,[9]Hoja2!$B$2:$AB$9,25,FALSE)=0,"",VLOOKUP($B$9,[9]Hoja2!$B$2:$AB$9,25,FALSE)),"")</f>
        <v/>
      </c>
    </row>
    <row r="36" spans="1:4" ht="14.25" customHeight="1" x14ac:dyDescent="0.2">
      <c r="A36" s="731" t="str">
        <f>IFERROR(IF(VLOOKUP($B$9,Funciones!$A$2:$AA$9,26,FALSE)=0,"",VLOOKUP($B$9,Funciones!$A$2:$AA$9,26,FALSE)),"")</f>
        <v/>
      </c>
      <c r="B36" s="732"/>
      <c r="C36" s="732"/>
      <c r="D36" s="733" t="str">
        <f>IFERROR(IF(VLOOKUP($B$9,[9]Hoja2!$B$2:$AB$9,26,FALSE)=0,"",VLOOKUP($B$9,[9]Hoja2!$B$2:$AB$9,26,FALSE)),"")</f>
        <v/>
      </c>
    </row>
    <row r="37" spans="1:4" ht="14.25" customHeight="1" x14ac:dyDescent="0.2">
      <c r="A37" s="731" t="str">
        <f>IFERROR(IF(VLOOKUP($B$9,Funciones!$A$2:$AA$9,27,FALSE)=0,"",VLOOKUP($B$9,Funciones!$A$2:$AA$9,27,FALSE)),"")</f>
        <v/>
      </c>
      <c r="B37" s="732"/>
      <c r="C37" s="732"/>
      <c r="D37" s="733" t="str">
        <f>IFERROR(IF(VLOOKUP($B$9,[9]Hoja2!$B$2:$AB$9,27,FALSE)=0,"",VLOOKUP($B$9,[9]Hoja2!$B$2:$AB$9,27,FALSE)),"")</f>
        <v/>
      </c>
    </row>
  </sheetData>
  <sheetProtection algorithmName="SHA-512" hashValue="6TzKSaH+2xnYh2GYes7FewJ3F2XcI70m+fM1fye8phCH14ci/0gvymPGe9hoCMkDwu3XYGLm77K7t+Ko42fY0w==" saltValue="YdkddSsdPDRNodBzyaOgBA==" spinCount="100000" sheet="1" objects="1" scenarios="1"/>
  <mergeCells count="30">
    <mergeCell ref="A7:D7"/>
    <mergeCell ref="A12:D12"/>
    <mergeCell ref="A13:D13"/>
    <mergeCell ref="B1:B4"/>
    <mergeCell ref="A1:A4"/>
    <mergeCell ref="A11:D11"/>
    <mergeCell ref="A25:D25"/>
    <mergeCell ref="A14:D14"/>
    <mergeCell ref="A15:D15"/>
    <mergeCell ref="A16:D16"/>
    <mergeCell ref="A17:D17"/>
    <mergeCell ref="A18:D18"/>
    <mergeCell ref="A19:D19"/>
    <mergeCell ref="A20:D20"/>
    <mergeCell ref="A21:D21"/>
    <mergeCell ref="A22:D22"/>
    <mergeCell ref="A23:D23"/>
    <mergeCell ref="A24:D24"/>
    <mergeCell ref="A37:D37"/>
    <mergeCell ref="A26:D26"/>
    <mergeCell ref="A27:D27"/>
    <mergeCell ref="A28:D28"/>
    <mergeCell ref="A29:D29"/>
    <mergeCell ref="A30:D30"/>
    <mergeCell ref="A31:D31"/>
    <mergeCell ref="A32:D32"/>
    <mergeCell ref="A33:D33"/>
    <mergeCell ref="A34:D34"/>
    <mergeCell ref="A35:D35"/>
    <mergeCell ref="A36:D36"/>
  </mergeCells>
  <phoneticPr fontId="18" type="noConversion"/>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E95EFBB-5ED7-4651-B7C6-71506362F081}">
          <x14:formula1>
            <xm:f>Funciones!$A$2:$A$9</xm:f>
          </x14:formula1>
          <xm:sqref>B9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DA2D8-9248-46A2-B550-65995E6E6DC9}">
  <dimension ref="A1:AC105"/>
  <sheetViews>
    <sheetView topLeftCell="J1" zoomScale="50" zoomScaleNormal="50" zoomScaleSheetLayoutView="50" workbookViewId="0">
      <selection activeCell="W13" sqref="W13:W14"/>
    </sheetView>
  </sheetViews>
  <sheetFormatPr baseColWidth="10" defaultColWidth="8" defaultRowHeight="21" x14ac:dyDescent="0.35"/>
  <cols>
    <col min="1" max="1" width="47" style="233" customWidth="1"/>
    <col min="2" max="2" width="75.5" style="233" customWidth="1"/>
    <col min="3" max="3" width="28.75" style="233" customWidth="1"/>
    <col min="4" max="4" width="29.75" style="233" customWidth="1"/>
    <col min="5" max="6" width="28.75" style="233" customWidth="1"/>
    <col min="7" max="7" width="71.625" style="233" customWidth="1"/>
    <col min="8" max="8" width="56.625" style="235" customWidth="1"/>
    <col min="9" max="9" width="36.625" style="233" customWidth="1"/>
    <col min="10" max="10" width="65.25" style="235" customWidth="1"/>
    <col min="11" max="11" width="32.5" style="233" customWidth="1"/>
    <col min="12" max="12" width="30.375" style="233" customWidth="1"/>
    <col min="13" max="17" width="36.625" style="234" customWidth="1"/>
    <col min="18" max="18" width="36.625" style="233" customWidth="1"/>
    <col min="19" max="19" width="18.125" style="233" customWidth="1"/>
    <col min="20" max="20" width="21" style="233" customWidth="1"/>
    <col min="21" max="24" width="18.125" style="233" customWidth="1"/>
    <col min="25" max="25" width="19.25" style="233" customWidth="1"/>
    <col min="26" max="26" width="62" style="233" customWidth="1"/>
    <col min="27" max="27" width="8" style="233"/>
    <col min="28" max="16384" width="8" style="232"/>
  </cols>
  <sheetData>
    <row r="1" spans="1:29" ht="20.100000000000001" customHeight="1" x14ac:dyDescent="0.35">
      <c r="A1" s="553"/>
      <c r="B1" s="564" t="s">
        <v>157</v>
      </c>
      <c r="C1" s="541" t="s">
        <v>158</v>
      </c>
      <c r="D1" s="541"/>
      <c r="E1" s="541"/>
      <c r="F1" s="541"/>
      <c r="G1" s="541"/>
      <c r="H1" s="541"/>
      <c r="I1" s="541"/>
      <c r="J1" s="541"/>
      <c r="K1" s="541"/>
      <c r="L1" s="541"/>
      <c r="M1" s="541"/>
      <c r="N1" s="541"/>
      <c r="O1" s="541"/>
      <c r="P1" s="541"/>
      <c r="Q1" s="541"/>
      <c r="R1" s="541"/>
      <c r="S1" s="541"/>
      <c r="T1" s="541"/>
      <c r="U1" s="541"/>
      <c r="V1" s="541"/>
      <c r="W1" s="542"/>
      <c r="X1" s="547" t="s">
        <v>159</v>
      </c>
      <c r="Y1" s="548"/>
      <c r="Z1" s="266" t="s">
        <v>1833</v>
      </c>
      <c r="AA1" s="257"/>
      <c r="AB1" s="257"/>
      <c r="AC1" s="257"/>
    </row>
    <row r="2" spans="1:29" ht="20.100000000000001" customHeight="1" x14ac:dyDescent="0.35">
      <c r="A2" s="554"/>
      <c r="B2" s="538"/>
      <c r="C2" s="543"/>
      <c r="D2" s="543"/>
      <c r="E2" s="543"/>
      <c r="F2" s="543"/>
      <c r="G2" s="543"/>
      <c r="H2" s="543"/>
      <c r="I2" s="543"/>
      <c r="J2" s="543"/>
      <c r="K2" s="543"/>
      <c r="L2" s="543"/>
      <c r="M2" s="543"/>
      <c r="N2" s="543"/>
      <c r="O2" s="543"/>
      <c r="P2" s="543"/>
      <c r="Q2" s="543"/>
      <c r="R2" s="543"/>
      <c r="S2" s="543"/>
      <c r="T2" s="543"/>
      <c r="U2" s="543"/>
      <c r="V2" s="543"/>
      <c r="W2" s="544"/>
      <c r="X2" s="549" t="s">
        <v>161</v>
      </c>
      <c r="Y2" s="550"/>
      <c r="Z2" s="265">
        <v>4</v>
      </c>
      <c r="AA2" s="257"/>
      <c r="AB2" s="257"/>
      <c r="AC2" s="257"/>
    </row>
    <row r="3" spans="1:29" ht="20.100000000000001" customHeight="1" x14ac:dyDescent="0.35">
      <c r="A3" s="554"/>
      <c r="B3" s="538" t="s">
        <v>162</v>
      </c>
      <c r="C3" s="543" t="s">
        <v>1834</v>
      </c>
      <c r="D3" s="543"/>
      <c r="E3" s="543"/>
      <c r="F3" s="543"/>
      <c r="G3" s="543"/>
      <c r="H3" s="543"/>
      <c r="I3" s="543"/>
      <c r="J3" s="543"/>
      <c r="K3" s="543"/>
      <c r="L3" s="543"/>
      <c r="M3" s="543"/>
      <c r="N3" s="543"/>
      <c r="O3" s="543"/>
      <c r="P3" s="543"/>
      <c r="Q3" s="543"/>
      <c r="R3" s="543"/>
      <c r="S3" s="543"/>
      <c r="T3" s="543"/>
      <c r="U3" s="543"/>
      <c r="V3" s="543"/>
      <c r="W3" s="544"/>
      <c r="X3" s="549" t="s">
        <v>164</v>
      </c>
      <c r="Y3" s="550"/>
      <c r="Z3" s="264">
        <v>45225</v>
      </c>
      <c r="AA3" s="257"/>
      <c r="AB3" s="257"/>
      <c r="AC3" s="257"/>
    </row>
    <row r="4" spans="1:29" ht="20.100000000000001" customHeight="1" thickBot="1" x14ac:dyDescent="0.4">
      <c r="A4" s="555"/>
      <c r="B4" s="539"/>
      <c r="C4" s="545"/>
      <c r="D4" s="545"/>
      <c r="E4" s="545"/>
      <c r="F4" s="545"/>
      <c r="G4" s="545"/>
      <c r="H4" s="545"/>
      <c r="I4" s="545"/>
      <c r="J4" s="545"/>
      <c r="K4" s="545"/>
      <c r="L4" s="545"/>
      <c r="M4" s="545"/>
      <c r="N4" s="545"/>
      <c r="O4" s="545"/>
      <c r="P4" s="545"/>
      <c r="Q4" s="545"/>
      <c r="R4" s="545"/>
      <c r="S4" s="545"/>
      <c r="T4" s="545"/>
      <c r="U4" s="545"/>
      <c r="V4" s="545"/>
      <c r="W4" s="546"/>
      <c r="X4" s="551" t="s">
        <v>165</v>
      </c>
      <c r="Y4" s="552"/>
      <c r="Z4" s="263" t="s">
        <v>166</v>
      </c>
      <c r="AA4" s="257"/>
      <c r="AB4" s="257"/>
      <c r="AC4" s="257"/>
    </row>
    <row r="5" spans="1:29" ht="20.25" customHeight="1" x14ac:dyDescent="0.5">
      <c r="A5" s="258"/>
      <c r="B5" s="258"/>
      <c r="C5" s="258"/>
      <c r="D5" s="258"/>
      <c r="E5" s="258"/>
      <c r="F5" s="258"/>
      <c r="G5" s="261"/>
      <c r="H5" s="260"/>
      <c r="I5" s="261"/>
      <c r="J5" s="260"/>
      <c r="K5" s="258"/>
      <c r="L5" s="258"/>
      <c r="M5" s="259"/>
      <c r="N5" s="259"/>
      <c r="O5" s="259"/>
      <c r="P5" s="259"/>
      <c r="Q5" s="259"/>
      <c r="R5" s="258"/>
      <c r="S5" s="258"/>
      <c r="T5" s="258"/>
      <c r="U5" s="258"/>
      <c r="V5" s="258"/>
      <c r="W5" s="258"/>
      <c r="X5" s="258"/>
      <c r="Y5" s="258"/>
      <c r="Z5" s="258"/>
      <c r="AA5" s="257"/>
      <c r="AB5" s="257"/>
      <c r="AC5" s="257"/>
    </row>
    <row r="6" spans="1:29" ht="36" customHeight="1" x14ac:dyDescent="0.5">
      <c r="A6" s="540" t="s">
        <v>1835</v>
      </c>
      <c r="B6" s="540"/>
      <c r="C6" s="540"/>
      <c r="D6" s="262"/>
      <c r="E6" s="262"/>
      <c r="F6" s="262"/>
      <c r="G6" s="261"/>
      <c r="H6" s="260"/>
      <c r="I6" s="261"/>
      <c r="J6" s="260"/>
      <c r="K6" s="258"/>
      <c r="L6" s="258"/>
      <c r="M6" s="259"/>
      <c r="N6" s="259"/>
      <c r="O6" s="259"/>
      <c r="P6" s="259"/>
      <c r="Q6" s="259"/>
      <c r="R6" s="258"/>
      <c r="S6" s="258"/>
      <c r="T6" s="258"/>
      <c r="U6" s="258"/>
      <c r="V6" s="258"/>
      <c r="W6" s="258"/>
      <c r="X6" s="258"/>
      <c r="Y6" s="258"/>
      <c r="Z6" s="258"/>
      <c r="AA6" s="257"/>
      <c r="AB6" s="257"/>
      <c r="AC6" s="257"/>
    </row>
    <row r="7" spans="1:29" ht="27" customHeight="1" thickBot="1" x14ac:dyDescent="0.55000000000000004">
      <c r="A7" s="236"/>
      <c r="B7" s="236"/>
      <c r="C7" s="236"/>
      <c r="D7" s="236"/>
      <c r="E7" s="236"/>
      <c r="F7" s="236"/>
      <c r="G7" s="236"/>
      <c r="H7" s="238"/>
      <c r="I7" s="236"/>
      <c r="J7" s="238"/>
      <c r="K7" s="236"/>
      <c r="L7" s="236"/>
      <c r="M7" s="237"/>
      <c r="N7" s="237"/>
      <c r="O7" s="237"/>
      <c r="P7" s="237"/>
      <c r="Q7" s="237"/>
      <c r="R7" s="236"/>
      <c r="S7" s="236"/>
      <c r="T7" s="236"/>
      <c r="U7" s="236"/>
      <c r="V7" s="236"/>
      <c r="W7" s="236"/>
      <c r="X7" s="236"/>
      <c r="Y7" s="236"/>
      <c r="Z7" s="236"/>
    </row>
    <row r="8" spans="1:29" ht="183" customHeight="1" thickBot="1" x14ac:dyDescent="0.55000000000000004">
      <c r="A8" s="255" t="s">
        <v>1836</v>
      </c>
      <c r="B8" s="518" t="s">
        <v>2040</v>
      </c>
      <c r="C8" s="519"/>
      <c r="D8" s="519"/>
      <c r="E8" s="519"/>
      <c r="F8" s="519"/>
      <c r="G8" s="520"/>
      <c r="H8" s="238"/>
      <c r="I8" s="236"/>
      <c r="J8" s="238"/>
      <c r="K8" s="256" t="s">
        <v>1837</v>
      </c>
      <c r="L8" s="529" t="s">
        <v>1838</v>
      </c>
      <c r="M8" s="529"/>
      <c r="N8" s="529"/>
      <c r="O8" s="530"/>
      <c r="P8" s="237"/>
      <c r="Q8" s="237"/>
      <c r="R8" s="236"/>
      <c r="S8" s="236"/>
      <c r="T8" s="236"/>
      <c r="U8" s="236"/>
      <c r="V8" s="534" t="s">
        <v>1839</v>
      </c>
      <c r="W8" s="535"/>
      <c r="X8" s="518" t="s">
        <v>1840</v>
      </c>
      <c r="Y8" s="519"/>
      <c r="Z8" s="520"/>
    </row>
    <row r="9" spans="1:29" ht="25.5" thickBot="1" x14ac:dyDescent="0.55000000000000004">
      <c r="A9" s="236"/>
      <c r="B9" s="236"/>
      <c r="C9" s="236"/>
      <c r="D9" s="236"/>
      <c r="E9" s="236"/>
      <c r="F9" s="236"/>
      <c r="G9" s="236"/>
      <c r="H9" s="238"/>
      <c r="I9" s="236"/>
      <c r="J9" s="238"/>
      <c r="K9" s="236"/>
      <c r="L9" s="236"/>
      <c r="M9" s="237"/>
      <c r="N9" s="237"/>
      <c r="O9" s="237"/>
      <c r="P9" s="237"/>
      <c r="Q9" s="237"/>
      <c r="R9" s="236"/>
      <c r="S9" s="236"/>
      <c r="T9" s="236"/>
      <c r="U9" s="236"/>
      <c r="V9" s="236"/>
      <c r="W9" s="236"/>
      <c r="X9" s="236"/>
      <c r="Y9" s="236"/>
      <c r="Z9" s="236"/>
    </row>
    <row r="10" spans="1:29" ht="40.5" customHeight="1" x14ac:dyDescent="0.35">
      <c r="A10" s="556" t="s">
        <v>1841</v>
      </c>
      <c r="B10" s="557"/>
      <c r="C10" s="557"/>
      <c r="D10" s="557"/>
      <c r="E10" s="557"/>
      <c r="F10" s="557"/>
      <c r="G10" s="557"/>
      <c r="H10" s="557"/>
      <c r="I10" s="557"/>
      <c r="J10" s="557"/>
      <c r="K10" s="557"/>
      <c r="L10" s="557"/>
      <c r="M10" s="557"/>
      <c r="N10" s="557"/>
      <c r="O10" s="557"/>
      <c r="P10" s="557"/>
      <c r="Q10" s="557"/>
      <c r="R10" s="557"/>
      <c r="S10" s="557"/>
      <c r="T10" s="557"/>
      <c r="U10" s="557"/>
      <c r="V10" s="557"/>
      <c r="W10" s="557"/>
      <c r="X10" s="557"/>
      <c r="Y10" s="558"/>
      <c r="Z10" s="559"/>
    </row>
    <row r="11" spans="1:29" ht="36.75" customHeight="1" x14ac:dyDescent="0.35">
      <c r="A11" s="560" t="s">
        <v>1842</v>
      </c>
      <c r="B11" s="521" t="s">
        <v>1843</v>
      </c>
      <c r="C11" s="521" t="s">
        <v>1844</v>
      </c>
      <c r="D11" s="521" t="s">
        <v>1845</v>
      </c>
      <c r="E11" s="521" t="s">
        <v>1846</v>
      </c>
      <c r="F11" s="521" t="s">
        <v>1847</v>
      </c>
      <c r="G11" s="521" t="s">
        <v>1848</v>
      </c>
      <c r="H11" s="536" t="s">
        <v>1849</v>
      </c>
      <c r="I11" s="521" t="s">
        <v>1850</v>
      </c>
      <c r="J11" s="536" t="s">
        <v>1851</v>
      </c>
      <c r="K11" s="521" t="s">
        <v>1852</v>
      </c>
      <c r="L11" s="521" t="s">
        <v>1853</v>
      </c>
      <c r="M11" s="521" t="s">
        <v>1854</v>
      </c>
      <c r="N11" s="521"/>
      <c r="O11" s="521"/>
      <c r="P11" s="521"/>
      <c r="Q11" s="521"/>
      <c r="R11" s="521" t="s">
        <v>1855</v>
      </c>
      <c r="S11" s="521" t="s">
        <v>1856</v>
      </c>
      <c r="T11" s="531" t="s">
        <v>1857</v>
      </c>
      <c r="U11" s="532"/>
      <c r="V11" s="532"/>
      <c r="W11" s="532"/>
      <c r="X11" s="532"/>
      <c r="Y11" s="533"/>
      <c r="Z11" s="562" t="s">
        <v>1858</v>
      </c>
    </row>
    <row r="12" spans="1:29" ht="42" customHeight="1" thickBot="1" x14ac:dyDescent="0.4">
      <c r="A12" s="561"/>
      <c r="B12" s="522"/>
      <c r="C12" s="522"/>
      <c r="D12" s="522"/>
      <c r="E12" s="522"/>
      <c r="F12" s="522"/>
      <c r="G12" s="522"/>
      <c r="H12" s="537"/>
      <c r="I12" s="522"/>
      <c r="J12" s="537"/>
      <c r="K12" s="522"/>
      <c r="L12" s="522"/>
      <c r="M12" s="254" t="s">
        <v>1859</v>
      </c>
      <c r="N12" s="254">
        <v>2024</v>
      </c>
      <c r="O12" s="254">
        <v>2025</v>
      </c>
      <c r="P12" s="254">
        <v>2026</v>
      </c>
      <c r="Q12" s="254" t="s">
        <v>1860</v>
      </c>
      <c r="R12" s="522"/>
      <c r="S12" s="522"/>
      <c r="T12" s="254" t="s">
        <v>1859</v>
      </c>
      <c r="U12" s="254">
        <v>2024</v>
      </c>
      <c r="V12" s="254">
        <v>2025</v>
      </c>
      <c r="W12" s="254">
        <v>2026</v>
      </c>
      <c r="X12" s="254" t="s">
        <v>1860</v>
      </c>
      <c r="Y12" s="253" t="s">
        <v>1861</v>
      </c>
      <c r="Z12" s="563"/>
    </row>
    <row r="13" spans="1:29" ht="74.25" x14ac:dyDescent="0.35">
      <c r="A13" s="569" t="s">
        <v>199</v>
      </c>
      <c r="B13" s="523" t="s">
        <v>1862</v>
      </c>
      <c r="C13" s="523" t="s">
        <v>1863</v>
      </c>
      <c r="D13" s="523" t="s">
        <v>1864</v>
      </c>
      <c r="E13" s="523" t="s">
        <v>1865</v>
      </c>
      <c r="F13" s="523" t="s">
        <v>1866</v>
      </c>
      <c r="G13" s="523" t="s">
        <v>2045</v>
      </c>
      <c r="H13" s="523" t="s">
        <v>454</v>
      </c>
      <c r="I13" s="523" t="s">
        <v>552</v>
      </c>
      <c r="J13" s="523" t="s">
        <v>830</v>
      </c>
      <c r="K13" s="523" t="s">
        <v>552</v>
      </c>
      <c r="L13" s="523" t="s">
        <v>1867</v>
      </c>
      <c r="M13" s="523" t="s">
        <v>199</v>
      </c>
      <c r="N13" s="252" t="s">
        <v>832</v>
      </c>
      <c r="O13" s="245" t="s">
        <v>1578</v>
      </c>
      <c r="P13" s="523" t="s">
        <v>1592</v>
      </c>
      <c r="Q13" s="523" t="s">
        <v>1592</v>
      </c>
      <c r="R13" s="523" t="s">
        <v>1868</v>
      </c>
      <c r="S13" s="523" t="s">
        <v>199</v>
      </c>
      <c r="T13" s="568" t="s">
        <v>199</v>
      </c>
      <c r="U13" s="568">
        <v>0.25</v>
      </c>
      <c r="V13" s="568">
        <v>0.25</v>
      </c>
      <c r="W13" s="568">
        <v>0.25</v>
      </c>
      <c r="X13" s="568">
        <v>0.25</v>
      </c>
      <c r="Y13" s="568">
        <v>1</v>
      </c>
      <c r="Z13" s="565" t="s">
        <v>1869</v>
      </c>
    </row>
    <row r="14" spans="1:29" ht="49.5" x14ac:dyDescent="0.35">
      <c r="A14" s="570"/>
      <c r="B14" s="524"/>
      <c r="C14" s="524"/>
      <c r="D14" s="524"/>
      <c r="E14" s="524"/>
      <c r="F14" s="524"/>
      <c r="G14" s="524"/>
      <c r="H14" s="524"/>
      <c r="I14" s="524"/>
      <c r="J14" s="524"/>
      <c r="K14" s="524"/>
      <c r="L14" s="524"/>
      <c r="M14" s="524"/>
      <c r="N14" s="249" t="s">
        <v>840</v>
      </c>
      <c r="O14" s="245" t="s">
        <v>1585</v>
      </c>
      <c r="P14" s="524"/>
      <c r="Q14" s="524"/>
      <c r="R14" s="524"/>
      <c r="S14" s="524"/>
      <c r="T14" s="567"/>
      <c r="U14" s="567"/>
      <c r="V14" s="567"/>
      <c r="W14" s="567"/>
      <c r="X14" s="567"/>
      <c r="Y14" s="567"/>
      <c r="Z14" s="566"/>
    </row>
    <row r="15" spans="1:29" ht="74.25" x14ac:dyDescent="0.35">
      <c r="A15" s="248" t="s">
        <v>199</v>
      </c>
      <c r="B15" s="245" t="s">
        <v>199</v>
      </c>
      <c r="C15" s="245" t="s">
        <v>199</v>
      </c>
      <c r="D15" s="245" t="s">
        <v>199</v>
      </c>
      <c r="E15" s="245" t="s">
        <v>199</v>
      </c>
      <c r="F15" s="245" t="s">
        <v>199</v>
      </c>
      <c r="G15" s="524"/>
      <c r="H15" s="524"/>
      <c r="I15" s="524"/>
      <c r="J15" s="246" t="s">
        <v>604</v>
      </c>
      <c r="K15" s="245" t="s">
        <v>552</v>
      </c>
      <c r="L15" s="251" t="s">
        <v>1870</v>
      </c>
      <c r="M15" s="245" t="s">
        <v>199</v>
      </c>
      <c r="N15" s="245" t="s">
        <v>596</v>
      </c>
      <c r="O15" s="245" t="s">
        <v>1603</v>
      </c>
      <c r="P15" s="245" t="s">
        <v>1603</v>
      </c>
      <c r="Q15" s="245" t="s">
        <v>199</v>
      </c>
      <c r="R15" s="245" t="s">
        <v>1871</v>
      </c>
      <c r="S15" s="245" t="s">
        <v>199</v>
      </c>
      <c r="T15" s="244" t="s">
        <v>199</v>
      </c>
      <c r="U15" s="244">
        <v>0.9</v>
      </c>
      <c r="V15" s="244">
        <v>0.9</v>
      </c>
      <c r="W15" s="244">
        <v>0.9</v>
      </c>
      <c r="X15" s="244" t="s">
        <v>199</v>
      </c>
      <c r="Y15" s="244">
        <v>0.9</v>
      </c>
      <c r="Z15" s="566"/>
    </row>
    <row r="16" spans="1:29" ht="49.5" x14ac:dyDescent="0.35">
      <c r="A16" s="570" t="s">
        <v>199</v>
      </c>
      <c r="B16" s="524" t="s">
        <v>199</v>
      </c>
      <c r="C16" s="524" t="s">
        <v>199</v>
      </c>
      <c r="D16" s="524" t="s">
        <v>199</v>
      </c>
      <c r="E16" s="524" t="s">
        <v>199</v>
      </c>
      <c r="F16" s="524" t="s">
        <v>199</v>
      </c>
      <c r="G16" s="524"/>
      <c r="H16" s="524"/>
      <c r="I16" s="524"/>
      <c r="J16" s="524" t="s">
        <v>1872</v>
      </c>
      <c r="K16" s="524" t="s">
        <v>1873</v>
      </c>
      <c r="L16" s="524" t="s">
        <v>1874</v>
      </c>
      <c r="M16" s="524" t="s">
        <v>199</v>
      </c>
      <c r="N16" s="245" t="s">
        <v>493</v>
      </c>
      <c r="O16" s="245" t="s">
        <v>493</v>
      </c>
      <c r="P16" s="245" t="s">
        <v>493</v>
      </c>
      <c r="Q16" s="245" t="s">
        <v>493</v>
      </c>
      <c r="R16" s="524" t="s">
        <v>1875</v>
      </c>
      <c r="S16" s="567">
        <v>0.85</v>
      </c>
      <c r="T16" s="567">
        <v>0.86</v>
      </c>
      <c r="U16" s="567">
        <v>0.87</v>
      </c>
      <c r="V16" s="567">
        <v>0.88</v>
      </c>
      <c r="W16" s="567">
        <v>0.89</v>
      </c>
      <c r="X16" s="567">
        <v>0.9</v>
      </c>
      <c r="Y16" s="567">
        <v>0.9</v>
      </c>
      <c r="Z16" s="566"/>
    </row>
    <row r="17" spans="1:26" ht="99" x14ac:dyDescent="0.35">
      <c r="A17" s="570"/>
      <c r="B17" s="524"/>
      <c r="C17" s="524"/>
      <c r="D17" s="524"/>
      <c r="E17" s="524"/>
      <c r="F17" s="524"/>
      <c r="G17" s="524"/>
      <c r="H17" s="524"/>
      <c r="I17" s="524"/>
      <c r="J17" s="524"/>
      <c r="K17" s="524"/>
      <c r="L17" s="524"/>
      <c r="M17" s="524"/>
      <c r="N17" s="245" t="s">
        <v>508</v>
      </c>
      <c r="O17" s="245" t="s">
        <v>508</v>
      </c>
      <c r="P17" s="245" t="s">
        <v>508</v>
      </c>
      <c r="Q17" s="245" t="s">
        <v>508</v>
      </c>
      <c r="R17" s="524"/>
      <c r="S17" s="567"/>
      <c r="T17" s="567"/>
      <c r="U17" s="567"/>
      <c r="V17" s="567"/>
      <c r="W17" s="567"/>
      <c r="X17" s="567"/>
      <c r="Y17" s="567"/>
      <c r="Z17" s="566"/>
    </row>
    <row r="18" spans="1:26" ht="49.5" x14ac:dyDescent="0.35">
      <c r="A18" s="570"/>
      <c r="B18" s="524"/>
      <c r="C18" s="524"/>
      <c r="D18" s="524"/>
      <c r="E18" s="524"/>
      <c r="F18" s="524"/>
      <c r="G18" s="524"/>
      <c r="H18" s="524"/>
      <c r="I18" s="524"/>
      <c r="J18" s="524"/>
      <c r="K18" s="524"/>
      <c r="L18" s="524"/>
      <c r="M18" s="524"/>
      <c r="N18" s="245" t="s">
        <v>457</v>
      </c>
      <c r="O18" s="245" t="s">
        <v>457</v>
      </c>
      <c r="P18" s="245" t="s">
        <v>457</v>
      </c>
      <c r="Q18" s="245" t="s">
        <v>457</v>
      </c>
      <c r="R18" s="524"/>
      <c r="S18" s="567"/>
      <c r="T18" s="567"/>
      <c r="U18" s="567"/>
      <c r="V18" s="567"/>
      <c r="W18" s="567"/>
      <c r="X18" s="567"/>
      <c r="Y18" s="567"/>
      <c r="Z18" s="566"/>
    </row>
    <row r="19" spans="1:26" ht="49.5" x14ac:dyDescent="0.35">
      <c r="A19" s="570" t="s">
        <v>199</v>
      </c>
      <c r="B19" s="524" t="s">
        <v>1081</v>
      </c>
      <c r="C19" s="524" t="s">
        <v>1863</v>
      </c>
      <c r="D19" s="524" t="s">
        <v>1864</v>
      </c>
      <c r="E19" s="524" t="s">
        <v>1865</v>
      </c>
      <c r="F19" s="524" t="s">
        <v>1866</v>
      </c>
      <c r="G19" s="524"/>
      <c r="H19" s="524"/>
      <c r="I19" s="524"/>
      <c r="J19" s="524" t="s">
        <v>1077</v>
      </c>
      <c r="K19" s="524" t="s">
        <v>1122</v>
      </c>
      <c r="L19" s="524" t="s">
        <v>1876</v>
      </c>
      <c r="M19" s="245" t="s">
        <v>1619</v>
      </c>
      <c r="N19" s="245" t="s">
        <v>1079</v>
      </c>
      <c r="O19" s="245" t="s">
        <v>1625</v>
      </c>
      <c r="P19" s="524" t="s">
        <v>1121</v>
      </c>
      <c r="Q19" s="524" t="s">
        <v>1121</v>
      </c>
      <c r="R19" s="524" t="s">
        <v>1877</v>
      </c>
      <c r="S19" s="524" t="s">
        <v>199</v>
      </c>
      <c r="T19" s="567">
        <v>0.05</v>
      </c>
      <c r="U19" s="567">
        <v>0.2</v>
      </c>
      <c r="V19" s="567">
        <v>0.25</v>
      </c>
      <c r="W19" s="567">
        <v>0.25</v>
      </c>
      <c r="X19" s="567">
        <v>0.25</v>
      </c>
      <c r="Y19" s="567">
        <v>1</v>
      </c>
      <c r="Z19" s="566"/>
    </row>
    <row r="20" spans="1:26" ht="49.5" x14ac:dyDescent="0.35">
      <c r="A20" s="570"/>
      <c r="B20" s="524"/>
      <c r="C20" s="524"/>
      <c r="D20" s="524"/>
      <c r="E20" s="524"/>
      <c r="F20" s="524"/>
      <c r="G20" s="524"/>
      <c r="H20" s="524"/>
      <c r="I20" s="524"/>
      <c r="J20" s="524"/>
      <c r="K20" s="524"/>
      <c r="L20" s="524"/>
      <c r="M20" s="245" t="s">
        <v>1622</v>
      </c>
      <c r="N20" s="245" t="s">
        <v>1107</v>
      </c>
      <c r="O20" s="245" t="s">
        <v>1121</v>
      </c>
      <c r="P20" s="524"/>
      <c r="Q20" s="524"/>
      <c r="R20" s="524"/>
      <c r="S20" s="524"/>
      <c r="T20" s="567"/>
      <c r="U20" s="567"/>
      <c r="V20" s="567"/>
      <c r="W20" s="567"/>
      <c r="X20" s="567"/>
      <c r="Y20" s="567"/>
      <c r="Z20" s="566"/>
    </row>
    <row r="21" spans="1:26" ht="99" x14ac:dyDescent="0.35">
      <c r="A21" s="248" t="s">
        <v>199</v>
      </c>
      <c r="B21" s="245" t="s">
        <v>199</v>
      </c>
      <c r="C21" s="245" t="s">
        <v>199</v>
      </c>
      <c r="D21" s="245" t="s">
        <v>199</v>
      </c>
      <c r="E21" s="245" t="s">
        <v>199</v>
      </c>
      <c r="F21" s="245" t="s">
        <v>199</v>
      </c>
      <c r="G21" s="524"/>
      <c r="H21" s="524"/>
      <c r="I21" s="524"/>
      <c r="J21" s="527" t="s">
        <v>704</v>
      </c>
      <c r="K21" s="527" t="s">
        <v>552</v>
      </c>
      <c r="L21" s="527" t="s">
        <v>1867</v>
      </c>
      <c r="M21" s="527" t="s">
        <v>1607</v>
      </c>
      <c r="N21" s="527" t="s">
        <v>1610</v>
      </c>
      <c r="O21" s="245" t="s">
        <v>1878</v>
      </c>
      <c r="P21" s="527" t="s">
        <v>2041</v>
      </c>
      <c r="Q21" s="527" t="s">
        <v>199</v>
      </c>
      <c r="R21" s="245" t="s">
        <v>1879</v>
      </c>
      <c r="S21" s="245" t="s">
        <v>1880</v>
      </c>
      <c r="T21" s="244">
        <v>0.79</v>
      </c>
      <c r="U21" s="244">
        <v>0.82</v>
      </c>
      <c r="V21" s="244">
        <v>0.85</v>
      </c>
      <c r="W21" s="244">
        <v>0.88</v>
      </c>
      <c r="X21" s="244" t="s">
        <v>199</v>
      </c>
      <c r="Y21" s="244">
        <v>0.88</v>
      </c>
      <c r="Z21" s="525" t="s">
        <v>1881</v>
      </c>
    </row>
    <row r="22" spans="1:26" ht="99" x14ac:dyDescent="0.35">
      <c r="A22" s="248" t="s">
        <v>199</v>
      </c>
      <c r="B22" s="245" t="s">
        <v>199</v>
      </c>
      <c r="C22" s="245" t="s">
        <v>199</v>
      </c>
      <c r="D22" s="245" t="s">
        <v>199</v>
      </c>
      <c r="E22" s="245" t="s">
        <v>199</v>
      </c>
      <c r="F22" s="245" t="s">
        <v>199</v>
      </c>
      <c r="G22" s="524"/>
      <c r="H22" s="524"/>
      <c r="I22" s="524"/>
      <c r="J22" s="528"/>
      <c r="K22" s="528"/>
      <c r="L22" s="528"/>
      <c r="M22" s="528"/>
      <c r="N22" s="528"/>
      <c r="O22" s="249" t="s">
        <v>1615</v>
      </c>
      <c r="P22" s="528"/>
      <c r="Q22" s="528"/>
      <c r="R22" s="245" t="s">
        <v>1882</v>
      </c>
      <c r="S22" s="245" t="s">
        <v>199</v>
      </c>
      <c r="T22" s="244" t="s">
        <v>199</v>
      </c>
      <c r="U22" s="244">
        <v>0.9</v>
      </c>
      <c r="V22" s="244">
        <v>0.9</v>
      </c>
      <c r="W22" s="244">
        <v>0.9</v>
      </c>
      <c r="X22" s="244" t="s">
        <v>199</v>
      </c>
      <c r="Y22" s="244">
        <v>0.9</v>
      </c>
      <c r="Z22" s="526"/>
    </row>
    <row r="23" spans="1:26" ht="74.25" x14ac:dyDescent="0.35">
      <c r="A23" s="570" t="s">
        <v>199</v>
      </c>
      <c r="B23" s="524" t="s">
        <v>1131</v>
      </c>
      <c r="C23" s="524" t="s">
        <v>1863</v>
      </c>
      <c r="D23" s="524" t="s">
        <v>199</v>
      </c>
      <c r="E23" s="524" t="s">
        <v>199</v>
      </c>
      <c r="F23" s="524" t="s">
        <v>199</v>
      </c>
      <c r="G23" s="524" t="s">
        <v>199</v>
      </c>
      <c r="H23" s="524" t="s">
        <v>850</v>
      </c>
      <c r="I23" s="524" t="s">
        <v>1883</v>
      </c>
      <c r="J23" s="524" t="s">
        <v>1128</v>
      </c>
      <c r="K23" s="524" t="s">
        <v>1122</v>
      </c>
      <c r="L23" s="524" t="s">
        <v>1884</v>
      </c>
      <c r="M23" s="245" t="s">
        <v>1179</v>
      </c>
      <c r="N23" s="245" t="s">
        <v>1179</v>
      </c>
      <c r="O23" s="245" t="s">
        <v>199</v>
      </c>
      <c r="P23" s="527" t="s">
        <v>199</v>
      </c>
      <c r="Q23" s="527" t="s">
        <v>199</v>
      </c>
      <c r="R23" s="524" t="s">
        <v>1885</v>
      </c>
      <c r="S23" s="524" t="s">
        <v>199</v>
      </c>
      <c r="T23" s="567">
        <v>0.2</v>
      </c>
      <c r="U23" s="567">
        <v>0.6</v>
      </c>
      <c r="V23" s="567">
        <v>0.2</v>
      </c>
      <c r="W23" s="567">
        <v>0</v>
      </c>
      <c r="X23" s="567">
        <v>0</v>
      </c>
      <c r="Y23" s="567">
        <f>SUM(T23:X23)</f>
        <v>1</v>
      </c>
      <c r="Z23" s="566" t="s">
        <v>1886</v>
      </c>
    </row>
    <row r="24" spans="1:26" ht="49.5" x14ac:dyDescent="0.35">
      <c r="A24" s="570"/>
      <c r="B24" s="524"/>
      <c r="C24" s="524"/>
      <c r="D24" s="524"/>
      <c r="E24" s="524"/>
      <c r="F24" s="524"/>
      <c r="G24" s="524"/>
      <c r="H24" s="524"/>
      <c r="I24" s="524"/>
      <c r="J24" s="524"/>
      <c r="K24" s="524"/>
      <c r="L24" s="524"/>
      <c r="M24" s="245" t="s">
        <v>1130</v>
      </c>
      <c r="N24" s="245" t="s">
        <v>1130</v>
      </c>
      <c r="O24" s="245" t="s">
        <v>1130</v>
      </c>
      <c r="P24" s="571"/>
      <c r="Q24" s="571"/>
      <c r="R24" s="524"/>
      <c r="S24" s="524"/>
      <c r="T24" s="567"/>
      <c r="U24" s="567"/>
      <c r="V24" s="567"/>
      <c r="W24" s="567"/>
      <c r="X24" s="567"/>
      <c r="Y24" s="567"/>
      <c r="Z24" s="566"/>
    </row>
    <row r="25" spans="1:26" ht="49.5" x14ac:dyDescent="0.35">
      <c r="A25" s="570"/>
      <c r="B25" s="524"/>
      <c r="C25" s="524"/>
      <c r="D25" s="524"/>
      <c r="E25" s="524"/>
      <c r="F25" s="524"/>
      <c r="G25" s="524"/>
      <c r="H25" s="524"/>
      <c r="I25" s="524"/>
      <c r="J25" s="524"/>
      <c r="K25" s="524"/>
      <c r="L25" s="524"/>
      <c r="M25" s="527" t="s">
        <v>199</v>
      </c>
      <c r="N25" s="245" t="s">
        <v>1139</v>
      </c>
      <c r="O25" s="527" t="s">
        <v>199</v>
      </c>
      <c r="P25" s="571"/>
      <c r="Q25" s="571"/>
      <c r="R25" s="524"/>
      <c r="S25" s="524"/>
      <c r="T25" s="567"/>
      <c r="U25" s="567"/>
      <c r="V25" s="567"/>
      <c r="W25" s="567"/>
      <c r="X25" s="567"/>
      <c r="Y25" s="567"/>
      <c r="Z25" s="566"/>
    </row>
    <row r="26" spans="1:26" ht="49.5" x14ac:dyDescent="0.35">
      <c r="A26" s="570"/>
      <c r="B26" s="524"/>
      <c r="C26" s="524"/>
      <c r="D26" s="524"/>
      <c r="E26" s="524"/>
      <c r="F26" s="524"/>
      <c r="G26" s="524"/>
      <c r="H26" s="524"/>
      <c r="I26" s="524"/>
      <c r="J26" s="524"/>
      <c r="K26" s="524"/>
      <c r="L26" s="524"/>
      <c r="M26" s="528"/>
      <c r="N26" s="245" t="s">
        <v>1159</v>
      </c>
      <c r="O26" s="571"/>
      <c r="P26" s="571"/>
      <c r="Q26" s="571"/>
      <c r="R26" s="524"/>
      <c r="S26" s="524"/>
      <c r="T26" s="567"/>
      <c r="U26" s="567"/>
      <c r="V26" s="567"/>
      <c r="W26" s="567"/>
      <c r="X26" s="567"/>
      <c r="Y26" s="567"/>
      <c r="Z26" s="566"/>
    </row>
    <row r="27" spans="1:26" ht="74.25" x14ac:dyDescent="0.35">
      <c r="A27" s="570"/>
      <c r="B27" s="524"/>
      <c r="C27" s="524"/>
      <c r="D27" s="524"/>
      <c r="E27" s="524"/>
      <c r="F27" s="524"/>
      <c r="G27" s="524"/>
      <c r="H27" s="524"/>
      <c r="I27" s="524"/>
      <c r="J27" s="524"/>
      <c r="K27" s="524"/>
      <c r="L27" s="524"/>
      <c r="M27" s="245" t="s">
        <v>1887</v>
      </c>
      <c r="N27" s="245" t="s">
        <v>1887</v>
      </c>
      <c r="O27" s="528"/>
      <c r="P27" s="571"/>
      <c r="Q27" s="571"/>
      <c r="R27" s="524" t="s">
        <v>1888</v>
      </c>
      <c r="S27" s="567" t="s">
        <v>199</v>
      </c>
      <c r="T27" s="567">
        <v>0.1</v>
      </c>
      <c r="U27" s="567">
        <v>0.3</v>
      </c>
      <c r="V27" s="567">
        <v>0.6</v>
      </c>
      <c r="W27" s="567">
        <v>0</v>
      </c>
      <c r="X27" s="567">
        <v>0</v>
      </c>
      <c r="Y27" s="567">
        <f>SUM(S27:X27)</f>
        <v>1</v>
      </c>
      <c r="Z27" s="566"/>
    </row>
    <row r="28" spans="1:26" ht="24.75" x14ac:dyDescent="0.35">
      <c r="A28" s="570"/>
      <c r="B28" s="524"/>
      <c r="C28" s="524"/>
      <c r="D28" s="524"/>
      <c r="E28" s="524"/>
      <c r="F28" s="524"/>
      <c r="G28" s="524"/>
      <c r="H28" s="524"/>
      <c r="I28" s="524"/>
      <c r="J28" s="524"/>
      <c r="K28" s="524"/>
      <c r="L28" s="524"/>
      <c r="M28" s="245" t="s">
        <v>199</v>
      </c>
      <c r="N28" s="245" t="s">
        <v>1889</v>
      </c>
      <c r="O28" s="245" t="s">
        <v>1889</v>
      </c>
      <c r="P28" s="571"/>
      <c r="Q28" s="571"/>
      <c r="R28" s="524"/>
      <c r="S28" s="567"/>
      <c r="T28" s="567"/>
      <c r="U28" s="567"/>
      <c r="V28" s="567"/>
      <c r="W28" s="567"/>
      <c r="X28" s="567"/>
      <c r="Y28" s="567"/>
      <c r="Z28" s="566"/>
    </row>
    <row r="29" spans="1:26" ht="18" customHeight="1" x14ac:dyDescent="0.35">
      <c r="A29" s="570"/>
      <c r="B29" s="524"/>
      <c r="C29" s="524"/>
      <c r="D29" s="524"/>
      <c r="E29" s="524"/>
      <c r="F29" s="524"/>
      <c r="G29" s="524"/>
      <c r="H29" s="524"/>
      <c r="I29" s="524"/>
      <c r="J29" s="524"/>
      <c r="K29" s="524"/>
      <c r="L29" s="524"/>
      <c r="M29" s="245" t="s">
        <v>1890</v>
      </c>
      <c r="N29" s="245" t="s">
        <v>1890</v>
      </c>
      <c r="O29" s="245" t="s">
        <v>1890</v>
      </c>
      <c r="P29" s="571"/>
      <c r="Q29" s="571"/>
      <c r="R29" s="524"/>
      <c r="S29" s="567"/>
      <c r="T29" s="567"/>
      <c r="U29" s="567"/>
      <c r="V29" s="567"/>
      <c r="W29" s="567"/>
      <c r="X29" s="567"/>
      <c r="Y29" s="567"/>
      <c r="Z29" s="566"/>
    </row>
    <row r="30" spans="1:26" ht="49.5" x14ac:dyDescent="0.35">
      <c r="A30" s="570"/>
      <c r="B30" s="524"/>
      <c r="C30" s="524"/>
      <c r="D30" s="524"/>
      <c r="E30" s="524"/>
      <c r="F30" s="524"/>
      <c r="G30" s="524"/>
      <c r="H30" s="524"/>
      <c r="I30" s="524"/>
      <c r="J30" s="524"/>
      <c r="K30" s="524"/>
      <c r="L30" s="524"/>
      <c r="M30" s="245" t="s">
        <v>1891</v>
      </c>
      <c r="N30" s="245" t="s">
        <v>1891</v>
      </c>
      <c r="O30" s="245" t="s">
        <v>1891</v>
      </c>
      <c r="P30" s="571"/>
      <c r="Q30" s="571"/>
      <c r="R30" s="524"/>
      <c r="S30" s="567"/>
      <c r="T30" s="567"/>
      <c r="U30" s="567"/>
      <c r="V30" s="567"/>
      <c r="W30" s="567"/>
      <c r="X30" s="567"/>
      <c r="Y30" s="567"/>
      <c r="Z30" s="566"/>
    </row>
    <row r="31" spans="1:26" ht="49.5" x14ac:dyDescent="0.35">
      <c r="A31" s="570"/>
      <c r="B31" s="524"/>
      <c r="C31" s="524"/>
      <c r="D31" s="524"/>
      <c r="E31" s="524"/>
      <c r="F31" s="524"/>
      <c r="G31" s="524"/>
      <c r="H31" s="524"/>
      <c r="I31" s="524"/>
      <c r="J31" s="524"/>
      <c r="K31" s="524"/>
      <c r="L31" s="524"/>
      <c r="M31" s="245" t="s">
        <v>199</v>
      </c>
      <c r="N31" s="245" t="s">
        <v>1892</v>
      </c>
      <c r="O31" s="245" t="s">
        <v>199</v>
      </c>
      <c r="P31" s="571"/>
      <c r="Q31" s="571"/>
      <c r="R31" s="524"/>
      <c r="S31" s="567"/>
      <c r="T31" s="567"/>
      <c r="U31" s="567"/>
      <c r="V31" s="567"/>
      <c r="W31" s="567"/>
      <c r="X31" s="567"/>
      <c r="Y31" s="567"/>
      <c r="Z31" s="566"/>
    </row>
    <row r="32" spans="1:26" ht="74.25" x14ac:dyDescent="0.35">
      <c r="A32" s="570"/>
      <c r="B32" s="524"/>
      <c r="C32" s="524"/>
      <c r="D32" s="524"/>
      <c r="E32" s="524"/>
      <c r="F32" s="524"/>
      <c r="G32" s="524"/>
      <c r="H32" s="524"/>
      <c r="I32" s="524"/>
      <c r="J32" s="524"/>
      <c r="K32" s="524"/>
      <c r="L32" s="524"/>
      <c r="M32" s="245" t="s">
        <v>1893</v>
      </c>
      <c r="N32" s="245" t="s">
        <v>1894</v>
      </c>
      <c r="O32" s="245" t="s">
        <v>1894</v>
      </c>
      <c r="P32" s="571"/>
      <c r="Q32" s="571"/>
      <c r="R32" s="524"/>
      <c r="S32" s="567"/>
      <c r="T32" s="567"/>
      <c r="U32" s="567"/>
      <c r="V32" s="567"/>
      <c r="W32" s="567"/>
      <c r="X32" s="567"/>
      <c r="Y32" s="567"/>
      <c r="Z32" s="566"/>
    </row>
    <row r="33" spans="1:26" ht="74.25" x14ac:dyDescent="0.35">
      <c r="A33" s="570"/>
      <c r="B33" s="524"/>
      <c r="C33" s="524"/>
      <c r="D33" s="524"/>
      <c r="E33" s="524"/>
      <c r="F33" s="524"/>
      <c r="G33" s="524"/>
      <c r="H33" s="524"/>
      <c r="I33" s="524"/>
      <c r="J33" s="524"/>
      <c r="K33" s="524"/>
      <c r="L33" s="524"/>
      <c r="M33" s="245" t="s">
        <v>1310</v>
      </c>
      <c r="N33" s="245" t="s">
        <v>1310</v>
      </c>
      <c r="O33" s="245" t="s">
        <v>199</v>
      </c>
      <c r="P33" s="571"/>
      <c r="Q33" s="571"/>
      <c r="R33" s="524" t="s">
        <v>1895</v>
      </c>
      <c r="S33" s="567" t="s">
        <v>199</v>
      </c>
      <c r="T33" s="567">
        <v>0.1</v>
      </c>
      <c r="U33" s="567">
        <v>0.4</v>
      </c>
      <c r="V33" s="567">
        <v>0.5</v>
      </c>
      <c r="W33" s="567">
        <v>0</v>
      </c>
      <c r="X33" s="567">
        <v>0</v>
      </c>
      <c r="Y33" s="567">
        <f>SUM(T33:X33)</f>
        <v>1</v>
      </c>
      <c r="Z33" s="566"/>
    </row>
    <row r="34" spans="1:26" ht="49.5" x14ac:dyDescent="0.35">
      <c r="A34" s="570"/>
      <c r="B34" s="524"/>
      <c r="C34" s="524"/>
      <c r="D34" s="524"/>
      <c r="E34" s="524"/>
      <c r="F34" s="524"/>
      <c r="G34" s="524"/>
      <c r="H34" s="524"/>
      <c r="I34" s="524"/>
      <c r="J34" s="524"/>
      <c r="K34" s="524"/>
      <c r="L34" s="524"/>
      <c r="M34" s="245" t="s">
        <v>1318</v>
      </c>
      <c r="N34" s="245" t="s">
        <v>1318</v>
      </c>
      <c r="O34" s="245" t="s">
        <v>1318</v>
      </c>
      <c r="P34" s="571"/>
      <c r="Q34" s="571"/>
      <c r="R34" s="524"/>
      <c r="S34" s="567"/>
      <c r="T34" s="567"/>
      <c r="U34" s="567"/>
      <c r="V34" s="567"/>
      <c r="W34" s="567"/>
      <c r="X34" s="567"/>
      <c r="Y34" s="567"/>
      <c r="Z34" s="566"/>
    </row>
    <row r="35" spans="1:26" ht="24.75" x14ac:dyDescent="0.35">
      <c r="A35" s="570"/>
      <c r="B35" s="524"/>
      <c r="C35" s="524"/>
      <c r="D35" s="524"/>
      <c r="E35" s="524"/>
      <c r="F35" s="524"/>
      <c r="G35" s="524"/>
      <c r="H35" s="524"/>
      <c r="I35" s="524"/>
      <c r="J35" s="524"/>
      <c r="K35" s="524"/>
      <c r="L35" s="524"/>
      <c r="M35" s="527" t="s">
        <v>199</v>
      </c>
      <c r="N35" s="245" t="s">
        <v>1896</v>
      </c>
      <c r="O35" s="245" t="s">
        <v>1896</v>
      </c>
      <c r="P35" s="571"/>
      <c r="Q35" s="571"/>
      <c r="R35" s="524"/>
      <c r="S35" s="567"/>
      <c r="T35" s="567"/>
      <c r="U35" s="567"/>
      <c r="V35" s="567"/>
      <c r="W35" s="567"/>
      <c r="X35" s="567"/>
      <c r="Y35" s="567"/>
      <c r="Z35" s="566"/>
    </row>
    <row r="36" spans="1:26" ht="24.75" x14ac:dyDescent="0.35">
      <c r="A36" s="570"/>
      <c r="B36" s="524"/>
      <c r="C36" s="524"/>
      <c r="D36" s="524"/>
      <c r="E36" s="524"/>
      <c r="F36" s="524"/>
      <c r="G36" s="524"/>
      <c r="H36" s="524"/>
      <c r="I36" s="524"/>
      <c r="J36" s="524"/>
      <c r="K36" s="524"/>
      <c r="L36" s="524"/>
      <c r="M36" s="528"/>
      <c r="N36" s="245" t="s">
        <v>1897</v>
      </c>
      <c r="O36" s="245" t="s">
        <v>1897</v>
      </c>
      <c r="P36" s="528"/>
      <c r="Q36" s="528"/>
      <c r="R36" s="524"/>
      <c r="S36" s="567"/>
      <c r="T36" s="567"/>
      <c r="U36" s="567"/>
      <c r="V36" s="567"/>
      <c r="W36" s="567"/>
      <c r="X36" s="567"/>
      <c r="Y36" s="567"/>
      <c r="Z36" s="566"/>
    </row>
    <row r="37" spans="1:26" ht="74.25" x14ac:dyDescent="0.35">
      <c r="A37" s="570" t="s">
        <v>199</v>
      </c>
      <c r="B37" s="245" t="s">
        <v>1081</v>
      </c>
      <c r="C37" s="524" t="s">
        <v>1863</v>
      </c>
      <c r="D37" s="524" t="s">
        <v>1898</v>
      </c>
      <c r="E37" s="524" t="s">
        <v>1899</v>
      </c>
      <c r="F37" s="524" t="s">
        <v>1900</v>
      </c>
      <c r="G37" s="524"/>
      <c r="H37" s="524"/>
      <c r="I37" s="524"/>
      <c r="J37" s="524" t="s">
        <v>1901</v>
      </c>
      <c r="K37" s="524" t="s">
        <v>1883</v>
      </c>
      <c r="L37" s="524" t="s">
        <v>1902</v>
      </c>
      <c r="M37" s="245" t="s">
        <v>1903</v>
      </c>
      <c r="N37" s="245" t="s">
        <v>1903</v>
      </c>
      <c r="O37" s="245" t="s">
        <v>1903</v>
      </c>
      <c r="P37" s="245" t="s">
        <v>1903</v>
      </c>
      <c r="Q37" s="245" t="s">
        <v>1903</v>
      </c>
      <c r="R37" s="524" t="s">
        <v>1904</v>
      </c>
      <c r="S37" s="567" t="s">
        <v>199</v>
      </c>
      <c r="T37" s="567">
        <v>0.05</v>
      </c>
      <c r="U37" s="567">
        <v>0.25</v>
      </c>
      <c r="V37" s="567">
        <v>0.3</v>
      </c>
      <c r="W37" s="567">
        <v>0.2</v>
      </c>
      <c r="X37" s="567">
        <v>0.1</v>
      </c>
      <c r="Y37" s="567">
        <v>0.9</v>
      </c>
      <c r="Z37" s="566"/>
    </row>
    <row r="38" spans="1:26" ht="123.75" x14ac:dyDescent="0.35">
      <c r="A38" s="570"/>
      <c r="B38" s="524" t="s">
        <v>1905</v>
      </c>
      <c r="C38" s="524"/>
      <c r="D38" s="524"/>
      <c r="E38" s="524"/>
      <c r="F38" s="524"/>
      <c r="G38" s="524"/>
      <c r="H38" s="524"/>
      <c r="I38" s="524"/>
      <c r="J38" s="524"/>
      <c r="K38" s="524"/>
      <c r="L38" s="524"/>
      <c r="M38" s="245" t="s">
        <v>1906</v>
      </c>
      <c r="N38" s="245" t="s">
        <v>1906</v>
      </c>
      <c r="O38" s="245" t="s">
        <v>1906</v>
      </c>
      <c r="P38" s="245" t="s">
        <v>1906</v>
      </c>
      <c r="Q38" s="245" t="s">
        <v>1906</v>
      </c>
      <c r="R38" s="524"/>
      <c r="S38" s="567"/>
      <c r="T38" s="567"/>
      <c r="U38" s="567"/>
      <c r="V38" s="567"/>
      <c r="W38" s="567"/>
      <c r="X38" s="567"/>
      <c r="Y38" s="567"/>
      <c r="Z38" s="566"/>
    </row>
    <row r="39" spans="1:26" ht="74.25" x14ac:dyDescent="0.35">
      <c r="A39" s="570"/>
      <c r="B39" s="524"/>
      <c r="C39" s="524"/>
      <c r="D39" s="524"/>
      <c r="E39" s="524"/>
      <c r="F39" s="524"/>
      <c r="G39" s="524"/>
      <c r="H39" s="524"/>
      <c r="I39" s="524"/>
      <c r="J39" s="524"/>
      <c r="K39" s="524"/>
      <c r="L39" s="524"/>
      <c r="M39" s="245" t="s">
        <v>1907</v>
      </c>
      <c r="N39" s="245" t="s">
        <v>1907</v>
      </c>
      <c r="O39" s="245" t="s">
        <v>1907</v>
      </c>
      <c r="P39" s="245" t="s">
        <v>1907</v>
      </c>
      <c r="Q39" s="245" t="s">
        <v>1907</v>
      </c>
      <c r="R39" s="524"/>
      <c r="S39" s="567"/>
      <c r="T39" s="567"/>
      <c r="U39" s="567"/>
      <c r="V39" s="567"/>
      <c r="W39" s="567"/>
      <c r="X39" s="567"/>
      <c r="Y39" s="567"/>
      <c r="Z39" s="566"/>
    </row>
    <row r="40" spans="1:26" ht="99" x14ac:dyDescent="0.35">
      <c r="A40" s="570" t="s">
        <v>199</v>
      </c>
      <c r="B40" s="524" t="s">
        <v>1908</v>
      </c>
      <c r="C40" s="524" t="s">
        <v>1863</v>
      </c>
      <c r="D40" s="524" t="s">
        <v>1898</v>
      </c>
      <c r="E40" s="524" t="s">
        <v>1899</v>
      </c>
      <c r="F40" s="524" t="s">
        <v>1900</v>
      </c>
      <c r="G40" s="524" t="s">
        <v>1909</v>
      </c>
      <c r="H40" s="524"/>
      <c r="I40" s="524"/>
      <c r="J40" s="524" t="s">
        <v>1910</v>
      </c>
      <c r="K40" s="524" t="s">
        <v>1883</v>
      </c>
      <c r="L40" s="524" t="s">
        <v>1902</v>
      </c>
      <c r="M40" s="245" t="s">
        <v>1911</v>
      </c>
      <c r="N40" s="245" t="s">
        <v>1911</v>
      </c>
      <c r="O40" s="245" t="s">
        <v>1911</v>
      </c>
      <c r="P40" s="245" t="s">
        <v>1911</v>
      </c>
      <c r="Q40" s="245" t="s">
        <v>1911</v>
      </c>
      <c r="R40" s="524" t="s">
        <v>1912</v>
      </c>
      <c r="S40" s="567" t="s">
        <v>199</v>
      </c>
      <c r="T40" s="567">
        <v>0.05</v>
      </c>
      <c r="U40" s="567">
        <v>0.25</v>
      </c>
      <c r="V40" s="567">
        <v>0.2</v>
      </c>
      <c r="W40" s="567">
        <v>0.2</v>
      </c>
      <c r="X40" s="567">
        <v>0.1</v>
      </c>
      <c r="Y40" s="567">
        <v>0.8</v>
      </c>
      <c r="Z40" s="566"/>
    </row>
    <row r="41" spans="1:26" ht="36.75" customHeight="1" x14ac:dyDescent="0.35">
      <c r="A41" s="570"/>
      <c r="B41" s="524"/>
      <c r="C41" s="524"/>
      <c r="D41" s="524"/>
      <c r="E41" s="524"/>
      <c r="F41" s="524"/>
      <c r="G41" s="524"/>
      <c r="H41" s="524"/>
      <c r="I41" s="524"/>
      <c r="J41" s="524"/>
      <c r="K41" s="524"/>
      <c r="L41" s="524"/>
      <c r="M41" s="245" t="s">
        <v>1026</v>
      </c>
      <c r="N41" s="245" t="s">
        <v>1026</v>
      </c>
      <c r="O41" s="245" t="s">
        <v>1026</v>
      </c>
      <c r="P41" s="245" t="s">
        <v>1026</v>
      </c>
      <c r="Q41" s="245" t="s">
        <v>1026</v>
      </c>
      <c r="R41" s="524"/>
      <c r="S41" s="567"/>
      <c r="T41" s="567"/>
      <c r="U41" s="567"/>
      <c r="V41" s="567"/>
      <c r="W41" s="567"/>
      <c r="X41" s="567"/>
      <c r="Y41" s="567"/>
      <c r="Z41" s="566"/>
    </row>
    <row r="42" spans="1:26" ht="49.5" x14ac:dyDescent="0.35">
      <c r="A42" s="570" t="s">
        <v>199</v>
      </c>
      <c r="B42" s="524" t="s">
        <v>1081</v>
      </c>
      <c r="C42" s="524" t="s">
        <v>1863</v>
      </c>
      <c r="D42" s="524" t="s">
        <v>1898</v>
      </c>
      <c r="E42" s="524" t="s">
        <v>1899</v>
      </c>
      <c r="F42" s="524" t="s">
        <v>1900</v>
      </c>
      <c r="G42" s="524" t="s">
        <v>199</v>
      </c>
      <c r="H42" s="524"/>
      <c r="I42" s="524"/>
      <c r="J42" s="524" t="s">
        <v>1913</v>
      </c>
      <c r="K42" s="524" t="s">
        <v>1883</v>
      </c>
      <c r="L42" s="524" t="s">
        <v>1902</v>
      </c>
      <c r="M42" s="245" t="s">
        <v>1914</v>
      </c>
      <c r="N42" s="245" t="s">
        <v>1914</v>
      </c>
      <c r="O42" s="245" t="s">
        <v>1914</v>
      </c>
      <c r="P42" s="245" t="s">
        <v>1914</v>
      </c>
      <c r="Q42" s="245" t="s">
        <v>1914</v>
      </c>
      <c r="R42" s="524" t="s">
        <v>1915</v>
      </c>
      <c r="S42" s="567" t="s">
        <v>199</v>
      </c>
      <c r="T42" s="567">
        <v>0.2</v>
      </c>
      <c r="U42" s="567">
        <v>0.2</v>
      </c>
      <c r="V42" s="567">
        <v>0.2</v>
      </c>
      <c r="W42" s="567">
        <v>0.1</v>
      </c>
      <c r="X42" s="567">
        <v>0.2</v>
      </c>
      <c r="Y42" s="567">
        <v>0.9</v>
      </c>
      <c r="Z42" s="566"/>
    </row>
    <row r="43" spans="1:26" ht="74.25" x14ac:dyDescent="0.35">
      <c r="A43" s="570"/>
      <c r="B43" s="524"/>
      <c r="C43" s="524"/>
      <c r="D43" s="524"/>
      <c r="E43" s="524"/>
      <c r="F43" s="524"/>
      <c r="G43" s="524"/>
      <c r="H43" s="524"/>
      <c r="I43" s="524"/>
      <c r="J43" s="524"/>
      <c r="K43" s="524"/>
      <c r="L43" s="524"/>
      <c r="M43" s="245" t="s">
        <v>908</v>
      </c>
      <c r="N43" s="245" t="s">
        <v>908</v>
      </c>
      <c r="O43" s="245" t="s">
        <v>908</v>
      </c>
      <c r="P43" s="245" t="s">
        <v>908</v>
      </c>
      <c r="Q43" s="245" t="s">
        <v>908</v>
      </c>
      <c r="R43" s="524"/>
      <c r="S43" s="567"/>
      <c r="T43" s="567"/>
      <c r="U43" s="567"/>
      <c r="V43" s="567"/>
      <c r="W43" s="567"/>
      <c r="X43" s="567"/>
      <c r="Y43" s="567"/>
      <c r="Z43" s="566"/>
    </row>
    <row r="44" spans="1:26" ht="74.25" x14ac:dyDescent="0.35">
      <c r="A44" s="570"/>
      <c r="B44" s="524"/>
      <c r="C44" s="524"/>
      <c r="D44" s="524"/>
      <c r="E44" s="524"/>
      <c r="F44" s="524"/>
      <c r="G44" s="524"/>
      <c r="H44" s="524"/>
      <c r="I44" s="524"/>
      <c r="J44" s="524"/>
      <c r="K44" s="524"/>
      <c r="L44" s="524"/>
      <c r="M44" s="245" t="s">
        <v>917</v>
      </c>
      <c r="N44" s="245" t="s">
        <v>917</v>
      </c>
      <c r="O44" s="245" t="s">
        <v>917</v>
      </c>
      <c r="P44" s="245" t="s">
        <v>917</v>
      </c>
      <c r="Q44" s="245" t="s">
        <v>917</v>
      </c>
      <c r="R44" s="524"/>
      <c r="S44" s="567"/>
      <c r="T44" s="567"/>
      <c r="U44" s="567"/>
      <c r="V44" s="567"/>
      <c r="W44" s="567"/>
      <c r="X44" s="567"/>
      <c r="Y44" s="567"/>
      <c r="Z44" s="566"/>
    </row>
    <row r="45" spans="1:26" ht="49.5" x14ac:dyDescent="0.35">
      <c r="A45" s="570"/>
      <c r="B45" s="524" t="s">
        <v>1905</v>
      </c>
      <c r="C45" s="524"/>
      <c r="D45" s="524"/>
      <c r="E45" s="524"/>
      <c r="F45" s="524"/>
      <c r="G45" s="524"/>
      <c r="H45" s="524"/>
      <c r="I45" s="524"/>
      <c r="J45" s="524"/>
      <c r="K45" s="524"/>
      <c r="L45" s="524"/>
      <c r="M45" s="245" t="s">
        <v>928</v>
      </c>
      <c r="N45" s="245" t="s">
        <v>928</v>
      </c>
      <c r="O45" s="245" t="s">
        <v>928</v>
      </c>
      <c r="P45" s="245" t="s">
        <v>928</v>
      </c>
      <c r="Q45" s="245" t="s">
        <v>928</v>
      </c>
      <c r="R45" s="524"/>
      <c r="S45" s="567"/>
      <c r="T45" s="567"/>
      <c r="U45" s="567"/>
      <c r="V45" s="567"/>
      <c r="W45" s="567"/>
      <c r="X45" s="567"/>
      <c r="Y45" s="567"/>
      <c r="Z45" s="566"/>
    </row>
    <row r="46" spans="1:26" ht="74.25" x14ac:dyDescent="0.35">
      <c r="A46" s="570"/>
      <c r="B46" s="524"/>
      <c r="C46" s="524"/>
      <c r="D46" s="524"/>
      <c r="E46" s="524"/>
      <c r="F46" s="524"/>
      <c r="G46" s="524"/>
      <c r="H46" s="524"/>
      <c r="I46" s="524"/>
      <c r="J46" s="524"/>
      <c r="K46" s="524"/>
      <c r="L46" s="524"/>
      <c r="M46" s="245" t="s">
        <v>853</v>
      </c>
      <c r="N46" s="245" t="s">
        <v>853</v>
      </c>
      <c r="O46" s="245" t="s">
        <v>853</v>
      </c>
      <c r="P46" s="245" t="s">
        <v>853</v>
      </c>
      <c r="Q46" s="245" t="s">
        <v>853</v>
      </c>
      <c r="R46" s="524"/>
      <c r="S46" s="567"/>
      <c r="T46" s="567"/>
      <c r="U46" s="567"/>
      <c r="V46" s="567"/>
      <c r="W46" s="567"/>
      <c r="X46" s="567"/>
      <c r="Y46" s="567"/>
      <c r="Z46" s="566"/>
    </row>
    <row r="47" spans="1:26" ht="24.75" x14ac:dyDescent="0.35">
      <c r="A47" s="570"/>
      <c r="B47" s="524"/>
      <c r="C47" s="524"/>
      <c r="D47" s="524"/>
      <c r="E47" s="524"/>
      <c r="F47" s="524"/>
      <c r="G47" s="524"/>
      <c r="H47" s="524"/>
      <c r="I47" s="524"/>
      <c r="J47" s="524"/>
      <c r="K47" s="524"/>
      <c r="L47" s="524"/>
      <c r="M47" s="245" t="s">
        <v>924</v>
      </c>
      <c r="N47" s="245" t="s">
        <v>924</v>
      </c>
      <c r="O47" s="245" t="s">
        <v>924</v>
      </c>
      <c r="P47" s="245" t="s">
        <v>924</v>
      </c>
      <c r="Q47" s="245" t="s">
        <v>924</v>
      </c>
      <c r="R47" s="524"/>
      <c r="S47" s="567"/>
      <c r="T47" s="567"/>
      <c r="U47" s="567"/>
      <c r="V47" s="567"/>
      <c r="W47" s="567"/>
      <c r="X47" s="567"/>
      <c r="Y47" s="567"/>
      <c r="Z47" s="566"/>
    </row>
    <row r="48" spans="1:26" ht="49.5" x14ac:dyDescent="0.35">
      <c r="A48" s="570" t="s">
        <v>199</v>
      </c>
      <c r="B48" s="251" t="s">
        <v>1081</v>
      </c>
      <c r="C48" s="524" t="s">
        <v>1863</v>
      </c>
      <c r="D48" s="524" t="s">
        <v>1898</v>
      </c>
      <c r="E48" s="524" t="s">
        <v>1899</v>
      </c>
      <c r="F48" s="524" t="s">
        <v>1900</v>
      </c>
      <c r="G48" s="524" t="s">
        <v>199</v>
      </c>
      <c r="H48" s="524"/>
      <c r="I48" s="524"/>
      <c r="J48" s="524" t="s">
        <v>1916</v>
      </c>
      <c r="K48" s="524" t="s">
        <v>1883</v>
      </c>
      <c r="L48" s="524" t="s">
        <v>1902</v>
      </c>
      <c r="M48" s="245" t="s">
        <v>1037</v>
      </c>
      <c r="N48" s="245" t="s">
        <v>1037</v>
      </c>
      <c r="O48" s="245" t="s">
        <v>1037</v>
      </c>
      <c r="P48" s="245" t="s">
        <v>1037</v>
      </c>
      <c r="Q48" s="245" t="s">
        <v>1037</v>
      </c>
      <c r="R48" s="524" t="s">
        <v>1917</v>
      </c>
      <c r="S48" s="567" t="s">
        <v>199</v>
      </c>
      <c r="T48" s="567">
        <v>0.05</v>
      </c>
      <c r="U48" s="567">
        <v>0.25</v>
      </c>
      <c r="V48" s="567">
        <v>0.3</v>
      </c>
      <c r="W48" s="567">
        <v>0.2</v>
      </c>
      <c r="X48" s="567">
        <v>0.1</v>
      </c>
      <c r="Y48" s="567">
        <v>0.9</v>
      </c>
      <c r="Z48" s="566"/>
    </row>
    <row r="49" spans="1:26" ht="74.25" x14ac:dyDescent="0.35">
      <c r="A49" s="570"/>
      <c r="B49" s="524" t="s">
        <v>1905</v>
      </c>
      <c r="C49" s="524"/>
      <c r="D49" s="524"/>
      <c r="E49" s="524"/>
      <c r="F49" s="524"/>
      <c r="G49" s="524"/>
      <c r="H49" s="524"/>
      <c r="I49" s="524"/>
      <c r="J49" s="524"/>
      <c r="K49" s="524"/>
      <c r="L49" s="524"/>
      <c r="M49" s="245" t="s">
        <v>1045</v>
      </c>
      <c r="N49" s="245" t="s">
        <v>1045</v>
      </c>
      <c r="O49" s="245" t="s">
        <v>1045</v>
      </c>
      <c r="P49" s="245" t="s">
        <v>1045</v>
      </c>
      <c r="Q49" s="245" t="s">
        <v>1045</v>
      </c>
      <c r="R49" s="524"/>
      <c r="S49" s="567"/>
      <c r="T49" s="567"/>
      <c r="U49" s="567"/>
      <c r="V49" s="567"/>
      <c r="W49" s="567"/>
      <c r="X49" s="567"/>
      <c r="Y49" s="567"/>
      <c r="Z49" s="566"/>
    </row>
    <row r="50" spans="1:26" ht="24.75" x14ac:dyDescent="0.35">
      <c r="A50" s="570"/>
      <c r="B50" s="524"/>
      <c r="C50" s="524"/>
      <c r="D50" s="524"/>
      <c r="E50" s="524"/>
      <c r="F50" s="524"/>
      <c r="G50" s="524"/>
      <c r="H50" s="524"/>
      <c r="I50" s="524"/>
      <c r="J50" s="524"/>
      <c r="K50" s="524"/>
      <c r="L50" s="524"/>
      <c r="M50" s="245" t="s">
        <v>1052</v>
      </c>
      <c r="N50" s="245" t="s">
        <v>1052</v>
      </c>
      <c r="O50" s="245" t="s">
        <v>1052</v>
      </c>
      <c r="P50" s="245" t="s">
        <v>1052</v>
      </c>
      <c r="Q50" s="245" t="s">
        <v>1052</v>
      </c>
      <c r="R50" s="524"/>
      <c r="S50" s="567"/>
      <c r="T50" s="567"/>
      <c r="U50" s="567"/>
      <c r="V50" s="567"/>
      <c r="W50" s="567"/>
      <c r="X50" s="567"/>
      <c r="Y50" s="567"/>
      <c r="Z50" s="566"/>
    </row>
    <row r="51" spans="1:26" ht="99" x14ac:dyDescent="0.35">
      <c r="A51" s="570" t="s">
        <v>199</v>
      </c>
      <c r="B51" s="524" t="s">
        <v>1905</v>
      </c>
      <c r="C51" s="524" t="s">
        <v>1863</v>
      </c>
      <c r="D51" s="524" t="s">
        <v>1898</v>
      </c>
      <c r="E51" s="524" t="s">
        <v>1899</v>
      </c>
      <c r="F51" s="524" t="s">
        <v>1918</v>
      </c>
      <c r="G51" s="524" t="s">
        <v>199</v>
      </c>
      <c r="H51" s="524"/>
      <c r="I51" s="524"/>
      <c r="J51" s="524" t="s">
        <v>1919</v>
      </c>
      <c r="K51" s="245" t="s">
        <v>1883</v>
      </c>
      <c r="L51" s="245" t="s">
        <v>1902</v>
      </c>
      <c r="M51" s="245" t="s">
        <v>1062</v>
      </c>
      <c r="N51" s="245" t="s">
        <v>1062</v>
      </c>
      <c r="O51" s="245" t="s">
        <v>1062</v>
      </c>
      <c r="P51" s="245" t="s">
        <v>1062</v>
      </c>
      <c r="Q51" s="245" t="s">
        <v>1062</v>
      </c>
      <c r="R51" s="524" t="s">
        <v>1920</v>
      </c>
      <c r="S51" s="572" t="s">
        <v>199</v>
      </c>
      <c r="T51" s="244">
        <v>0.05</v>
      </c>
      <c r="U51" s="244">
        <v>0.25</v>
      </c>
      <c r="V51" s="244">
        <v>0.2</v>
      </c>
      <c r="W51" s="244">
        <v>0.3</v>
      </c>
      <c r="X51" s="244">
        <v>0.1</v>
      </c>
      <c r="Y51" s="244">
        <v>0.9</v>
      </c>
      <c r="Z51" s="566" t="s">
        <v>1921</v>
      </c>
    </row>
    <row r="52" spans="1:26" ht="99" x14ac:dyDescent="0.35">
      <c r="A52" s="570"/>
      <c r="B52" s="524"/>
      <c r="C52" s="524"/>
      <c r="D52" s="524"/>
      <c r="E52" s="524"/>
      <c r="F52" s="524"/>
      <c r="G52" s="524"/>
      <c r="H52" s="524"/>
      <c r="I52" s="524"/>
      <c r="J52" s="524"/>
      <c r="K52" s="245" t="s">
        <v>1883</v>
      </c>
      <c r="L52" s="245" t="s">
        <v>1902</v>
      </c>
      <c r="M52" s="245" t="s">
        <v>1070</v>
      </c>
      <c r="N52" s="245" t="s">
        <v>1070</v>
      </c>
      <c r="O52" s="245" t="s">
        <v>1070</v>
      </c>
      <c r="P52" s="245" t="s">
        <v>1070</v>
      </c>
      <c r="Q52" s="245" t="s">
        <v>1070</v>
      </c>
      <c r="R52" s="524"/>
      <c r="S52" s="573"/>
      <c r="T52" s="244">
        <v>0.05</v>
      </c>
      <c r="U52" s="244">
        <v>0.25</v>
      </c>
      <c r="V52" s="244">
        <v>0.2</v>
      </c>
      <c r="W52" s="244">
        <v>0.3</v>
      </c>
      <c r="X52" s="244">
        <v>0.1</v>
      </c>
      <c r="Y52" s="244">
        <v>0.9</v>
      </c>
      <c r="Z52" s="566"/>
    </row>
    <row r="53" spans="1:26" ht="74.25" x14ac:dyDescent="0.35">
      <c r="A53" s="570" t="s">
        <v>199</v>
      </c>
      <c r="B53" s="524" t="s">
        <v>1905</v>
      </c>
      <c r="C53" s="524" t="s">
        <v>1863</v>
      </c>
      <c r="D53" s="524" t="s">
        <v>1898</v>
      </c>
      <c r="E53" s="524" t="s">
        <v>1899</v>
      </c>
      <c r="F53" s="524" t="s">
        <v>1918</v>
      </c>
      <c r="G53" s="524" t="s">
        <v>199</v>
      </c>
      <c r="H53" s="524"/>
      <c r="I53" s="524"/>
      <c r="J53" s="524" t="s">
        <v>1235</v>
      </c>
      <c r="K53" s="524" t="s">
        <v>1122</v>
      </c>
      <c r="L53" s="524" t="s">
        <v>1902</v>
      </c>
      <c r="M53" s="245" t="s">
        <v>1628</v>
      </c>
      <c r="N53" s="245" t="s">
        <v>1628</v>
      </c>
      <c r="O53" s="527" t="s">
        <v>199</v>
      </c>
      <c r="P53" s="527" t="s">
        <v>199</v>
      </c>
      <c r="Q53" s="527" t="s">
        <v>199</v>
      </c>
      <c r="R53" s="524" t="s">
        <v>1922</v>
      </c>
      <c r="S53" s="567">
        <v>0.1</v>
      </c>
      <c r="T53" s="567">
        <v>0.2</v>
      </c>
      <c r="U53" s="567">
        <v>0.15</v>
      </c>
      <c r="V53" s="567">
        <v>0.15</v>
      </c>
      <c r="W53" s="567">
        <v>0.2</v>
      </c>
      <c r="X53" s="567">
        <v>0.2</v>
      </c>
      <c r="Y53" s="567">
        <v>1</v>
      </c>
      <c r="Z53" s="566"/>
    </row>
    <row r="54" spans="1:26" ht="49.5" x14ac:dyDescent="0.35">
      <c r="A54" s="570"/>
      <c r="B54" s="524"/>
      <c r="C54" s="524"/>
      <c r="D54" s="524"/>
      <c r="E54" s="524"/>
      <c r="F54" s="524"/>
      <c r="G54" s="524"/>
      <c r="H54" s="524"/>
      <c r="I54" s="524"/>
      <c r="J54" s="524"/>
      <c r="K54" s="524"/>
      <c r="L54" s="524"/>
      <c r="M54" s="527" t="s">
        <v>199</v>
      </c>
      <c r="N54" s="245" t="s">
        <v>1335</v>
      </c>
      <c r="O54" s="528"/>
      <c r="P54" s="571"/>
      <c r="Q54" s="571"/>
      <c r="R54" s="524"/>
      <c r="S54" s="567"/>
      <c r="T54" s="567"/>
      <c r="U54" s="567"/>
      <c r="V54" s="567"/>
      <c r="W54" s="567"/>
      <c r="X54" s="567"/>
      <c r="Y54" s="567"/>
      <c r="Z54" s="566"/>
    </row>
    <row r="55" spans="1:26" ht="49.5" x14ac:dyDescent="0.35">
      <c r="A55" s="570"/>
      <c r="B55" s="524"/>
      <c r="C55" s="524"/>
      <c r="D55" s="524"/>
      <c r="E55" s="524"/>
      <c r="F55" s="524"/>
      <c r="G55" s="524"/>
      <c r="H55" s="524"/>
      <c r="I55" s="524"/>
      <c r="J55" s="524"/>
      <c r="K55" s="524"/>
      <c r="L55" s="524"/>
      <c r="M55" s="571"/>
      <c r="N55" s="245" t="s">
        <v>1200</v>
      </c>
      <c r="O55" s="245" t="s">
        <v>1200</v>
      </c>
      <c r="P55" s="528"/>
      <c r="Q55" s="528"/>
      <c r="R55" s="524"/>
      <c r="S55" s="567"/>
      <c r="T55" s="567"/>
      <c r="U55" s="567"/>
      <c r="V55" s="567"/>
      <c r="W55" s="567"/>
      <c r="X55" s="567"/>
      <c r="Y55" s="567"/>
      <c r="Z55" s="566"/>
    </row>
    <row r="56" spans="1:26" ht="49.5" x14ac:dyDescent="0.35">
      <c r="A56" s="570"/>
      <c r="B56" s="524"/>
      <c r="C56" s="524"/>
      <c r="D56" s="524"/>
      <c r="E56" s="524"/>
      <c r="F56" s="524"/>
      <c r="G56" s="524"/>
      <c r="H56" s="524"/>
      <c r="I56" s="524"/>
      <c r="J56" s="524"/>
      <c r="K56" s="524"/>
      <c r="L56" s="524"/>
      <c r="M56" s="571"/>
      <c r="N56" s="245" t="s">
        <v>1339</v>
      </c>
      <c r="O56" s="245" t="s">
        <v>1339</v>
      </c>
      <c r="P56" s="245" t="s">
        <v>1339</v>
      </c>
      <c r="Q56" s="245" t="s">
        <v>1339</v>
      </c>
      <c r="R56" s="524"/>
      <c r="S56" s="567"/>
      <c r="T56" s="567"/>
      <c r="U56" s="567"/>
      <c r="V56" s="567"/>
      <c r="W56" s="567"/>
      <c r="X56" s="567"/>
      <c r="Y56" s="567"/>
      <c r="Z56" s="566"/>
    </row>
    <row r="57" spans="1:26" ht="99" x14ac:dyDescent="0.35">
      <c r="A57" s="570"/>
      <c r="B57" s="524"/>
      <c r="C57" s="524"/>
      <c r="D57" s="524"/>
      <c r="E57" s="524"/>
      <c r="F57" s="524"/>
      <c r="G57" s="524"/>
      <c r="H57" s="524"/>
      <c r="I57" s="524"/>
      <c r="J57" s="524"/>
      <c r="K57" s="524"/>
      <c r="L57" s="524"/>
      <c r="M57" s="571"/>
      <c r="N57" s="245" t="s">
        <v>1323</v>
      </c>
      <c r="O57" s="245" t="s">
        <v>1323</v>
      </c>
      <c r="P57" s="245" t="s">
        <v>1323</v>
      </c>
      <c r="Q57" s="245" t="s">
        <v>1323</v>
      </c>
      <c r="R57" s="524"/>
      <c r="S57" s="567"/>
      <c r="T57" s="567"/>
      <c r="U57" s="567"/>
      <c r="V57" s="567"/>
      <c r="W57" s="567"/>
      <c r="X57" s="567"/>
      <c r="Y57" s="567"/>
      <c r="Z57" s="566"/>
    </row>
    <row r="58" spans="1:26" ht="74.25" x14ac:dyDescent="0.35">
      <c r="A58" s="570"/>
      <c r="B58" s="524"/>
      <c r="C58" s="524"/>
      <c r="D58" s="524"/>
      <c r="E58" s="524"/>
      <c r="F58" s="524"/>
      <c r="G58" s="524"/>
      <c r="H58" s="524"/>
      <c r="I58" s="524"/>
      <c r="J58" s="524"/>
      <c r="K58" s="524"/>
      <c r="L58" s="524"/>
      <c r="M58" s="528"/>
      <c r="N58" s="245" t="s">
        <v>1330</v>
      </c>
      <c r="O58" s="245" t="s">
        <v>1330</v>
      </c>
      <c r="P58" s="245" t="s">
        <v>1330</v>
      </c>
      <c r="Q58" s="245" t="s">
        <v>1330</v>
      </c>
      <c r="R58" s="524"/>
      <c r="S58" s="567"/>
      <c r="T58" s="567"/>
      <c r="U58" s="567"/>
      <c r="V58" s="567"/>
      <c r="W58" s="567"/>
      <c r="X58" s="567"/>
      <c r="Y58" s="567"/>
      <c r="Z58" s="566"/>
    </row>
    <row r="59" spans="1:26" ht="74.25" x14ac:dyDescent="0.35">
      <c r="A59" s="248" t="s">
        <v>1452</v>
      </c>
      <c r="B59" s="524" t="s">
        <v>1923</v>
      </c>
      <c r="C59" s="524" t="s">
        <v>1863</v>
      </c>
      <c r="D59" s="524" t="s">
        <v>1898</v>
      </c>
      <c r="E59" s="524" t="s">
        <v>1899</v>
      </c>
      <c r="F59" s="524" t="s">
        <v>1918</v>
      </c>
      <c r="G59" s="524" t="s">
        <v>199</v>
      </c>
      <c r="H59" s="524"/>
      <c r="I59" s="524"/>
      <c r="J59" s="524" t="s">
        <v>1448</v>
      </c>
      <c r="K59" s="524" t="s">
        <v>1451</v>
      </c>
      <c r="L59" s="524" t="s">
        <v>1924</v>
      </c>
      <c r="M59" s="245" t="s">
        <v>1629</v>
      </c>
      <c r="N59" s="245" t="s">
        <v>1450</v>
      </c>
      <c r="O59" s="245" t="s">
        <v>199</v>
      </c>
      <c r="P59" s="245" t="s">
        <v>199</v>
      </c>
      <c r="Q59" s="527" t="s">
        <v>199</v>
      </c>
      <c r="R59" s="524" t="s">
        <v>1925</v>
      </c>
      <c r="S59" s="567">
        <v>0.7</v>
      </c>
      <c r="T59" s="567">
        <v>0.03</v>
      </c>
      <c r="U59" s="567">
        <v>0.06</v>
      </c>
      <c r="V59" s="567">
        <v>0.06</v>
      </c>
      <c r="W59" s="567">
        <v>0.15</v>
      </c>
      <c r="X59" s="567" t="s">
        <v>199</v>
      </c>
      <c r="Y59" s="567">
        <v>1</v>
      </c>
      <c r="Z59" s="566"/>
    </row>
    <row r="60" spans="1:26" ht="148.5" x14ac:dyDescent="0.35">
      <c r="A60" s="248" t="s">
        <v>1926</v>
      </c>
      <c r="B60" s="524"/>
      <c r="C60" s="524"/>
      <c r="D60" s="524"/>
      <c r="E60" s="524"/>
      <c r="F60" s="524"/>
      <c r="G60" s="524"/>
      <c r="H60" s="524"/>
      <c r="I60" s="524"/>
      <c r="J60" s="524"/>
      <c r="K60" s="524"/>
      <c r="L60" s="524"/>
      <c r="M60" s="245" t="s">
        <v>1630</v>
      </c>
      <c r="N60" s="245" t="s">
        <v>1927</v>
      </c>
      <c r="O60" s="245" t="s">
        <v>1928</v>
      </c>
      <c r="P60" s="245" t="s">
        <v>1929</v>
      </c>
      <c r="Q60" s="571"/>
      <c r="R60" s="524"/>
      <c r="S60" s="567"/>
      <c r="T60" s="567"/>
      <c r="U60" s="567"/>
      <c r="V60" s="567"/>
      <c r="W60" s="567"/>
      <c r="X60" s="567"/>
      <c r="Y60" s="567"/>
      <c r="Z60" s="566"/>
    </row>
    <row r="61" spans="1:26" ht="99" x14ac:dyDescent="0.35">
      <c r="A61" s="575" t="s">
        <v>1930</v>
      </c>
      <c r="B61" s="524"/>
      <c r="C61" s="524"/>
      <c r="D61" s="524"/>
      <c r="E61" s="524"/>
      <c r="F61" s="524"/>
      <c r="G61" s="524"/>
      <c r="H61" s="524"/>
      <c r="I61" s="524"/>
      <c r="J61" s="524"/>
      <c r="K61" s="524"/>
      <c r="L61" s="524"/>
      <c r="M61" s="245" t="s">
        <v>1631</v>
      </c>
      <c r="N61" s="245" t="s">
        <v>1931</v>
      </c>
      <c r="O61" s="245" t="s">
        <v>1932</v>
      </c>
      <c r="P61" s="245" t="s">
        <v>1933</v>
      </c>
      <c r="Q61" s="571"/>
      <c r="R61" s="524"/>
      <c r="S61" s="567"/>
      <c r="T61" s="567"/>
      <c r="U61" s="567"/>
      <c r="V61" s="567"/>
      <c r="W61" s="567"/>
      <c r="X61" s="567"/>
      <c r="Y61" s="567"/>
      <c r="Z61" s="566"/>
    </row>
    <row r="62" spans="1:26" ht="148.5" x14ac:dyDescent="0.35">
      <c r="A62" s="576"/>
      <c r="B62" s="524"/>
      <c r="C62" s="524"/>
      <c r="D62" s="524"/>
      <c r="E62" s="524"/>
      <c r="F62" s="524"/>
      <c r="G62" s="524"/>
      <c r="H62" s="524"/>
      <c r="I62" s="524"/>
      <c r="J62" s="524"/>
      <c r="K62" s="524"/>
      <c r="L62" s="524"/>
      <c r="M62" s="245" t="s">
        <v>199</v>
      </c>
      <c r="N62" s="245" t="s">
        <v>1934</v>
      </c>
      <c r="O62" s="245" t="s">
        <v>1935</v>
      </c>
      <c r="P62" s="245" t="s">
        <v>1936</v>
      </c>
      <c r="Q62" s="528"/>
      <c r="R62" s="524"/>
      <c r="S62" s="567"/>
      <c r="T62" s="567"/>
      <c r="U62" s="567"/>
      <c r="V62" s="567"/>
      <c r="W62" s="567"/>
      <c r="X62" s="567"/>
      <c r="Y62" s="567"/>
      <c r="Z62" s="566"/>
    </row>
    <row r="63" spans="1:26" ht="409.5" x14ac:dyDescent="0.35">
      <c r="A63" s="248" t="s">
        <v>253</v>
      </c>
      <c r="B63" s="245" t="s">
        <v>1937</v>
      </c>
      <c r="C63" s="245" t="s">
        <v>1863</v>
      </c>
      <c r="D63" s="245" t="s">
        <v>1898</v>
      </c>
      <c r="E63" s="245" t="s">
        <v>1899</v>
      </c>
      <c r="F63" s="245" t="s">
        <v>1918</v>
      </c>
      <c r="G63" s="524" t="s">
        <v>1938</v>
      </c>
      <c r="H63" s="524" t="s">
        <v>1939</v>
      </c>
      <c r="I63" s="524" t="s">
        <v>198</v>
      </c>
      <c r="J63" s="246" t="s">
        <v>1940</v>
      </c>
      <c r="K63" s="245" t="s">
        <v>1941</v>
      </c>
      <c r="L63" s="245" t="s">
        <v>1942</v>
      </c>
      <c r="M63" s="250" t="s">
        <v>1943</v>
      </c>
      <c r="N63" s="250" t="s">
        <v>2042</v>
      </c>
      <c r="O63" s="250" t="s">
        <v>2043</v>
      </c>
      <c r="P63" s="250" t="s">
        <v>2044</v>
      </c>
      <c r="Q63" s="245" t="s">
        <v>199</v>
      </c>
      <c r="R63" s="245" t="s">
        <v>1944</v>
      </c>
      <c r="S63" s="245" t="s">
        <v>1945</v>
      </c>
      <c r="T63" s="245" t="s">
        <v>1946</v>
      </c>
      <c r="U63" s="245" t="s">
        <v>1947</v>
      </c>
      <c r="V63" s="245" t="s">
        <v>1948</v>
      </c>
      <c r="W63" s="245" t="s">
        <v>1949</v>
      </c>
      <c r="X63" s="244" t="s">
        <v>199</v>
      </c>
      <c r="Y63" s="245" t="s">
        <v>1949</v>
      </c>
      <c r="Z63" s="566" t="s">
        <v>1950</v>
      </c>
    </row>
    <row r="64" spans="1:26" ht="123.75" x14ac:dyDescent="0.35">
      <c r="A64" s="570" t="s">
        <v>392</v>
      </c>
      <c r="B64" s="524" t="s">
        <v>1937</v>
      </c>
      <c r="C64" s="524" t="s">
        <v>1863</v>
      </c>
      <c r="D64" s="524" t="s">
        <v>1898</v>
      </c>
      <c r="E64" s="524" t="s">
        <v>1899</v>
      </c>
      <c r="F64" s="524" t="s">
        <v>1918</v>
      </c>
      <c r="G64" s="524"/>
      <c r="H64" s="524"/>
      <c r="I64" s="524"/>
      <c r="J64" s="524" t="s">
        <v>388</v>
      </c>
      <c r="K64" s="524" t="s">
        <v>391</v>
      </c>
      <c r="L64" s="524" t="s">
        <v>1870</v>
      </c>
      <c r="M64" s="527" t="s">
        <v>199</v>
      </c>
      <c r="N64" s="245" t="s">
        <v>390</v>
      </c>
      <c r="O64" s="245" t="s">
        <v>390</v>
      </c>
      <c r="P64" s="245" t="s">
        <v>390</v>
      </c>
      <c r="Q64" s="527" t="s">
        <v>199</v>
      </c>
      <c r="R64" s="245" t="s">
        <v>1951</v>
      </c>
      <c r="S64" s="245" t="s">
        <v>199</v>
      </c>
      <c r="T64" s="245" t="s">
        <v>199</v>
      </c>
      <c r="U64" s="244">
        <v>0.26</v>
      </c>
      <c r="V64" s="244">
        <v>0.26</v>
      </c>
      <c r="W64" s="244" t="s">
        <v>1952</v>
      </c>
      <c r="X64" s="244" t="s">
        <v>1953</v>
      </c>
      <c r="Y64" s="244">
        <v>1</v>
      </c>
      <c r="Z64" s="566"/>
    </row>
    <row r="65" spans="1:26" ht="99" x14ac:dyDescent="0.35">
      <c r="A65" s="570"/>
      <c r="B65" s="524"/>
      <c r="C65" s="524"/>
      <c r="D65" s="524"/>
      <c r="E65" s="524"/>
      <c r="F65" s="524"/>
      <c r="G65" s="524"/>
      <c r="H65" s="524"/>
      <c r="I65" s="524"/>
      <c r="J65" s="524"/>
      <c r="K65" s="524"/>
      <c r="L65" s="524"/>
      <c r="M65" s="571"/>
      <c r="N65" s="245" t="s">
        <v>413</v>
      </c>
      <c r="O65" s="245" t="s">
        <v>413</v>
      </c>
      <c r="P65" s="245" t="s">
        <v>413</v>
      </c>
      <c r="Q65" s="571"/>
      <c r="R65" s="245" t="s">
        <v>1954</v>
      </c>
      <c r="S65" s="244">
        <v>0.25</v>
      </c>
      <c r="T65" s="244">
        <v>0.45</v>
      </c>
      <c r="U65" s="244">
        <v>1</v>
      </c>
      <c r="V65" s="244">
        <v>1</v>
      </c>
      <c r="W65" s="244">
        <v>1</v>
      </c>
      <c r="X65" s="244">
        <v>1</v>
      </c>
      <c r="Y65" s="244">
        <v>1</v>
      </c>
      <c r="Z65" s="566"/>
    </row>
    <row r="66" spans="1:26" ht="123.75" x14ac:dyDescent="0.35">
      <c r="A66" s="570"/>
      <c r="B66" s="524"/>
      <c r="C66" s="524"/>
      <c r="D66" s="524"/>
      <c r="E66" s="524"/>
      <c r="F66" s="524"/>
      <c r="G66" s="524"/>
      <c r="H66" s="524"/>
      <c r="I66" s="524"/>
      <c r="J66" s="524"/>
      <c r="K66" s="524"/>
      <c r="L66" s="524"/>
      <c r="M66" s="528"/>
      <c r="N66" s="245" t="s">
        <v>440</v>
      </c>
      <c r="O66" s="245" t="s">
        <v>440</v>
      </c>
      <c r="P66" s="245" t="s">
        <v>440</v>
      </c>
      <c r="Q66" s="528"/>
      <c r="R66" s="245" t="s">
        <v>1955</v>
      </c>
      <c r="S66" s="245">
        <v>97</v>
      </c>
      <c r="T66" s="244">
        <v>1</v>
      </c>
      <c r="U66" s="244">
        <v>1</v>
      </c>
      <c r="V66" s="244">
        <v>1</v>
      </c>
      <c r="W66" s="244">
        <v>1</v>
      </c>
      <c r="X66" s="244">
        <v>1</v>
      </c>
      <c r="Y66" s="244">
        <v>1</v>
      </c>
      <c r="Z66" s="566"/>
    </row>
    <row r="67" spans="1:26" ht="148.5" x14ac:dyDescent="0.35">
      <c r="A67" s="570" t="s">
        <v>378</v>
      </c>
      <c r="B67" s="251" t="s">
        <v>1956</v>
      </c>
      <c r="C67" s="524" t="s">
        <v>1863</v>
      </c>
      <c r="D67" s="524" t="s">
        <v>1898</v>
      </c>
      <c r="E67" s="524" t="s">
        <v>1899</v>
      </c>
      <c r="F67" s="524" t="s">
        <v>1918</v>
      </c>
      <c r="G67" s="524" t="s">
        <v>1957</v>
      </c>
      <c r="H67" s="524"/>
      <c r="I67" s="524"/>
      <c r="J67" s="524" t="s">
        <v>375</v>
      </c>
      <c r="K67" s="524" t="s">
        <v>198</v>
      </c>
      <c r="L67" s="524" t="s">
        <v>1958</v>
      </c>
      <c r="M67" s="250" t="s">
        <v>377</v>
      </c>
      <c r="N67" s="250" t="s">
        <v>377</v>
      </c>
      <c r="O67" s="250" t="s">
        <v>377</v>
      </c>
      <c r="P67" s="250" t="s">
        <v>377</v>
      </c>
      <c r="Q67" s="527" t="s">
        <v>199</v>
      </c>
      <c r="R67" s="524" t="s">
        <v>1959</v>
      </c>
      <c r="S67" s="567">
        <v>0.95</v>
      </c>
      <c r="T67" s="567">
        <v>1</v>
      </c>
      <c r="U67" s="567">
        <v>1</v>
      </c>
      <c r="V67" s="567">
        <v>1</v>
      </c>
      <c r="W67" s="567">
        <v>1</v>
      </c>
      <c r="X67" s="567" t="s">
        <v>199</v>
      </c>
      <c r="Y67" s="567">
        <v>1</v>
      </c>
      <c r="Z67" s="566"/>
    </row>
    <row r="68" spans="1:26" ht="74.25" x14ac:dyDescent="0.35">
      <c r="A68" s="570"/>
      <c r="B68" s="251" t="s">
        <v>1960</v>
      </c>
      <c r="C68" s="524"/>
      <c r="D68" s="524"/>
      <c r="E68" s="524"/>
      <c r="F68" s="524"/>
      <c r="G68" s="524"/>
      <c r="H68" s="524"/>
      <c r="I68" s="524"/>
      <c r="J68" s="524"/>
      <c r="K68" s="524"/>
      <c r="L68" s="524"/>
      <c r="M68" s="250" t="s">
        <v>384</v>
      </c>
      <c r="N68" s="250" t="s">
        <v>384</v>
      </c>
      <c r="O68" s="250" t="s">
        <v>384</v>
      </c>
      <c r="P68" s="250" t="s">
        <v>384</v>
      </c>
      <c r="Q68" s="528"/>
      <c r="R68" s="524"/>
      <c r="S68" s="567"/>
      <c r="T68" s="567"/>
      <c r="U68" s="567"/>
      <c r="V68" s="567"/>
      <c r="W68" s="567"/>
      <c r="X68" s="567"/>
      <c r="Y68" s="567"/>
      <c r="Z68" s="566"/>
    </row>
    <row r="69" spans="1:26" ht="198" x14ac:dyDescent="0.35">
      <c r="A69" s="570" t="s">
        <v>199</v>
      </c>
      <c r="B69" s="245" t="s">
        <v>1937</v>
      </c>
      <c r="C69" s="524" t="s">
        <v>1863</v>
      </c>
      <c r="D69" s="524" t="s">
        <v>1898</v>
      </c>
      <c r="E69" s="524" t="s">
        <v>1899</v>
      </c>
      <c r="F69" s="524" t="s">
        <v>1918</v>
      </c>
      <c r="G69" s="524" t="s">
        <v>1938</v>
      </c>
      <c r="H69" s="524"/>
      <c r="I69" s="524"/>
      <c r="J69" s="524" t="s">
        <v>195</v>
      </c>
      <c r="K69" s="524" t="s">
        <v>198</v>
      </c>
      <c r="L69" s="524" t="s">
        <v>1870</v>
      </c>
      <c r="M69" s="574" t="s">
        <v>1961</v>
      </c>
      <c r="N69" s="574" t="s">
        <v>197</v>
      </c>
      <c r="O69" s="574" t="s">
        <v>1647</v>
      </c>
      <c r="P69" s="574" t="s">
        <v>1962</v>
      </c>
      <c r="Q69" s="524" t="s">
        <v>199</v>
      </c>
      <c r="R69" s="524" t="s">
        <v>1963</v>
      </c>
      <c r="S69" s="567">
        <v>0.33</v>
      </c>
      <c r="T69" s="567" t="s">
        <v>199</v>
      </c>
      <c r="U69" s="567">
        <v>1</v>
      </c>
      <c r="V69" s="567">
        <v>1</v>
      </c>
      <c r="W69" s="567">
        <v>1</v>
      </c>
      <c r="X69" s="567" t="s">
        <v>199</v>
      </c>
      <c r="Y69" s="567">
        <v>1</v>
      </c>
      <c r="Z69" s="566"/>
    </row>
    <row r="70" spans="1:26" ht="74.25" x14ac:dyDescent="0.35">
      <c r="A70" s="570"/>
      <c r="B70" s="245" t="s">
        <v>1960</v>
      </c>
      <c r="C70" s="524"/>
      <c r="D70" s="524"/>
      <c r="E70" s="524"/>
      <c r="F70" s="524"/>
      <c r="G70" s="524"/>
      <c r="H70" s="524"/>
      <c r="I70" s="524"/>
      <c r="J70" s="524"/>
      <c r="K70" s="524"/>
      <c r="L70" s="524"/>
      <c r="M70" s="574" t="s">
        <v>1961</v>
      </c>
      <c r="N70" s="574" t="s">
        <v>197</v>
      </c>
      <c r="O70" s="574" t="s">
        <v>1647</v>
      </c>
      <c r="P70" s="574" t="s">
        <v>1962</v>
      </c>
      <c r="Q70" s="524"/>
      <c r="R70" s="524"/>
      <c r="S70" s="567"/>
      <c r="T70" s="567"/>
      <c r="U70" s="567"/>
      <c r="V70" s="567"/>
      <c r="W70" s="567"/>
      <c r="X70" s="567"/>
      <c r="Y70" s="567"/>
      <c r="Z70" s="566"/>
    </row>
    <row r="71" spans="1:26" ht="173.25" x14ac:dyDescent="0.35">
      <c r="A71" s="248" t="s">
        <v>199</v>
      </c>
      <c r="B71" s="245" t="s">
        <v>1960</v>
      </c>
      <c r="C71" s="245" t="s">
        <v>1863</v>
      </c>
      <c r="D71" s="245" t="s">
        <v>1898</v>
      </c>
      <c r="E71" s="245" t="s">
        <v>1899</v>
      </c>
      <c r="F71" s="245" t="s">
        <v>1918</v>
      </c>
      <c r="G71" s="245" t="s">
        <v>199</v>
      </c>
      <c r="H71" s="524"/>
      <c r="I71" s="524"/>
      <c r="J71" s="245" t="s">
        <v>235</v>
      </c>
      <c r="K71" s="245" t="s">
        <v>198</v>
      </c>
      <c r="L71" s="245" t="s">
        <v>1964</v>
      </c>
      <c r="M71" s="245" t="s">
        <v>199</v>
      </c>
      <c r="N71" s="250" t="s">
        <v>1965</v>
      </c>
      <c r="O71" s="245" t="s">
        <v>1965</v>
      </c>
      <c r="P71" s="245" t="s">
        <v>1965</v>
      </c>
      <c r="Q71" s="245" t="s">
        <v>1965</v>
      </c>
      <c r="R71" s="245" t="s">
        <v>1966</v>
      </c>
      <c r="S71" s="245" t="s">
        <v>199</v>
      </c>
      <c r="T71" s="244" t="s">
        <v>199</v>
      </c>
      <c r="U71" s="244">
        <v>1</v>
      </c>
      <c r="V71" s="244">
        <v>1</v>
      </c>
      <c r="W71" s="244">
        <v>1</v>
      </c>
      <c r="X71" s="244">
        <v>1</v>
      </c>
      <c r="Y71" s="244">
        <v>1</v>
      </c>
      <c r="Z71" s="566"/>
    </row>
    <row r="72" spans="1:26" ht="148.5" x14ac:dyDescent="0.35">
      <c r="A72" s="248" t="s">
        <v>199</v>
      </c>
      <c r="B72" s="245" t="s">
        <v>1967</v>
      </c>
      <c r="C72" s="245" t="s">
        <v>1863</v>
      </c>
      <c r="D72" s="245" t="s">
        <v>1898</v>
      </c>
      <c r="E72" s="245" t="s">
        <v>1899</v>
      </c>
      <c r="F72" s="245" t="s">
        <v>1918</v>
      </c>
      <c r="G72" s="245" t="s">
        <v>199</v>
      </c>
      <c r="H72" s="527" t="s">
        <v>1968</v>
      </c>
      <c r="I72" s="527" t="s">
        <v>1122</v>
      </c>
      <c r="J72" s="524" t="s">
        <v>1352</v>
      </c>
      <c r="K72" s="524" t="s">
        <v>1122</v>
      </c>
      <c r="L72" s="524" t="s">
        <v>1902</v>
      </c>
      <c r="M72" s="245" t="s">
        <v>1651</v>
      </c>
      <c r="N72" s="245" t="s">
        <v>1354</v>
      </c>
      <c r="O72" s="245" t="s">
        <v>1653</v>
      </c>
      <c r="P72" s="245" t="s">
        <v>1651</v>
      </c>
      <c r="Q72" s="245" t="s">
        <v>1651</v>
      </c>
      <c r="R72" s="524" t="s">
        <v>1969</v>
      </c>
      <c r="S72" s="524" t="s">
        <v>199</v>
      </c>
      <c r="T72" s="567">
        <v>0.1</v>
      </c>
      <c r="U72" s="567">
        <v>0.4</v>
      </c>
      <c r="V72" s="567">
        <v>0.3</v>
      </c>
      <c r="W72" s="567">
        <v>0.1</v>
      </c>
      <c r="X72" s="567">
        <v>0.1</v>
      </c>
      <c r="Y72" s="567">
        <v>1</v>
      </c>
      <c r="Z72" s="566" t="s">
        <v>1970</v>
      </c>
    </row>
    <row r="73" spans="1:26" ht="148.5" x14ac:dyDescent="0.35">
      <c r="A73" s="248" t="s">
        <v>199</v>
      </c>
      <c r="B73" s="245" t="s">
        <v>1967</v>
      </c>
      <c r="C73" s="245" t="s">
        <v>1863</v>
      </c>
      <c r="D73" s="245" t="s">
        <v>1898</v>
      </c>
      <c r="E73" s="245" t="s">
        <v>1899</v>
      </c>
      <c r="F73" s="245" t="s">
        <v>1918</v>
      </c>
      <c r="G73" s="245" t="s">
        <v>199</v>
      </c>
      <c r="H73" s="571"/>
      <c r="I73" s="571"/>
      <c r="J73" s="524"/>
      <c r="K73" s="524" t="s">
        <v>1122</v>
      </c>
      <c r="L73" s="524" t="s">
        <v>1902</v>
      </c>
      <c r="M73" s="245" t="s">
        <v>1652</v>
      </c>
      <c r="N73" s="245" t="s">
        <v>1364</v>
      </c>
      <c r="O73" s="245" t="s">
        <v>199</v>
      </c>
      <c r="P73" s="245" t="s">
        <v>199</v>
      </c>
      <c r="Q73" s="245" t="s">
        <v>199</v>
      </c>
      <c r="R73" s="524"/>
      <c r="S73" s="524"/>
      <c r="T73" s="567"/>
      <c r="U73" s="567"/>
      <c r="V73" s="567"/>
      <c r="W73" s="567"/>
      <c r="X73" s="567"/>
      <c r="Y73" s="567"/>
      <c r="Z73" s="566"/>
    </row>
    <row r="74" spans="1:26" ht="74.25" x14ac:dyDescent="0.35">
      <c r="A74" s="570" t="s">
        <v>199</v>
      </c>
      <c r="B74" s="524" t="s">
        <v>1967</v>
      </c>
      <c r="C74" s="524" t="s">
        <v>1863</v>
      </c>
      <c r="D74" s="524" t="s">
        <v>1898</v>
      </c>
      <c r="E74" s="524" t="s">
        <v>1899</v>
      </c>
      <c r="F74" s="524" t="s">
        <v>1918</v>
      </c>
      <c r="G74" s="524" t="s">
        <v>199</v>
      </c>
      <c r="H74" s="571"/>
      <c r="I74" s="571"/>
      <c r="J74" s="524" t="s">
        <v>1971</v>
      </c>
      <c r="K74" s="524" t="s">
        <v>1122</v>
      </c>
      <c r="L74" s="524" t="s">
        <v>1972</v>
      </c>
      <c r="M74" s="245" t="s">
        <v>1654</v>
      </c>
      <c r="N74" s="245" t="s">
        <v>1378</v>
      </c>
      <c r="O74" s="245" t="s">
        <v>1378</v>
      </c>
      <c r="P74" s="527" t="s">
        <v>199</v>
      </c>
      <c r="Q74" s="524" t="s">
        <v>199</v>
      </c>
      <c r="R74" s="524" t="s">
        <v>1973</v>
      </c>
      <c r="S74" s="567">
        <v>0.2</v>
      </c>
      <c r="T74" s="567">
        <v>0.1</v>
      </c>
      <c r="U74" s="567">
        <v>0.3</v>
      </c>
      <c r="V74" s="567">
        <v>0.4</v>
      </c>
      <c r="W74" s="567" t="s">
        <v>199</v>
      </c>
      <c r="X74" s="567" t="s">
        <v>199</v>
      </c>
      <c r="Y74" s="567">
        <v>1</v>
      </c>
      <c r="Z74" s="566"/>
    </row>
    <row r="75" spans="1:26" ht="74.25" x14ac:dyDescent="0.35">
      <c r="A75" s="570"/>
      <c r="B75" s="524"/>
      <c r="C75" s="524"/>
      <c r="D75" s="524"/>
      <c r="E75" s="524"/>
      <c r="F75" s="524"/>
      <c r="G75" s="524"/>
      <c r="H75" s="571"/>
      <c r="I75" s="571"/>
      <c r="J75" s="524"/>
      <c r="K75" s="524"/>
      <c r="L75" s="524" t="s">
        <v>1972</v>
      </c>
      <c r="M75" s="245" t="s">
        <v>1655</v>
      </c>
      <c r="N75" s="245" t="s">
        <v>199</v>
      </c>
      <c r="O75" s="245" t="s">
        <v>199</v>
      </c>
      <c r="P75" s="528"/>
      <c r="Q75" s="524" t="s">
        <v>199</v>
      </c>
      <c r="R75" s="524"/>
      <c r="S75" s="567"/>
      <c r="T75" s="567"/>
      <c r="U75" s="567"/>
      <c r="V75" s="567"/>
      <c r="W75" s="567"/>
      <c r="X75" s="567"/>
      <c r="Y75" s="567"/>
      <c r="Z75" s="566"/>
    </row>
    <row r="76" spans="1:26" ht="74.25" x14ac:dyDescent="0.35">
      <c r="A76" s="570" t="s">
        <v>199</v>
      </c>
      <c r="B76" s="524" t="s">
        <v>1967</v>
      </c>
      <c r="C76" s="524" t="s">
        <v>1863</v>
      </c>
      <c r="D76" s="524" t="s">
        <v>1898</v>
      </c>
      <c r="E76" s="524" t="s">
        <v>1899</v>
      </c>
      <c r="F76" s="524" t="s">
        <v>1918</v>
      </c>
      <c r="G76" s="524" t="s">
        <v>199</v>
      </c>
      <c r="H76" s="571"/>
      <c r="I76" s="571"/>
      <c r="J76" s="524" t="s">
        <v>1489</v>
      </c>
      <c r="K76" s="524" t="s">
        <v>1122</v>
      </c>
      <c r="L76" s="524" t="s">
        <v>1972</v>
      </c>
      <c r="M76" s="245" t="s">
        <v>1490</v>
      </c>
      <c r="N76" s="245" t="s">
        <v>1490</v>
      </c>
      <c r="O76" s="245" t="s">
        <v>1656</v>
      </c>
      <c r="P76" s="527" t="s">
        <v>199</v>
      </c>
      <c r="Q76" s="527" t="s">
        <v>199</v>
      </c>
      <c r="R76" s="524" t="s">
        <v>1974</v>
      </c>
      <c r="S76" s="567">
        <v>0.2</v>
      </c>
      <c r="T76" s="567">
        <v>0.1</v>
      </c>
      <c r="U76" s="567">
        <v>0.4</v>
      </c>
      <c r="V76" s="567">
        <v>0.3</v>
      </c>
      <c r="W76" s="524" t="s">
        <v>199</v>
      </c>
      <c r="X76" s="524" t="s">
        <v>199</v>
      </c>
      <c r="Y76" s="567">
        <v>1</v>
      </c>
      <c r="Z76" s="566"/>
    </row>
    <row r="77" spans="1:26" ht="49.5" x14ac:dyDescent="0.35">
      <c r="A77" s="570"/>
      <c r="B77" s="524"/>
      <c r="C77" s="524"/>
      <c r="D77" s="524"/>
      <c r="E77" s="524"/>
      <c r="F77" s="524"/>
      <c r="G77" s="524"/>
      <c r="H77" s="571"/>
      <c r="I77" s="571"/>
      <c r="J77" s="524"/>
      <c r="K77" s="524"/>
      <c r="L77" s="524"/>
      <c r="M77" s="245" t="s">
        <v>199</v>
      </c>
      <c r="N77" s="245" t="s">
        <v>1657</v>
      </c>
      <c r="O77" s="245" t="s">
        <v>1657</v>
      </c>
      <c r="P77" s="528"/>
      <c r="Q77" s="528"/>
      <c r="R77" s="524"/>
      <c r="S77" s="567"/>
      <c r="T77" s="567"/>
      <c r="U77" s="567"/>
      <c r="V77" s="567"/>
      <c r="W77" s="524"/>
      <c r="X77" s="524"/>
      <c r="Y77" s="567"/>
      <c r="Z77" s="566"/>
    </row>
    <row r="78" spans="1:26" ht="49.5" x14ac:dyDescent="0.35">
      <c r="A78" s="570" t="s">
        <v>199</v>
      </c>
      <c r="B78" s="524" t="s">
        <v>1967</v>
      </c>
      <c r="C78" s="524" t="s">
        <v>1863</v>
      </c>
      <c r="D78" s="524" t="s">
        <v>1898</v>
      </c>
      <c r="E78" s="524" t="s">
        <v>1899</v>
      </c>
      <c r="F78" s="524" t="s">
        <v>1918</v>
      </c>
      <c r="G78" s="524" t="s">
        <v>199</v>
      </c>
      <c r="H78" s="571"/>
      <c r="I78" s="571"/>
      <c r="J78" s="524" t="s">
        <v>1975</v>
      </c>
      <c r="K78" s="527" t="s">
        <v>1122</v>
      </c>
      <c r="L78" s="527" t="s">
        <v>1972</v>
      </c>
      <c r="M78" s="245" t="s">
        <v>1384</v>
      </c>
      <c r="N78" s="245" t="s">
        <v>1384</v>
      </c>
      <c r="O78" s="245" t="s">
        <v>199</v>
      </c>
      <c r="P78" s="527" t="s">
        <v>199</v>
      </c>
      <c r="Q78" s="527" t="s">
        <v>199</v>
      </c>
      <c r="R78" s="524" t="s">
        <v>1976</v>
      </c>
      <c r="S78" s="524" t="s">
        <v>199</v>
      </c>
      <c r="T78" s="567">
        <v>0.2</v>
      </c>
      <c r="U78" s="567">
        <v>0.2</v>
      </c>
      <c r="V78" s="567">
        <v>0.2</v>
      </c>
      <c r="W78" s="567">
        <v>0.2</v>
      </c>
      <c r="X78" s="567">
        <v>0.2</v>
      </c>
      <c r="Y78" s="567">
        <v>1</v>
      </c>
      <c r="Z78" s="566"/>
    </row>
    <row r="79" spans="1:26" ht="74.25" x14ac:dyDescent="0.35">
      <c r="A79" s="570"/>
      <c r="B79" s="524"/>
      <c r="C79" s="524"/>
      <c r="D79" s="524"/>
      <c r="E79" s="524"/>
      <c r="F79" s="524"/>
      <c r="G79" s="524"/>
      <c r="H79" s="571"/>
      <c r="I79" s="571"/>
      <c r="J79" s="524"/>
      <c r="K79" s="571"/>
      <c r="L79" s="571"/>
      <c r="M79" s="527" t="s">
        <v>199</v>
      </c>
      <c r="N79" s="245" t="s">
        <v>1388</v>
      </c>
      <c r="O79" s="245" t="s">
        <v>1388</v>
      </c>
      <c r="P79" s="571"/>
      <c r="Q79" s="571"/>
      <c r="R79" s="524"/>
      <c r="S79" s="524"/>
      <c r="T79" s="567"/>
      <c r="U79" s="567"/>
      <c r="V79" s="567"/>
      <c r="W79" s="567"/>
      <c r="X79" s="567"/>
      <c r="Y79" s="567"/>
      <c r="Z79" s="566"/>
    </row>
    <row r="80" spans="1:26" ht="49.5" x14ac:dyDescent="0.35">
      <c r="A80" s="570"/>
      <c r="B80" s="524"/>
      <c r="C80" s="524"/>
      <c r="D80" s="524"/>
      <c r="E80" s="524"/>
      <c r="F80" s="524"/>
      <c r="G80" s="524"/>
      <c r="H80" s="528"/>
      <c r="I80" s="528"/>
      <c r="J80" s="524"/>
      <c r="K80" s="528"/>
      <c r="L80" s="528"/>
      <c r="M80" s="528"/>
      <c r="N80" s="245" t="s">
        <v>1392</v>
      </c>
      <c r="O80" s="245" t="s">
        <v>1392</v>
      </c>
      <c r="P80" s="528"/>
      <c r="Q80" s="528"/>
      <c r="R80" s="524"/>
      <c r="S80" s="524"/>
      <c r="T80" s="567"/>
      <c r="U80" s="567"/>
      <c r="V80" s="567"/>
      <c r="W80" s="567"/>
      <c r="X80" s="567"/>
      <c r="Y80" s="567"/>
      <c r="Z80" s="566"/>
    </row>
    <row r="81" spans="1:26" ht="99" x14ac:dyDescent="0.35">
      <c r="A81" s="570" t="s">
        <v>199</v>
      </c>
      <c r="B81" s="524" t="s">
        <v>199</v>
      </c>
      <c r="C81" s="577" t="s">
        <v>199</v>
      </c>
      <c r="D81" s="577" t="s">
        <v>199</v>
      </c>
      <c r="E81" s="577" t="s">
        <v>199</v>
      </c>
      <c r="F81" s="524" t="s">
        <v>199</v>
      </c>
      <c r="G81" s="524" t="s">
        <v>199</v>
      </c>
      <c r="H81" s="524" t="s">
        <v>517</v>
      </c>
      <c r="I81" s="524" t="s">
        <v>1556</v>
      </c>
      <c r="J81" s="524" t="s">
        <v>1437</v>
      </c>
      <c r="K81" s="524" t="s">
        <v>1556</v>
      </c>
      <c r="L81" s="524" t="s">
        <v>1977</v>
      </c>
      <c r="M81" s="524" t="s">
        <v>199</v>
      </c>
      <c r="N81" s="245" t="s">
        <v>1439</v>
      </c>
      <c r="O81" s="245" t="s">
        <v>1439</v>
      </c>
      <c r="P81" s="245" t="s">
        <v>1439</v>
      </c>
      <c r="Q81" s="245" t="s">
        <v>1439</v>
      </c>
      <c r="R81" s="524" t="s">
        <v>1978</v>
      </c>
      <c r="S81" s="524" t="s">
        <v>199</v>
      </c>
      <c r="T81" s="524" t="s">
        <v>199</v>
      </c>
      <c r="U81" s="567">
        <v>0.1</v>
      </c>
      <c r="V81" s="567">
        <v>0.1</v>
      </c>
      <c r="W81" s="567">
        <v>0.1</v>
      </c>
      <c r="X81" s="567">
        <v>0.1</v>
      </c>
      <c r="Y81" s="567">
        <v>0.4</v>
      </c>
      <c r="Z81" s="566" t="s">
        <v>1979</v>
      </c>
    </row>
    <row r="82" spans="1:26" ht="99" x14ac:dyDescent="0.35">
      <c r="A82" s="570"/>
      <c r="B82" s="524"/>
      <c r="C82" s="577"/>
      <c r="D82" s="577"/>
      <c r="E82" s="577"/>
      <c r="F82" s="524"/>
      <c r="G82" s="524"/>
      <c r="H82" s="524"/>
      <c r="I82" s="524"/>
      <c r="J82" s="524"/>
      <c r="K82" s="524"/>
      <c r="L82" s="524"/>
      <c r="M82" s="524"/>
      <c r="N82" s="245" t="s">
        <v>1443</v>
      </c>
      <c r="O82" s="245" t="s">
        <v>1443</v>
      </c>
      <c r="P82" s="245" t="s">
        <v>1443</v>
      </c>
      <c r="Q82" s="245" t="s">
        <v>1443</v>
      </c>
      <c r="R82" s="524"/>
      <c r="S82" s="524"/>
      <c r="T82" s="524"/>
      <c r="U82" s="567"/>
      <c r="V82" s="567"/>
      <c r="W82" s="567"/>
      <c r="X82" s="567"/>
      <c r="Y82" s="567"/>
      <c r="Z82" s="566"/>
    </row>
    <row r="83" spans="1:26" ht="74.25" x14ac:dyDescent="0.35">
      <c r="A83" s="570" t="s">
        <v>199</v>
      </c>
      <c r="B83" s="524" t="s">
        <v>199</v>
      </c>
      <c r="C83" s="577" t="s">
        <v>199</v>
      </c>
      <c r="D83" s="577" t="s">
        <v>199</v>
      </c>
      <c r="E83" s="577" t="s">
        <v>199</v>
      </c>
      <c r="F83" s="524" t="s">
        <v>199</v>
      </c>
      <c r="G83" s="524" t="s">
        <v>199</v>
      </c>
      <c r="H83" s="524"/>
      <c r="I83" s="524"/>
      <c r="J83" s="524" t="s">
        <v>539</v>
      </c>
      <c r="K83" s="524" t="s">
        <v>1556</v>
      </c>
      <c r="L83" s="524" t="s">
        <v>1977</v>
      </c>
      <c r="M83" s="524" t="s">
        <v>199</v>
      </c>
      <c r="N83" s="245" t="s">
        <v>541</v>
      </c>
      <c r="O83" s="245" t="s">
        <v>541</v>
      </c>
      <c r="P83" s="245" t="s">
        <v>541</v>
      </c>
      <c r="Q83" s="245" t="s">
        <v>541</v>
      </c>
      <c r="R83" s="524" t="s">
        <v>1980</v>
      </c>
      <c r="S83" s="524" t="s">
        <v>199</v>
      </c>
      <c r="T83" s="524" t="s">
        <v>199</v>
      </c>
      <c r="U83" s="567">
        <v>0.1</v>
      </c>
      <c r="V83" s="567">
        <v>0.1</v>
      </c>
      <c r="W83" s="567">
        <v>0.2</v>
      </c>
      <c r="X83" s="567">
        <v>0.2</v>
      </c>
      <c r="Y83" s="567">
        <v>0.6</v>
      </c>
      <c r="Z83" s="566"/>
    </row>
    <row r="84" spans="1:26" ht="74.25" x14ac:dyDescent="0.35">
      <c r="A84" s="570"/>
      <c r="B84" s="524"/>
      <c r="C84" s="577"/>
      <c r="D84" s="577"/>
      <c r="E84" s="577"/>
      <c r="F84" s="524"/>
      <c r="G84" s="524"/>
      <c r="H84" s="524"/>
      <c r="I84" s="524"/>
      <c r="J84" s="524"/>
      <c r="K84" s="524"/>
      <c r="L84" s="524"/>
      <c r="M84" s="524"/>
      <c r="N84" s="245" t="s">
        <v>571</v>
      </c>
      <c r="O84" s="245" t="s">
        <v>571</v>
      </c>
      <c r="P84" s="245" t="s">
        <v>571</v>
      </c>
      <c r="Q84" s="245" t="s">
        <v>571</v>
      </c>
      <c r="R84" s="524"/>
      <c r="S84" s="524"/>
      <c r="T84" s="524"/>
      <c r="U84" s="567"/>
      <c r="V84" s="567"/>
      <c r="W84" s="567"/>
      <c r="X84" s="567"/>
      <c r="Y84" s="567"/>
      <c r="Z84" s="566"/>
    </row>
    <row r="85" spans="1:26" ht="148.5" x14ac:dyDescent="0.35">
      <c r="A85" s="248" t="s">
        <v>199</v>
      </c>
      <c r="B85" s="245" t="s">
        <v>199</v>
      </c>
      <c r="C85" s="247" t="s">
        <v>199</v>
      </c>
      <c r="D85" s="247" t="s">
        <v>199</v>
      </c>
      <c r="E85" s="247" t="s">
        <v>199</v>
      </c>
      <c r="F85" s="245" t="s">
        <v>199</v>
      </c>
      <c r="G85" s="245" t="s">
        <v>199</v>
      </c>
      <c r="H85" s="524"/>
      <c r="I85" s="524"/>
      <c r="J85" s="246" t="s">
        <v>1981</v>
      </c>
      <c r="K85" s="245" t="s">
        <v>1556</v>
      </c>
      <c r="L85" s="245" t="s">
        <v>1977</v>
      </c>
      <c r="M85" s="245" t="s">
        <v>199</v>
      </c>
      <c r="N85" s="245" t="s">
        <v>675</v>
      </c>
      <c r="O85" s="245" t="s">
        <v>675</v>
      </c>
      <c r="P85" s="245" t="s">
        <v>675</v>
      </c>
      <c r="Q85" s="245" t="s">
        <v>675</v>
      </c>
      <c r="R85" s="245" t="s">
        <v>1982</v>
      </c>
      <c r="S85" s="245" t="s">
        <v>199</v>
      </c>
      <c r="T85" s="245" t="s">
        <v>199</v>
      </c>
      <c r="U85" s="244">
        <v>1</v>
      </c>
      <c r="V85" s="244">
        <v>1</v>
      </c>
      <c r="W85" s="244">
        <v>1</v>
      </c>
      <c r="X85" s="244">
        <v>1</v>
      </c>
      <c r="Y85" s="244">
        <v>1</v>
      </c>
      <c r="Z85" s="566"/>
    </row>
    <row r="86" spans="1:26" ht="99" x14ac:dyDescent="0.35">
      <c r="A86" s="570" t="s">
        <v>199</v>
      </c>
      <c r="B86" s="524" t="s">
        <v>199</v>
      </c>
      <c r="C86" s="577" t="s">
        <v>199</v>
      </c>
      <c r="D86" s="577" t="s">
        <v>199</v>
      </c>
      <c r="E86" s="577" t="s">
        <v>199</v>
      </c>
      <c r="F86" s="524" t="s">
        <v>199</v>
      </c>
      <c r="G86" s="524" t="s">
        <v>199</v>
      </c>
      <c r="H86" s="524"/>
      <c r="I86" s="524"/>
      <c r="J86" s="524" t="s">
        <v>1414</v>
      </c>
      <c r="K86" s="245" t="s">
        <v>1556</v>
      </c>
      <c r="L86" s="524" t="s">
        <v>1977</v>
      </c>
      <c r="M86" s="524" t="s">
        <v>199</v>
      </c>
      <c r="N86" s="245" t="s">
        <v>1416</v>
      </c>
      <c r="O86" s="245" t="s">
        <v>1416</v>
      </c>
      <c r="P86" s="245" t="s">
        <v>1416</v>
      </c>
      <c r="Q86" s="245" t="s">
        <v>1416</v>
      </c>
      <c r="R86" s="524" t="s">
        <v>1983</v>
      </c>
      <c r="S86" s="524" t="s">
        <v>199</v>
      </c>
      <c r="T86" s="524" t="s">
        <v>199</v>
      </c>
      <c r="U86" s="567">
        <v>1</v>
      </c>
      <c r="V86" s="567">
        <v>1</v>
      </c>
      <c r="W86" s="567">
        <v>1</v>
      </c>
      <c r="X86" s="567">
        <v>1</v>
      </c>
      <c r="Y86" s="567">
        <v>1</v>
      </c>
      <c r="Z86" s="566"/>
    </row>
    <row r="87" spans="1:26" ht="50.25" customHeight="1" x14ac:dyDescent="0.35">
      <c r="A87" s="570"/>
      <c r="B87" s="524"/>
      <c r="C87" s="577"/>
      <c r="D87" s="577"/>
      <c r="E87" s="577"/>
      <c r="F87" s="524"/>
      <c r="G87" s="524"/>
      <c r="H87" s="524"/>
      <c r="I87" s="524"/>
      <c r="J87" s="524"/>
      <c r="K87" s="524" t="s">
        <v>552</v>
      </c>
      <c r="L87" s="524"/>
      <c r="M87" s="524"/>
      <c r="N87" s="245" t="s">
        <v>1424</v>
      </c>
      <c r="O87" s="245" t="s">
        <v>1424</v>
      </c>
      <c r="P87" s="245" t="s">
        <v>1424</v>
      </c>
      <c r="Q87" s="245" t="s">
        <v>1424</v>
      </c>
      <c r="R87" s="524"/>
      <c r="S87" s="524"/>
      <c r="T87" s="524"/>
      <c r="U87" s="567"/>
      <c r="V87" s="567"/>
      <c r="W87" s="567"/>
      <c r="X87" s="567"/>
      <c r="Y87" s="567"/>
      <c r="Z87" s="566"/>
    </row>
    <row r="88" spans="1:26" ht="49.5" x14ac:dyDescent="0.35">
      <c r="A88" s="570"/>
      <c r="B88" s="524"/>
      <c r="C88" s="577"/>
      <c r="D88" s="577"/>
      <c r="E88" s="577"/>
      <c r="F88" s="524"/>
      <c r="G88" s="524"/>
      <c r="H88" s="524"/>
      <c r="I88" s="524"/>
      <c r="J88" s="524"/>
      <c r="K88" s="524"/>
      <c r="L88" s="524"/>
      <c r="M88" s="524"/>
      <c r="N88" s="245" t="s">
        <v>1429</v>
      </c>
      <c r="O88" s="245" t="s">
        <v>1429</v>
      </c>
      <c r="P88" s="245" t="s">
        <v>1429</v>
      </c>
      <c r="Q88" s="245" t="s">
        <v>1429</v>
      </c>
      <c r="R88" s="524"/>
      <c r="S88" s="524"/>
      <c r="T88" s="524"/>
      <c r="U88" s="567"/>
      <c r="V88" s="567"/>
      <c r="W88" s="567"/>
      <c r="X88" s="567"/>
      <c r="Y88" s="567"/>
      <c r="Z88" s="566"/>
    </row>
    <row r="89" spans="1:26" ht="148.5" x14ac:dyDescent="0.35">
      <c r="A89" s="248" t="s">
        <v>199</v>
      </c>
      <c r="B89" s="245" t="s">
        <v>199</v>
      </c>
      <c r="C89" s="247" t="s">
        <v>199</v>
      </c>
      <c r="D89" s="247" t="s">
        <v>199</v>
      </c>
      <c r="E89" s="247" t="s">
        <v>199</v>
      </c>
      <c r="F89" s="245" t="s">
        <v>199</v>
      </c>
      <c r="G89" s="245" t="s">
        <v>199</v>
      </c>
      <c r="H89" s="524"/>
      <c r="I89" s="524"/>
      <c r="J89" s="246" t="s">
        <v>1396</v>
      </c>
      <c r="K89" s="245" t="s">
        <v>1399</v>
      </c>
      <c r="L89" s="245" t="s">
        <v>1977</v>
      </c>
      <c r="M89" s="245" t="s">
        <v>199</v>
      </c>
      <c r="N89" s="245" t="s">
        <v>1398</v>
      </c>
      <c r="O89" s="245" t="s">
        <v>1398</v>
      </c>
      <c r="P89" s="245" t="s">
        <v>1398</v>
      </c>
      <c r="Q89" s="245" t="s">
        <v>1398</v>
      </c>
      <c r="R89" s="245" t="s">
        <v>1984</v>
      </c>
      <c r="S89" s="245" t="s">
        <v>199</v>
      </c>
      <c r="T89" s="245" t="s">
        <v>199</v>
      </c>
      <c r="U89" s="244">
        <v>0.25</v>
      </c>
      <c r="V89" s="244">
        <v>0.25</v>
      </c>
      <c r="W89" s="244">
        <v>0.25</v>
      </c>
      <c r="X89" s="244">
        <v>0.25</v>
      </c>
      <c r="Y89" s="244">
        <v>1</v>
      </c>
      <c r="Z89" s="566"/>
    </row>
    <row r="90" spans="1:26" ht="372" thickBot="1" x14ac:dyDescent="0.4">
      <c r="A90" s="243" t="s">
        <v>199</v>
      </c>
      <c r="B90" s="240" t="s">
        <v>199</v>
      </c>
      <c r="C90" s="242" t="s">
        <v>199</v>
      </c>
      <c r="D90" s="242" t="s">
        <v>199</v>
      </c>
      <c r="E90" s="242" t="s">
        <v>199</v>
      </c>
      <c r="F90" s="240" t="s">
        <v>199</v>
      </c>
      <c r="G90" s="240" t="s">
        <v>199</v>
      </c>
      <c r="H90" s="579"/>
      <c r="I90" s="579"/>
      <c r="J90" s="241" t="s">
        <v>1985</v>
      </c>
      <c r="K90" s="240" t="s">
        <v>1556</v>
      </c>
      <c r="L90" s="240" t="s">
        <v>1870</v>
      </c>
      <c r="M90" s="240" t="s">
        <v>199</v>
      </c>
      <c r="N90" s="240" t="s">
        <v>1986</v>
      </c>
      <c r="O90" s="240" t="s">
        <v>1987</v>
      </c>
      <c r="P90" s="240" t="s">
        <v>1988</v>
      </c>
      <c r="Q90" s="240" t="s">
        <v>1987</v>
      </c>
      <c r="R90" s="240" t="s">
        <v>1989</v>
      </c>
      <c r="S90" s="240" t="s">
        <v>199</v>
      </c>
      <c r="T90" s="240" t="s">
        <v>199</v>
      </c>
      <c r="U90" s="239">
        <v>1</v>
      </c>
      <c r="V90" s="239">
        <v>1</v>
      </c>
      <c r="W90" s="239">
        <v>1</v>
      </c>
      <c r="X90" s="239">
        <v>1</v>
      </c>
      <c r="Y90" s="239">
        <v>1</v>
      </c>
      <c r="Z90" s="578"/>
    </row>
    <row r="91" spans="1:26" ht="24.75" x14ac:dyDescent="0.5">
      <c r="A91" s="236"/>
      <c r="B91" s="236"/>
      <c r="C91" s="236"/>
      <c r="D91" s="236"/>
      <c r="E91" s="236"/>
      <c r="F91" s="236"/>
      <c r="G91" s="236"/>
      <c r="H91" s="238"/>
      <c r="I91" s="236"/>
      <c r="J91" s="238"/>
      <c r="K91" s="236"/>
      <c r="L91" s="236"/>
      <c r="M91" s="237"/>
      <c r="N91" s="237"/>
      <c r="O91" s="237"/>
      <c r="P91" s="237"/>
      <c r="Q91" s="237"/>
      <c r="R91" s="236"/>
      <c r="S91" s="236"/>
      <c r="T91" s="236"/>
      <c r="U91" s="236"/>
      <c r="V91" s="236"/>
      <c r="W91" s="236"/>
      <c r="X91" s="236"/>
      <c r="Y91" s="236"/>
      <c r="Z91" s="236"/>
    </row>
    <row r="92" spans="1:26" ht="24.75" x14ac:dyDescent="0.5">
      <c r="A92" s="236"/>
      <c r="B92" s="236"/>
      <c r="C92" s="236"/>
      <c r="D92" s="236"/>
      <c r="E92" s="236"/>
      <c r="F92" s="236"/>
      <c r="G92" s="236"/>
      <c r="H92" s="238"/>
      <c r="I92" s="236"/>
      <c r="J92" s="238"/>
      <c r="K92" s="236"/>
      <c r="L92" s="236"/>
      <c r="M92" s="237"/>
      <c r="N92" s="237"/>
      <c r="O92" s="237"/>
      <c r="P92" s="237"/>
      <c r="Q92" s="237"/>
      <c r="R92" s="236"/>
      <c r="S92" s="236"/>
      <c r="T92" s="236"/>
      <c r="U92" s="236"/>
      <c r="V92" s="236"/>
      <c r="W92" s="236"/>
      <c r="X92" s="236"/>
      <c r="Y92" s="236"/>
      <c r="Z92" s="236"/>
    </row>
    <row r="93" spans="1:26" ht="24.75" x14ac:dyDescent="0.5">
      <c r="A93" s="236"/>
      <c r="B93" s="236"/>
      <c r="C93" s="236"/>
      <c r="D93" s="236"/>
      <c r="E93" s="236"/>
      <c r="F93" s="236"/>
      <c r="G93" s="236"/>
      <c r="H93" s="238"/>
      <c r="I93" s="236"/>
      <c r="J93" s="238"/>
      <c r="K93" s="236"/>
      <c r="L93" s="236"/>
      <c r="M93" s="237"/>
      <c r="N93" s="237"/>
      <c r="O93" s="237"/>
      <c r="P93" s="237"/>
      <c r="Q93" s="237"/>
      <c r="R93" s="236"/>
      <c r="S93" s="236"/>
      <c r="T93" s="236"/>
      <c r="U93" s="236"/>
      <c r="V93" s="236"/>
      <c r="W93" s="236"/>
      <c r="X93" s="236"/>
      <c r="Y93" s="236"/>
      <c r="Z93" s="236"/>
    </row>
    <row r="94" spans="1:26" ht="24.75" x14ac:dyDescent="0.5">
      <c r="A94" s="236"/>
      <c r="B94" s="236"/>
      <c r="C94" s="236"/>
      <c r="D94" s="236"/>
      <c r="E94" s="236"/>
      <c r="F94" s="236"/>
      <c r="G94" s="236"/>
      <c r="H94" s="238"/>
      <c r="I94" s="236"/>
      <c r="J94" s="238"/>
      <c r="K94" s="236"/>
      <c r="L94" s="236"/>
      <c r="M94" s="237"/>
      <c r="N94" s="237"/>
      <c r="O94" s="237"/>
      <c r="P94" s="237"/>
      <c r="Q94" s="237"/>
      <c r="R94" s="236"/>
      <c r="S94" s="236"/>
      <c r="T94" s="236"/>
      <c r="U94" s="236"/>
      <c r="V94" s="236"/>
      <c r="W94" s="236"/>
      <c r="X94" s="236"/>
      <c r="Y94" s="236"/>
      <c r="Z94" s="236"/>
    </row>
    <row r="95" spans="1:26" ht="24.75" x14ac:dyDescent="0.5">
      <c r="A95" s="236"/>
      <c r="B95" s="236"/>
      <c r="C95" s="236"/>
      <c r="D95" s="236"/>
      <c r="E95" s="236"/>
      <c r="F95" s="236"/>
      <c r="G95" s="236"/>
      <c r="H95" s="238"/>
      <c r="I95" s="236"/>
      <c r="J95" s="238"/>
      <c r="K95" s="236"/>
      <c r="L95" s="236"/>
      <c r="M95" s="237"/>
      <c r="N95" s="237"/>
      <c r="O95" s="237"/>
      <c r="P95" s="237"/>
      <c r="Q95" s="237"/>
      <c r="R95" s="236"/>
      <c r="S95" s="236"/>
      <c r="T95" s="236"/>
      <c r="U95" s="236"/>
      <c r="V95" s="236"/>
      <c r="W95" s="236"/>
      <c r="X95" s="236"/>
      <c r="Y95" s="236"/>
      <c r="Z95" s="236"/>
    </row>
    <row r="96" spans="1:26" ht="24.75" x14ac:dyDescent="0.5">
      <c r="A96" s="236"/>
      <c r="B96" s="236"/>
      <c r="C96" s="236"/>
      <c r="D96" s="236"/>
      <c r="E96" s="236"/>
      <c r="F96" s="236"/>
      <c r="G96" s="236"/>
      <c r="H96" s="238"/>
      <c r="I96" s="236"/>
      <c r="J96" s="238"/>
      <c r="K96" s="236"/>
      <c r="L96" s="236"/>
      <c r="M96" s="237"/>
      <c r="N96" s="237"/>
      <c r="O96" s="237"/>
      <c r="P96" s="237"/>
      <c r="Q96" s="237"/>
      <c r="R96" s="236"/>
      <c r="S96" s="236"/>
      <c r="T96" s="236"/>
      <c r="U96" s="236"/>
      <c r="V96" s="236"/>
      <c r="W96" s="236"/>
      <c r="X96" s="236"/>
      <c r="Y96" s="236"/>
      <c r="Z96" s="236"/>
    </row>
    <row r="97" spans="1:26" ht="24.75" x14ac:dyDescent="0.5">
      <c r="A97" s="236"/>
      <c r="B97" s="236"/>
      <c r="C97" s="236"/>
      <c r="D97" s="236"/>
      <c r="E97" s="236"/>
      <c r="F97" s="236"/>
      <c r="G97" s="236"/>
      <c r="H97" s="238"/>
      <c r="I97" s="236"/>
      <c r="J97" s="238"/>
      <c r="K97" s="236"/>
      <c r="L97" s="236"/>
      <c r="M97" s="237"/>
      <c r="N97" s="237"/>
      <c r="O97" s="237"/>
      <c r="P97" s="237"/>
      <c r="Q97" s="237"/>
      <c r="R97" s="236"/>
      <c r="S97" s="236"/>
      <c r="T97" s="236"/>
      <c r="U97" s="236"/>
      <c r="V97" s="236"/>
      <c r="W97" s="236"/>
      <c r="X97" s="236"/>
      <c r="Y97" s="236"/>
      <c r="Z97" s="236"/>
    </row>
    <row r="98" spans="1:26" ht="24.75" x14ac:dyDescent="0.5">
      <c r="A98" s="236"/>
      <c r="B98" s="236"/>
      <c r="C98" s="236"/>
      <c r="D98" s="236"/>
      <c r="E98" s="236"/>
      <c r="F98" s="236"/>
      <c r="G98" s="236"/>
      <c r="H98" s="238"/>
      <c r="I98" s="236"/>
      <c r="J98" s="238"/>
      <c r="K98" s="236"/>
      <c r="L98" s="236"/>
      <c r="M98" s="237"/>
      <c r="N98" s="237"/>
      <c r="O98" s="237"/>
      <c r="P98" s="237"/>
      <c r="Q98" s="237"/>
      <c r="R98" s="236"/>
      <c r="S98" s="236"/>
      <c r="T98" s="236"/>
      <c r="U98" s="236"/>
      <c r="V98" s="236"/>
      <c r="W98" s="236"/>
      <c r="X98" s="236"/>
      <c r="Y98" s="236"/>
      <c r="Z98" s="236"/>
    </row>
    <row r="99" spans="1:26" ht="24.75" x14ac:dyDescent="0.5">
      <c r="A99" s="236"/>
      <c r="B99" s="236"/>
      <c r="C99" s="236"/>
      <c r="D99" s="236"/>
      <c r="E99" s="236"/>
      <c r="F99" s="236"/>
      <c r="G99" s="236"/>
      <c r="H99" s="238"/>
      <c r="I99" s="236"/>
      <c r="J99" s="238"/>
      <c r="K99" s="236"/>
      <c r="L99" s="236"/>
      <c r="M99" s="237"/>
      <c r="N99" s="237"/>
      <c r="O99" s="237"/>
      <c r="P99" s="237"/>
      <c r="Q99" s="237"/>
      <c r="R99" s="236"/>
      <c r="S99" s="236"/>
      <c r="T99" s="236"/>
      <c r="U99" s="236"/>
      <c r="V99" s="236"/>
      <c r="W99" s="236"/>
      <c r="X99" s="236"/>
      <c r="Y99" s="236"/>
      <c r="Z99" s="236"/>
    </row>
    <row r="100" spans="1:26" ht="24.75" x14ac:dyDescent="0.5">
      <c r="A100" s="236"/>
      <c r="B100" s="236"/>
      <c r="C100" s="236"/>
      <c r="D100" s="236"/>
      <c r="E100" s="236"/>
      <c r="F100" s="236"/>
      <c r="G100" s="236"/>
      <c r="H100" s="238"/>
      <c r="I100" s="236"/>
      <c r="J100" s="238"/>
      <c r="K100" s="236"/>
      <c r="L100" s="236"/>
      <c r="M100" s="237"/>
      <c r="N100" s="237"/>
      <c r="O100" s="237"/>
      <c r="P100" s="237"/>
      <c r="Q100" s="237"/>
      <c r="R100" s="236"/>
      <c r="S100" s="236"/>
      <c r="T100" s="236"/>
      <c r="U100" s="236"/>
      <c r="V100" s="236"/>
      <c r="W100" s="236"/>
      <c r="X100" s="236"/>
      <c r="Y100" s="236"/>
      <c r="Z100" s="236"/>
    </row>
    <row r="101" spans="1:26" ht="24.75" x14ac:dyDescent="0.5">
      <c r="A101" s="236"/>
      <c r="B101" s="236"/>
      <c r="C101" s="236"/>
      <c r="D101" s="236"/>
      <c r="E101" s="236"/>
      <c r="F101" s="236"/>
      <c r="G101" s="236"/>
      <c r="H101" s="238"/>
      <c r="I101" s="236"/>
      <c r="J101" s="238"/>
      <c r="K101" s="236"/>
      <c r="L101" s="236"/>
      <c r="M101" s="237"/>
      <c r="N101" s="237"/>
      <c r="O101" s="237"/>
      <c r="P101" s="237"/>
      <c r="Q101" s="237"/>
      <c r="R101" s="236"/>
      <c r="S101" s="236"/>
      <c r="T101" s="236"/>
      <c r="U101" s="236"/>
      <c r="V101" s="236"/>
      <c r="W101" s="236"/>
      <c r="X101" s="236"/>
      <c r="Y101" s="236"/>
      <c r="Z101" s="236"/>
    </row>
    <row r="102" spans="1:26" ht="24.75" x14ac:dyDescent="0.5">
      <c r="A102" s="236"/>
      <c r="B102" s="236"/>
      <c r="C102" s="236"/>
      <c r="D102" s="236"/>
      <c r="E102" s="236"/>
      <c r="F102" s="236"/>
      <c r="G102" s="236"/>
      <c r="H102" s="238"/>
      <c r="I102" s="236"/>
      <c r="J102" s="238"/>
      <c r="K102" s="236"/>
      <c r="L102" s="236"/>
      <c r="M102" s="237"/>
      <c r="N102" s="237"/>
      <c r="O102" s="237"/>
      <c r="P102" s="237"/>
      <c r="Q102" s="237"/>
      <c r="R102" s="236"/>
      <c r="S102" s="236"/>
      <c r="T102" s="236"/>
      <c r="U102" s="236"/>
      <c r="V102" s="236"/>
      <c r="W102" s="236"/>
      <c r="X102" s="236"/>
      <c r="Y102" s="236"/>
      <c r="Z102" s="236"/>
    </row>
    <row r="103" spans="1:26" ht="24.75" x14ac:dyDescent="0.5">
      <c r="A103" s="236"/>
      <c r="B103" s="236"/>
      <c r="C103" s="236"/>
      <c r="D103" s="236"/>
      <c r="E103" s="236"/>
      <c r="F103" s="236"/>
      <c r="G103" s="236"/>
      <c r="H103" s="238"/>
      <c r="I103" s="236"/>
      <c r="J103" s="238"/>
      <c r="K103" s="236"/>
      <c r="L103" s="236"/>
      <c r="M103" s="237"/>
      <c r="N103" s="237"/>
      <c r="O103" s="237"/>
      <c r="P103" s="237"/>
      <c r="Q103" s="237"/>
      <c r="R103" s="236"/>
      <c r="S103" s="236"/>
      <c r="T103" s="236"/>
      <c r="U103" s="236"/>
      <c r="V103" s="236"/>
      <c r="W103" s="236"/>
      <c r="X103" s="236"/>
      <c r="Y103" s="236"/>
      <c r="Z103" s="236"/>
    </row>
    <row r="104" spans="1:26" ht="24.75" x14ac:dyDescent="0.5">
      <c r="A104" s="236"/>
      <c r="B104" s="236"/>
      <c r="C104" s="236"/>
      <c r="D104" s="236"/>
      <c r="E104" s="236"/>
      <c r="F104" s="236"/>
      <c r="G104" s="236"/>
      <c r="H104" s="238"/>
      <c r="I104" s="236"/>
      <c r="J104" s="238"/>
      <c r="K104" s="236"/>
      <c r="L104" s="236"/>
      <c r="M104" s="237"/>
      <c r="N104" s="237"/>
      <c r="O104" s="237"/>
      <c r="P104" s="237"/>
      <c r="Q104" s="237"/>
      <c r="R104" s="236"/>
      <c r="S104" s="236"/>
      <c r="T104" s="236"/>
      <c r="U104" s="236"/>
      <c r="V104" s="236"/>
      <c r="W104" s="236"/>
      <c r="X104" s="236"/>
      <c r="Y104" s="236"/>
      <c r="Z104" s="236"/>
    </row>
    <row r="105" spans="1:26" ht="24.75" x14ac:dyDescent="0.5">
      <c r="A105" s="236"/>
      <c r="B105" s="236"/>
      <c r="C105" s="236"/>
      <c r="D105" s="236"/>
      <c r="E105" s="236"/>
      <c r="F105" s="236"/>
      <c r="G105" s="236"/>
      <c r="H105" s="238"/>
      <c r="I105" s="236"/>
      <c r="J105" s="238"/>
      <c r="K105" s="236"/>
      <c r="L105" s="236"/>
      <c r="M105" s="237"/>
      <c r="N105" s="237"/>
      <c r="O105" s="237"/>
      <c r="P105" s="237"/>
      <c r="Q105" s="237"/>
      <c r="R105" s="236"/>
      <c r="S105" s="236"/>
      <c r="T105" s="236"/>
      <c r="U105" s="236"/>
      <c r="V105" s="236"/>
      <c r="W105" s="236"/>
      <c r="X105" s="236"/>
      <c r="Y105" s="236"/>
      <c r="Z105" s="236"/>
    </row>
  </sheetData>
  <mergeCells count="457">
    <mergeCell ref="Z63:Z71"/>
    <mergeCell ref="S78:S80"/>
    <mergeCell ref="T78:T80"/>
    <mergeCell ref="U78:U80"/>
    <mergeCell ref="W78:W80"/>
    <mergeCell ref="M79:M80"/>
    <mergeCell ref="P78:P80"/>
    <mergeCell ref="Q78:Q80"/>
    <mergeCell ref="T76:T77"/>
    <mergeCell ref="W76:W77"/>
    <mergeCell ref="X76:X77"/>
    <mergeCell ref="Y76:Y77"/>
    <mergeCell ref="U74:U75"/>
    <mergeCell ref="V74:V75"/>
    <mergeCell ref="W74:W75"/>
    <mergeCell ref="Z72:Z80"/>
    <mergeCell ref="Q69:Q70"/>
    <mergeCell ref="P74:P75"/>
    <mergeCell ref="Q74:Q75"/>
    <mergeCell ref="X78:X80"/>
    <mergeCell ref="Y78:Y80"/>
    <mergeCell ref="R78:R80"/>
    <mergeCell ref="Y69:Y70"/>
    <mergeCell ref="X72:X73"/>
    <mergeCell ref="U86:U88"/>
    <mergeCell ref="V86:V88"/>
    <mergeCell ref="W86:W88"/>
    <mergeCell ref="J86:J88"/>
    <mergeCell ref="K87:K88"/>
    <mergeCell ref="L86:L88"/>
    <mergeCell ref="M86:M88"/>
    <mergeCell ref="R86:R88"/>
    <mergeCell ref="X86:X88"/>
    <mergeCell ref="Y86:Y88"/>
    <mergeCell ref="Z81:Z90"/>
    <mergeCell ref="H81:H90"/>
    <mergeCell ref="I81:I90"/>
    <mergeCell ref="S86:S88"/>
    <mergeCell ref="T86:T88"/>
    <mergeCell ref="W83:W84"/>
    <mergeCell ref="X83:X84"/>
    <mergeCell ref="Y83:Y84"/>
    <mergeCell ref="S81:S82"/>
    <mergeCell ref="T81:T82"/>
    <mergeCell ref="U81:U82"/>
    <mergeCell ref="V81:V82"/>
    <mergeCell ref="W81:W82"/>
    <mergeCell ref="X81:X82"/>
    <mergeCell ref="Y81:Y82"/>
    <mergeCell ref="U83:U84"/>
    <mergeCell ref="V83:V84"/>
    <mergeCell ref="J83:J84"/>
    <mergeCell ref="K83:K84"/>
    <mergeCell ref="S83:S84"/>
    <mergeCell ref="T83:T84"/>
    <mergeCell ref="L81:L82"/>
    <mergeCell ref="M81:M82"/>
    <mergeCell ref="G86:G88"/>
    <mergeCell ref="A83:A84"/>
    <mergeCell ref="B83:B84"/>
    <mergeCell ref="C83:C84"/>
    <mergeCell ref="D83:D84"/>
    <mergeCell ref="E83:E84"/>
    <mergeCell ref="F83:F84"/>
    <mergeCell ref="G83:G84"/>
    <mergeCell ref="A86:A88"/>
    <mergeCell ref="B86:B88"/>
    <mergeCell ref="C86:C88"/>
    <mergeCell ref="D86:D88"/>
    <mergeCell ref="E86:E88"/>
    <mergeCell ref="F86:F88"/>
    <mergeCell ref="L83:L84"/>
    <mergeCell ref="M83:M84"/>
    <mergeCell ref="R81:R82"/>
    <mergeCell ref="R83:R84"/>
    <mergeCell ref="A81:A82"/>
    <mergeCell ref="B81:B82"/>
    <mergeCell ref="C81:C82"/>
    <mergeCell ref="D81:D82"/>
    <mergeCell ref="E81:E82"/>
    <mergeCell ref="F81:F82"/>
    <mergeCell ref="G81:G82"/>
    <mergeCell ref="J81:J82"/>
    <mergeCell ref="K81:K82"/>
    <mergeCell ref="A53:A58"/>
    <mergeCell ref="B53:B58"/>
    <mergeCell ref="C53:C58"/>
    <mergeCell ref="D53:D58"/>
    <mergeCell ref="E53:E58"/>
    <mergeCell ref="G69:G70"/>
    <mergeCell ref="D69:D70"/>
    <mergeCell ref="E69:E70"/>
    <mergeCell ref="F69:F70"/>
    <mergeCell ref="A64:A66"/>
    <mergeCell ref="B64:B66"/>
    <mergeCell ref="C64:C66"/>
    <mergeCell ref="D64:D66"/>
    <mergeCell ref="E64:E66"/>
    <mergeCell ref="F64:F66"/>
    <mergeCell ref="F53:F58"/>
    <mergeCell ref="E59:E62"/>
    <mergeCell ref="A61:A62"/>
    <mergeCell ref="A69:A70"/>
    <mergeCell ref="C69:C70"/>
    <mergeCell ref="B59:B62"/>
    <mergeCell ref="C59:C62"/>
    <mergeCell ref="D59:D62"/>
    <mergeCell ref="Y42:Y47"/>
    <mergeCell ref="J78:J80"/>
    <mergeCell ref="C76:C77"/>
    <mergeCell ref="D76:D77"/>
    <mergeCell ref="E76:E77"/>
    <mergeCell ref="F74:F75"/>
    <mergeCell ref="G74:G75"/>
    <mergeCell ref="F76:F77"/>
    <mergeCell ref="G76:G77"/>
    <mergeCell ref="H72:H80"/>
    <mergeCell ref="I72:I80"/>
    <mergeCell ref="Q59:Q62"/>
    <mergeCell ref="M64:M66"/>
    <mergeCell ref="Q64:Q66"/>
    <mergeCell ref="Q67:Q68"/>
    <mergeCell ref="P76:P77"/>
    <mergeCell ref="Q76:Q77"/>
    <mergeCell ref="M69:M70"/>
    <mergeCell ref="N69:N70"/>
    <mergeCell ref="O69:O70"/>
    <mergeCell ref="P69:P70"/>
    <mergeCell ref="P53:P55"/>
    <mergeCell ref="Q53:Q55"/>
    <mergeCell ref="M54:M58"/>
    <mergeCell ref="R40:R41"/>
    <mergeCell ref="S40:S41"/>
    <mergeCell ref="W53:W58"/>
    <mergeCell ref="X53:X58"/>
    <mergeCell ref="U37:U39"/>
    <mergeCell ref="P23:P36"/>
    <mergeCell ref="Q23:Q36"/>
    <mergeCell ref="W48:W50"/>
    <mergeCell ref="X48:X50"/>
    <mergeCell ref="T40:T41"/>
    <mergeCell ref="X23:X26"/>
    <mergeCell ref="R53:R58"/>
    <mergeCell ref="S53:S58"/>
    <mergeCell ref="T53:T58"/>
    <mergeCell ref="R42:R47"/>
    <mergeCell ref="S42:S47"/>
    <mergeCell ref="S51:S52"/>
    <mergeCell ref="U53:U58"/>
    <mergeCell ref="M25:M26"/>
    <mergeCell ref="O25:O27"/>
    <mergeCell ref="M35:M36"/>
    <mergeCell ref="R51:R52"/>
    <mergeCell ref="U33:U36"/>
    <mergeCell ref="O53:O54"/>
    <mergeCell ref="K72:K73"/>
    <mergeCell ref="K37:K39"/>
    <mergeCell ref="L37:L39"/>
    <mergeCell ref="U67:U68"/>
    <mergeCell ref="U42:U47"/>
    <mergeCell ref="U40:U41"/>
    <mergeCell ref="U23:U26"/>
    <mergeCell ref="R37:R39"/>
    <mergeCell ref="S37:S39"/>
    <mergeCell ref="R23:R26"/>
    <mergeCell ref="R27:R32"/>
    <mergeCell ref="S23:S26"/>
    <mergeCell ref="T23:T26"/>
    <mergeCell ref="R33:R36"/>
    <mergeCell ref="S33:S36"/>
    <mergeCell ref="T37:T39"/>
    <mergeCell ref="L72:L73"/>
    <mergeCell ref="L42:L47"/>
    <mergeCell ref="V76:V77"/>
    <mergeCell ref="K76:K77"/>
    <mergeCell ref="V78:V80"/>
    <mergeCell ref="U76:U77"/>
    <mergeCell ref="F78:F80"/>
    <mergeCell ref="G78:G80"/>
    <mergeCell ref="J40:J41"/>
    <mergeCell ref="K40:K41"/>
    <mergeCell ref="L40:L41"/>
    <mergeCell ref="J53:J58"/>
    <mergeCell ref="L76:L77"/>
    <mergeCell ref="R74:R75"/>
    <mergeCell ref="S74:S75"/>
    <mergeCell ref="T74:T75"/>
    <mergeCell ref="R76:R77"/>
    <mergeCell ref="S76:S77"/>
    <mergeCell ref="J72:J73"/>
    <mergeCell ref="J67:J68"/>
    <mergeCell ref="K67:K68"/>
    <mergeCell ref="J64:J66"/>
    <mergeCell ref="K64:K66"/>
    <mergeCell ref="L64:L66"/>
    <mergeCell ref="J69:J70"/>
    <mergeCell ref="K69:K70"/>
    <mergeCell ref="A74:A75"/>
    <mergeCell ref="B74:B75"/>
    <mergeCell ref="C74:C75"/>
    <mergeCell ref="D74:D75"/>
    <mergeCell ref="E74:E75"/>
    <mergeCell ref="K74:K75"/>
    <mergeCell ref="L74:L75"/>
    <mergeCell ref="J76:J77"/>
    <mergeCell ref="K78:K80"/>
    <mergeCell ref="L78:L80"/>
    <mergeCell ref="A78:A80"/>
    <mergeCell ref="B78:B80"/>
    <mergeCell ref="C78:C80"/>
    <mergeCell ref="D78:D80"/>
    <mergeCell ref="E78:E80"/>
    <mergeCell ref="A76:A77"/>
    <mergeCell ref="B76:B77"/>
    <mergeCell ref="J74:J75"/>
    <mergeCell ref="X74:X75"/>
    <mergeCell ref="Y74:Y75"/>
    <mergeCell ref="R69:R70"/>
    <mergeCell ref="S69:S70"/>
    <mergeCell ref="T69:T70"/>
    <mergeCell ref="U69:U70"/>
    <mergeCell ref="V69:V70"/>
    <mergeCell ref="T72:T73"/>
    <mergeCell ref="S72:S73"/>
    <mergeCell ref="W69:W70"/>
    <mergeCell ref="X69:X70"/>
    <mergeCell ref="U72:U73"/>
    <mergeCell ref="V72:V73"/>
    <mergeCell ref="W72:W73"/>
    <mergeCell ref="R72:R73"/>
    <mergeCell ref="Y72:Y73"/>
    <mergeCell ref="V67:V68"/>
    <mergeCell ref="G63:G66"/>
    <mergeCell ref="W67:W68"/>
    <mergeCell ref="X67:X68"/>
    <mergeCell ref="Y67:Y68"/>
    <mergeCell ref="A67:A68"/>
    <mergeCell ref="C67:C68"/>
    <mergeCell ref="D67:D68"/>
    <mergeCell ref="E67:E68"/>
    <mergeCell ref="F67:F68"/>
    <mergeCell ref="G67:G68"/>
    <mergeCell ref="H63:H71"/>
    <mergeCell ref="I63:I71"/>
    <mergeCell ref="L69:L70"/>
    <mergeCell ref="L67:L68"/>
    <mergeCell ref="R67:R68"/>
    <mergeCell ref="S67:S68"/>
    <mergeCell ref="T67:T68"/>
    <mergeCell ref="B23:B36"/>
    <mergeCell ref="C23:C36"/>
    <mergeCell ref="A23:A36"/>
    <mergeCell ref="D23:D36"/>
    <mergeCell ref="G23:G39"/>
    <mergeCell ref="G40:G41"/>
    <mergeCell ref="E23:E36"/>
    <mergeCell ref="F23:F36"/>
    <mergeCell ref="E37:E39"/>
    <mergeCell ref="F37:F39"/>
    <mergeCell ref="E40:E41"/>
    <mergeCell ref="F40:F41"/>
    <mergeCell ref="A37:A39"/>
    <mergeCell ref="C37:C39"/>
    <mergeCell ref="D37:D39"/>
    <mergeCell ref="A40:A41"/>
    <mergeCell ref="B40:B41"/>
    <mergeCell ref="C40:C41"/>
    <mergeCell ref="D40:D41"/>
    <mergeCell ref="B38:B39"/>
    <mergeCell ref="J48:J50"/>
    <mergeCell ref="K48:K50"/>
    <mergeCell ref="L48:L50"/>
    <mergeCell ref="J51:J52"/>
    <mergeCell ref="J37:J39"/>
    <mergeCell ref="J23:J36"/>
    <mergeCell ref="I23:I62"/>
    <mergeCell ref="K53:K58"/>
    <mergeCell ref="L53:L58"/>
    <mergeCell ref="J59:J62"/>
    <mergeCell ref="K59:K62"/>
    <mergeCell ref="L59:L62"/>
    <mergeCell ref="K23:K36"/>
    <mergeCell ref="L23:L36"/>
    <mergeCell ref="E48:E50"/>
    <mergeCell ref="F48:F50"/>
    <mergeCell ref="A51:A52"/>
    <mergeCell ref="B51:B52"/>
    <mergeCell ref="C51:C52"/>
    <mergeCell ref="D51:D52"/>
    <mergeCell ref="E51:E52"/>
    <mergeCell ref="F51:F52"/>
    <mergeCell ref="F42:F47"/>
    <mergeCell ref="B42:B44"/>
    <mergeCell ref="B45:B47"/>
    <mergeCell ref="A48:A50"/>
    <mergeCell ref="B49:B50"/>
    <mergeCell ref="A42:A47"/>
    <mergeCell ref="G42:G47"/>
    <mergeCell ref="G48:G50"/>
    <mergeCell ref="G53:G58"/>
    <mergeCell ref="G51:G52"/>
    <mergeCell ref="C48:C50"/>
    <mergeCell ref="D48:D50"/>
    <mergeCell ref="V53:V58"/>
    <mergeCell ref="T33:T36"/>
    <mergeCell ref="F59:F62"/>
    <mergeCell ref="G59:G62"/>
    <mergeCell ref="C42:C47"/>
    <mergeCell ref="D42:D47"/>
    <mergeCell ref="E42:E47"/>
    <mergeCell ref="R48:R50"/>
    <mergeCell ref="S48:S50"/>
    <mergeCell ref="T48:T50"/>
    <mergeCell ref="U48:U50"/>
    <mergeCell ref="V48:V50"/>
    <mergeCell ref="R59:R62"/>
    <mergeCell ref="S59:S62"/>
    <mergeCell ref="T59:T62"/>
    <mergeCell ref="U59:U62"/>
    <mergeCell ref="V59:V62"/>
    <mergeCell ref="T42:T47"/>
    <mergeCell ref="W59:W62"/>
    <mergeCell ref="V40:V41"/>
    <mergeCell ref="W40:W41"/>
    <mergeCell ref="X40:X41"/>
    <mergeCell ref="Y40:Y41"/>
    <mergeCell ref="Z23:Z50"/>
    <mergeCell ref="Z51:Z62"/>
    <mergeCell ref="X59:X62"/>
    <mergeCell ref="Y59:Y62"/>
    <mergeCell ref="W42:W47"/>
    <mergeCell ref="X42:X47"/>
    <mergeCell ref="Y33:Y36"/>
    <mergeCell ref="V42:V47"/>
    <mergeCell ref="W37:W39"/>
    <mergeCell ref="X37:X39"/>
    <mergeCell ref="Y37:Y39"/>
    <mergeCell ref="V37:V39"/>
    <mergeCell ref="V23:V26"/>
    <mergeCell ref="W23:W26"/>
    <mergeCell ref="V33:V36"/>
    <mergeCell ref="W33:W36"/>
    <mergeCell ref="X33:X36"/>
    <mergeCell ref="Y53:Y58"/>
    <mergeCell ref="Y48:Y50"/>
    <mergeCell ref="Y23:Y26"/>
    <mergeCell ref="S27:S32"/>
    <mergeCell ref="T27:T32"/>
    <mergeCell ref="U27:U32"/>
    <mergeCell ref="V27:V32"/>
    <mergeCell ref="W27:W32"/>
    <mergeCell ref="X27:X32"/>
    <mergeCell ref="Y27:Y32"/>
    <mergeCell ref="A16:A18"/>
    <mergeCell ref="B16:B18"/>
    <mergeCell ref="C16:C18"/>
    <mergeCell ref="D16:D18"/>
    <mergeCell ref="E16:E18"/>
    <mergeCell ref="F19:F20"/>
    <mergeCell ref="X16:X18"/>
    <mergeCell ref="Y16:Y18"/>
    <mergeCell ref="H13:H22"/>
    <mergeCell ref="I13:I22"/>
    <mergeCell ref="J21:J22"/>
    <mergeCell ref="G13:G22"/>
    <mergeCell ref="F16:F18"/>
    <mergeCell ref="H23:H62"/>
    <mergeCell ref="J42:J47"/>
    <mergeCell ref="K42:K47"/>
    <mergeCell ref="V13:V14"/>
    <mergeCell ref="W13:W14"/>
    <mergeCell ref="T19:T20"/>
    <mergeCell ref="U19:U20"/>
    <mergeCell ref="W19:W20"/>
    <mergeCell ref="X19:X20"/>
    <mergeCell ref="Y19:Y20"/>
    <mergeCell ref="A13:A14"/>
    <mergeCell ref="B13:B14"/>
    <mergeCell ref="C13:C14"/>
    <mergeCell ref="D13:D14"/>
    <mergeCell ref="E13:E14"/>
    <mergeCell ref="A19:A20"/>
    <mergeCell ref="B19:B20"/>
    <mergeCell ref="C19:C20"/>
    <mergeCell ref="D19:D20"/>
    <mergeCell ref="E19:E20"/>
    <mergeCell ref="Z13:Z20"/>
    <mergeCell ref="T16:T18"/>
    <mergeCell ref="U16:U18"/>
    <mergeCell ref="V16:V18"/>
    <mergeCell ref="W16:W18"/>
    <mergeCell ref="Q19:Q20"/>
    <mergeCell ref="R19:R20"/>
    <mergeCell ref="S19:S20"/>
    <mergeCell ref="J16:J18"/>
    <mergeCell ref="K16:K18"/>
    <mergeCell ref="L16:L18"/>
    <mergeCell ref="M16:M18"/>
    <mergeCell ref="R16:R18"/>
    <mergeCell ref="S16:S18"/>
    <mergeCell ref="J19:J20"/>
    <mergeCell ref="K19:K20"/>
    <mergeCell ref="L19:L20"/>
    <mergeCell ref="P19:P20"/>
    <mergeCell ref="X13:X14"/>
    <mergeCell ref="Y13:Y14"/>
    <mergeCell ref="V19:V20"/>
    <mergeCell ref="S13:S14"/>
    <mergeCell ref="T13:T14"/>
    <mergeCell ref="U13:U14"/>
    <mergeCell ref="J11:J12"/>
    <mergeCell ref="S11:S12"/>
    <mergeCell ref="B3:B4"/>
    <mergeCell ref="A6:C6"/>
    <mergeCell ref="L11:L12"/>
    <mergeCell ref="C1:W2"/>
    <mergeCell ref="C3:W4"/>
    <mergeCell ref="X1:Y1"/>
    <mergeCell ref="X2:Y2"/>
    <mergeCell ref="X3:Y3"/>
    <mergeCell ref="X4:Y4"/>
    <mergeCell ref="A1:A4"/>
    <mergeCell ref="D11:D12"/>
    <mergeCell ref="F11:F12"/>
    <mergeCell ref="A10:Z10"/>
    <mergeCell ref="A11:A12"/>
    <mergeCell ref="C11:C12"/>
    <mergeCell ref="G11:G12"/>
    <mergeCell ref="H11:H12"/>
    <mergeCell ref="Z11:Z12"/>
    <mergeCell ref="K11:K12"/>
    <mergeCell ref="B1:B2"/>
    <mergeCell ref="B11:B12"/>
    <mergeCell ref="B8:G8"/>
    <mergeCell ref="I11:I12"/>
    <mergeCell ref="E11:E12"/>
    <mergeCell ref="F13:F14"/>
    <mergeCell ref="J13:J14"/>
    <mergeCell ref="K13:K14"/>
    <mergeCell ref="Z21:Z22"/>
    <mergeCell ref="Q21:Q22"/>
    <mergeCell ref="P21:P22"/>
    <mergeCell ref="N21:N22"/>
    <mergeCell ref="M21:M22"/>
    <mergeCell ref="L21:L22"/>
    <mergeCell ref="L8:O8"/>
    <mergeCell ref="M11:Q11"/>
    <mergeCell ref="R11:R12"/>
    <mergeCell ref="M13:M14"/>
    <mergeCell ref="P13:P14"/>
    <mergeCell ref="Q13:Q14"/>
    <mergeCell ref="R13:R14"/>
    <mergeCell ref="L13:L14"/>
    <mergeCell ref="K21:K22"/>
    <mergeCell ref="T11:Y11"/>
    <mergeCell ref="X8:Z8"/>
    <mergeCell ref="V8:W8"/>
  </mergeCells>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0E63E-4E0A-4210-81DC-4F2BCE551E2E}">
  <dimension ref="A1:BM756"/>
  <sheetViews>
    <sheetView showGridLines="0" topLeftCell="Q10" zoomScaleNormal="100" workbookViewId="0">
      <selection activeCell="V310" sqref="V310"/>
    </sheetView>
  </sheetViews>
  <sheetFormatPr baseColWidth="10" defaultColWidth="10" defaultRowHeight="15" outlineLevelCol="2" x14ac:dyDescent="0.2"/>
  <cols>
    <col min="1" max="1" width="3.875" style="333" customWidth="1"/>
    <col min="2" max="2" width="44.375" style="502" customWidth="1"/>
    <col min="3" max="3" width="17.875" style="502" customWidth="1"/>
    <col min="4" max="4" width="23.25" style="333" customWidth="1"/>
    <col min="5" max="5" width="18.5" style="333" customWidth="1"/>
    <col min="6" max="6" width="37.875" style="333" customWidth="1"/>
    <col min="7" max="7" width="15.875" style="333" customWidth="1"/>
    <col min="8" max="10" width="26.25" style="333" customWidth="1"/>
    <col min="11" max="11" width="33.625" style="333" customWidth="1"/>
    <col min="12" max="12" width="23.125" style="333" customWidth="1" outlineLevel="2"/>
    <col min="13" max="13" width="24" style="333" customWidth="1" outlineLevel="2"/>
    <col min="14" max="14" width="35.125" style="333" customWidth="1" outlineLevel="2"/>
    <col min="15" max="15" width="33.875" style="333" customWidth="1" outlineLevel="2"/>
    <col min="16" max="16" width="34.5" style="502" customWidth="1" outlineLevel="2"/>
    <col min="17" max="17" width="29.5" style="502" customWidth="1" outlineLevel="2"/>
    <col min="18" max="18" width="50" style="502" customWidth="1" outlineLevel="2"/>
    <col min="19" max="19" width="17.375" style="502" customWidth="1" outlineLevel="2"/>
    <col min="20" max="20" width="16.5" style="502" customWidth="1" outlineLevel="2"/>
    <col min="21" max="21" width="21.875" style="502" customWidth="1" outlineLevel="2"/>
    <col min="22" max="22" width="28.75" style="502" customWidth="1" outlineLevel="2"/>
    <col min="23" max="23" width="17.5" style="502" customWidth="1" outlineLevel="2"/>
    <col min="24" max="24" width="33.25" style="502" customWidth="1" outlineLevel="2"/>
    <col min="25" max="25" width="44.625" style="502" customWidth="1" outlineLevel="2"/>
    <col min="26" max="26" width="14" style="502" customWidth="1" outlineLevel="2"/>
    <col min="27" max="27" width="15.375" style="502" customWidth="1" outlineLevel="2"/>
    <col min="28" max="32" width="20.5" style="502" customWidth="1" outlineLevel="2"/>
    <col min="33" max="33" width="25.5" style="502" customWidth="1" outlineLevel="2"/>
    <col min="34" max="35" width="20.5" style="502" customWidth="1" outlineLevel="2"/>
    <col min="36" max="36" width="27.75" style="502" customWidth="1" outlineLevel="2"/>
    <col min="37" max="42" width="20.5" style="502" customWidth="1" outlineLevel="2"/>
    <col min="43" max="43" width="16.375" style="502" customWidth="1" outlineLevel="2"/>
    <col min="44" max="45" width="20.5" style="502" customWidth="1" outlineLevel="2"/>
    <col min="46" max="46" width="24.625" style="502" customWidth="1" outlineLevel="2"/>
    <col min="47" max="49" width="20.5" style="502" customWidth="1" outlineLevel="2"/>
    <col min="50" max="50" width="21.375" style="502" customWidth="1" outlineLevel="2"/>
    <col min="51" max="51" width="26.125" style="502" customWidth="1" outlineLevel="2"/>
    <col min="52" max="54" width="20.5" style="502" customWidth="1" outlineLevel="2"/>
    <col min="55" max="55" width="25.875" style="502" customWidth="1" outlineLevel="2"/>
    <col min="56" max="56" width="22.75" style="502" customWidth="1" outlineLevel="2"/>
    <col min="57" max="57" width="18.75" style="502" customWidth="1" outlineLevel="2"/>
    <col min="58" max="58" width="19.875" style="502" customWidth="1" outlineLevel="2"/>
    <col min="59" max="60" width="20.5" style="502" customWidth="1" outlineLevel="2"/>
    <col min="61" max="61" width="23.5" style="502" customWidth="1" outlineLevel="2"/>
    <col min="62" max="65" width="10" style="502"/>
    <col min="66" max="66" width="19.625" style="333" customWidth="1"/>
    <col min="67" max="16384" width="10" style="333"/>
  </cols>
  <sheetData>
    <row r="1" spans="2:65" ht="12.75" x14ac:dyDescent="0.2">
      <c r="B1" s="333"/>
      <c r="C1" s="333"/>
      <c r="P1" s="333"/>
      <c r="Q1" s="333"/>
      <c r="R1" s="333"/>
      <c r="S1" s="333"/>
      <c r="T1" s="333"/>
      <c r="U1" s="334"/>
      <c r="V1" s="333"/>
      <c r="W1" s="333"/>
      <c r="X1" s="333"/>
      <c r="Y1" s="333"/>
      <c r="Z1" s="333"/>
      <c r="AA1" s="333"/>
      <c r="AB1" s="333"/>
      <c r="AC1" s="333"/>
      <c r="AD1" s="333"/>
      <c r="AE1" s="333"/>
      <c r="AF1" s="333"/>
      <c r="AG1" s="333"/>
      <c r="AH1" s="333"/>
      <c r="AI1" s="333"/>
      <c r="AJ1" s="333"/>
      <c r="AK1" s="333"/>
      <c r="AL1" s="333"/>
      <c r="AM1" s="333"/>
      <c r="AN1" s="333"/>
      <c r="AO1" s="333"/>
      <c r="AP1" s="333"/>
      <c r="AQ1" s="333"/>
      <c r="AR1" s="333"/>
      <c r="AS1" s="333"/>
      <c r="AT1" s="333"/>
      <c r="AU1" s="333"/>
      <c r="AV1" s="333"/>
      <c r="AW1" s="333"/>
      <c r="AX1" s="333"/>
      <c r="AY1" s="333"/>
      <c r="AZ1" s="333"/>
      <c r="BA1" s="333"/>
      <c r="BB1" s="333"/>
      <c r="BC1" s="333"/>
      <c r="BD1" s="333"/>
      <c r="BE1" s="333"/>
      <c r="BF1" s="333"/>
      <c r="BG1" s="333"/>
      <c r="BH1" s="333"/>
      <c r="BI1" s="333"/>
      <c r="BJ1" s="333"/>
      <c r="BK1" s="333"/>
      <c r="BL1" s="333"/>
      <c r="BM1" s="333"/>
    </row>
    <row r="2" spans="2:65" s="337" customFormat="1" ht="30" customHeight="1" x14ac:dyDescent="0.2">
      <c r="B2" s="514"/>
      <c r="C2" s="335" t="s">
        <v>1543</v>
      </c>
      <c r="D2" s="515" t="s">
        <v>158</v>
      </c>
      <c r="E2" s="515"/>
      <c r="F2" s="515"/>
      <c r="G2" s="515"/>
      <c r="H2" s="515"/>
      <c r="I2" s="515"/>
      <c r="J2" s="515"/>
      <c r="K2" s="515"/>
      <c r="L2" s="515"/>
      <c r="M2" s="515"/>
      <c r="N2" s="515"/>
      <c r="O2" s="515"/>
      <c r="P2" s="515"/>
      <c r="Q2" s="515"/>
      <c r="R2" s="515"/>
      <c r="S2" s="515"/>
      <c r="T2" s="515"/>
      <c r="U2" s="515"/>
      <c r="V2" s="515"/>
      <c r="W2" s="515"/>
      <c r="X2" s="515"/>
      <c r="Y2" s="515"/>
      <c r="Z2" s="515"/>
      <c r="AA2" s="515"/>
      <c r="AB2" s="515"/>
      <c r="AC2" s="515"/>
      <c r="AD2" s="515"/>
      <c r="AE2" s="515"/>
      <c r="AF2" s="515"/>
      <c r="AG2" s="515"/>
      <c r="AH2" s="515"/>
      <c r="AI2" s="515"/>
      <c r="AJ2" s="515"/>
      <c r="AK2" s="515"/>
      <c r="AL2" s="515"/>
      <c r="AM2" s="515"/>
      <c r="AN2" s="515"/>
      <c r="AO2" s="515"/>
      <c r="AP2" s="515"/>
      <c r="AQ2" s="515"/>
      <c r="AR2" s="515"/>
      <c r="AS2" s="515"/>
      <c r="AT2" s="515"/>
      <c r="AU2" s="515"/>
      <c r="AV2" s="515"/>
      <c r="AW2" s="515"/>
      <c r="AX2" s="515"/>
      <c r="AY2" s="515"/>
      <c r="AZ2" s="515"/>
      <c r="BA2" s="515"/>
      <c r="BB2" s="515"/>
      <c r="BC2" s="515"/>
      <c r="BD2" s="515"/>
      <c r="BE2" s="515"/>
      <c r="BF2" s="516" t="s">
        <v>2388</v>
      </c>
      <c r="BG2" s="516"/>
      <c r="BH2" s="336" t="s">
        <v>2389</v>
      </c>
    </row>
    <row r="3" spans="2:65" s="337" customFormat="1" ht="30" customHeight="1" x14ac:dyDescent="0.2">
      <c r="B3" s="514"/>
      <c r="C3" s="517" t="s">
        <v>2390</v>
      </c>
      <c r="D3" s="517" t="s">
        <v>3389</v>
      </c>
      <c r="E3" s="517"/>
      <c r="F3" s="517"/>
      <c r="G3" s="517"/>
      <c r="H3" s="517"/>
      <c r="I3" s="517"/>
      <c r="J3" s="517"/>
      <c r="K3" s="517"/>
      <c r="L3" s="517"/>
      <c r="M3" s="517"/>
      <c r="N3" s="517"/>
      <c r="O3" s="517"/>
      <c r="P3" s="517"/>
      <c r="Q3" s="517"/>
      <c r="R3" s="517"/>
      <c r="S3" s="517"/>
      <c r="T3" s="517"/>
      <c r="U3" s="517"/>
      <c r="V3" s="517"/>
      <c r="W3" s="517"/>
      <c r="X3" s="517"/>
      <c r="Y3" s="517"/>
      <c r="Z3" s="517"/>
      <c r="AA3" s="517"/>
      <c r="AB3" s="517"/>
      <c r="AC3" s="517"/>
      <c r="AD3" s="517"/>
      <c r="AE3" s="517"/>
      <c r="AF3" s="517"/>
      <c r="AG3" s="517"/>
      <c r="AH3" s="517"/>
      <c r="AI3" s="517"/>
      <c r="AJ3" s="517"/>
      <c r="AK3" s="517"/>
      <c r="AL3" s="517"/>
      <c r="AM3" s="517"/>
      <c r="AN3" s="517"/>
      <c r="AO3" s="517"/>
      <c r="AP3" s="517"/>
      <c r="AQ3" s="517"/>
      <c r="AR3" s="517"/>
      <c r="AS3" s="517"/>
      <c r="AT3" s="517"/>
      <c r="AU3" s="517"/>
      <c r="AV3" s="517"/>
      <c r="AW3" s="517"/>
      <c r="AX3" s="517"/>
      <c r="AY3" s="517"/>
      <c r="AZ3" s="517"/>
      <c r="BA3" s="517"/>
      <c r="BB3" s="517"/>
      <c r="BC3" s="517"/>
      <c r="BD3" s="517"/>
      <c r="BE3" s="517"/>
      <c r="BF3" s="516" t="s">
        <v>2391</v>
      </c>
      <c r="BG3" s="516"/>
      <c r="BH3" s="336">
        <v>7</v>
      </c>
    </row>
    <row r="4" spans="2:65" s="337" customFormat="1" ht="30" customHeight="1" x14ac:dyDescent="0.2">
      <c r="B4" s="514"/>
      <c r="C4" s="517"/>
      <c r="D4" s="517"/>
      <c r="E4" s="517"/>
      <c r="F4" s="517"/>
      <c r="G4" s="517"/>
      <c r="H4" s="517"/>
      <c r="I4" s="517"/>
      <c r="J4" s="517"/>
      <c r="K4" s="517"/>
      <c r="L4" s="517"/>
      <c r="M4" s="517"/>
      <c r="N4" s="517"/>
      <c r="O4" s="517"/>
      <c r="P4" s="517"/>
      <c r="Q4" s="517"/>
      <c r="R4" s="517"/>
      <c r="S4" s="517"/>
      <c r="T4" s="517"/>
      <c r="U4" s="517"/>
      <c r="V4" s="517"/>
      <c r="W4" s="517"/>
      <c r="X4" s="517"/>
      <c r="Y4" s="517"/>
      <c r="Z4" s="517"/>
      <c r="AA4" s="517"/>
      <c r="AB4" s="517"/>
      <c r="AC4" s="517"/>
      <c r="AD4" s="517"/>
      <c r="AE4" s="517"/>
      <c r="AF4" s="517"/>
      <c r="AG4" s="517"/>
      <c r="AH4" s="517"/>
      <c r="AI4" s="517"/>
      <c r="AJ4" s="517"/>
      <c r="AK4" s="517"/>
      <c r="AL4" s="517"/>
      <c r="AM4" s="517"/>
      <c r="AN4" s="517"/>
      <c r="AO4" s="517"/>
      <c r="AP4" s="517"/>
      <c r="AQ4" s="517"/>
      <c r="AR4" s="517"/>
      <c r="AS4" s="517"/>
      <c r="AT4" s="517"/>
      <c r="AU4" s="517"/>
      <c r="AV4" s="517"/>
      <c r="AW4" s="517"/>
      <c r="AX4" s="517"/>
      <c r="AY4" s="517"/>
      <c r="AZ4" s="517"/>
      <c r="BA4" s="517"/>
      <c r="BB4" s="517"/>
      <c r="BC4" s="517"/>
      <c r="BD4" s="517"/>
      <c r="BE4" s="517"/>
      <c r="BF4" s="516" t="s">
        <v>2392</v>
      </c>
      <c r="BG4" s="516"/>
      <c r="BH4" s="338">
        <v>45957</v>
      </c>
    </row>
    <row r="5" spans="2:65" ht="12.75" x14ac:dyDescent="0.2">
      <c r="B5" s="333"/>
      <c r="C5" s="333"/>
      <c r="P5" s="333"/>
      <c r="Q5" s="333"/>
      <c r="R5" s="333"/>
      <c r="S5" s="333"/>
      <c r="T5" s="333"/>
      <c r="U5" s="333"/>
      <c r="V5" s="333"/>
      <c r="W5" s="333"/>
      <c r="X5" s="333"/>
      <c r="Y5" s="333"/>
      <c r="Z5" s="333"/>
      <c r="AA5" s="333"/>
      <c r="AB5" s="333"/>
      <c r="AC5" s="333"/>
      <c r="AD5" s="333"/>
      <c r="AE5" s="333"/>
      <c r="AF5" s="333"/>
      <c r="AG5" s="333"/>
      <c r="AH5" s="333"/>
      <c r="AI5" s="333"/>
      <c r="AJ5" s="333"/>
      <c r="AK5" s="333"/>
      <c r="AL5" s="333"/>
      <c r="AM5" s="333"/>
      <c r="AN5" s="333"/>
      <c r="AO5" s="333"/>
      <c r="AP5" s="333"/>
      <c r="AQ5" s="333"/>
      <c r="AR5" s="333"/>
      <c r="AS5" s="333"/>
      <c r="AT5" s="333"/>
      <c r="AU5" s="333"/>
      <c r="AV5" s="333"/>
      <c r="AW5" s="333"/>
      <c r="AX5" s="333"/>
      <c r="AY5" s="333"/>
      <c r="AZ5" s="333"/>
      <c r="BA5" s="333"/>
      <c r="BB5" s="333"/>
      <c r="BC5" s="333"/>
      <c r="BD5" s="333"/>
      <c r="BE5" s="333"/>
      <c r="BF5" s="333"/>
      <c r="BG5" s="333"/>
      <c r="BH5" s="333"/>
      <c r="BI5" s="333"/>
      <c r="BJ5" s="333"/>
      <c r="BK5" s="333"/>
      <c r="BL5" s="333"/>
      <c r="BM5" s="333"/>
    </row>
    <row r="6" spans="2:65" ht="9" customHeight="1" x14ac:dyDescent="0.2">
      <c r="B6" s="339"/>
      <c r="C6" s="333"/>
      <c r="P6" s="333"/>
      <c r="Q6" s="333"/>
      <c r="R6" s="333"/>
      <c r="S6" s="333"/>
      <c r="T6" s="333"/>
      <c r="U6" s="333"/>
      <c r="V6" s="333"/>
      <c r="W6" s="333"/>
      <c r="X6" s="333"/>
      <c r="Y6" s="333"/>
      <c r="Z6" s="333"/>
      <c r="AA6" s="333"/>
      <c r="AB6" s="333"/>
      <c r="AC6" s="333"/>
      <c r="AD6" s="333"/>
      <c r="AE6" s="333"/>
      <c r="AF6" s="333"/>
      <c r="AG6" s="333"/>
      <c r="AH6" s="333"/>
      <c r="AI6" s="333"/>
      <c r="AJ6" s="333"/>
      <c r="AK6" s="333"/>
      <c r="AL6" s="333"/>
      <c r="AM6" s="333"/>
      <c r="AN6" s="333"/>
      <c r="AO6" s="333"/>
      <c r="AP6" s="333"/>
      <c r="AQ6" s="333"/>
      <c r="AR6" s="333"/>
      <c r="AS6" s="333"/>
      <c r="AT6" s="333"/>
      <c r="AU6" s="333"/>
      <c r="AV6" s="333"/>
      <c r="AW6" s="333"/>
      <c r="AX6" s="333"/>
      <c r="AY6" s="333"/>
      <c r="AZ6" s="333"/>
      <c r="BA6" s="333"/>
      <c r="BB6" s="333"/>
      <c r="BC6" s="333"/>
      <c r="BD6" s="333"/>
      <c r="BE6" s="333"/>
      <c r="BF6" s="333"/>
      <c r="BG6" s="333"/>
      <c r="BH6" s="333"/>
      <c r="BI6" s="333"/>
      <c r="BJ6" s="333"/>
      <c r="BK6" s="333"/>
      <c r="BL6" s="333"/>
      <c r="BM6" s="333"/>
    </row>
    <row r="7" spans="2:65" ht="16.5" x14ac:dyDescent="0.2">
      <c r="B7" s="285" t="s">
        <v>2387</v>
      </c>
      <c r="C7" s="333"/>
      <c r="P7" s="333"/>
      <c r="Q7" s="333"/>
      <c r="R7" s="333"/>
      <c r="S7" s="333"/>
      <c r="T7" s="333"/>
      <c r="U7" s="333"/>
      <c r="V7" s="333"/>
      <c r="W7" s="333"/>
      <c r="X7" s="333"/>
      <c r="Y7" s="333"/>
      <c r="Z7" s="333"/>
      <c r="AA7" s="333"/>
      <c r="AB7" s="333"/>
      <c r="AC7" s="333"/>
      <c r="AD7" s="333"/>
      <c r="AE7" s="333"/>
      <c r="AF7" s="333"/>
      <c r="AG7" s="333"/>
      <c r="AH7" s="333"/>
      <c r="AI7" s="333"/>
      <c r="AJ7" s="333"/>
      <c r="AK7" s="333"/>
      <c r="AL7" s="333"/>
      <c r="AM7" s="333"/>
      <c r="AN7" s="333"/>
      <c r="AO7" s="333"/>
      <c r="AP7" s="333"/>
      <c r="AQ7" s="333"/>
      <c r="AR7" s="333"/>
      <c r="AS7" s="333"/>
      <c r="AT7" s="333"/>
      <c r="AU7" s="333"/>
      <c r="AV7" s="333"/>
      <c r="AW7" s="333"/>
      <c r="AX7" s="333"/>
      <c r="AY7" s="333"/>
      <c r="AZ7" s="333"/>
      <c r="BA7" s="333"/>
      <c r="BB7" s="333"/>
      <c r="BC7" s="333"/>
      <c r="BD7" s="333"/>
      <c r="BE7" s="333"/>
      <c r="BF7" s="333"/>
      <c r="BG7" s="333"/>
      <c r="BH7" s="333"/>
      <c r="BI7" s="333"/>
      <c r="BJ7" s="333"/>
      <c r="BK7" s="333"/>
      <c r="BL7" s="333"/>
      <c r="BM7" s="333"/>
    </row>
    <row r="8" spans="2:65" ht="13.5" thickBot="1" x14ac:dyDescent="0.25">
      <c r="B8" s="333"/>
      <c r="C8" s="333"/>
      <c r="P8" s="333"/>
      <c r="Q8" s="333"/>
      <c r="R8" s="333"/>
      <c r="S8" s="333"/>
      <c r="T8" s="333"/>
      <c r="U8" s="333"/>
      <c r="V8" s="333"/>
      <c r="W8" s="333"/>
      <c r="X8" s="333"/>
      <c r="Y8" s="333"/>
      <c r="Z8" s="333"/>
      <c r="AA8" s="333"/>
      <c r="AB8" s="333"/>
      <c r="AC8" s="333"/>
      <c r="AD8" s="333"/>
      <c r="AE8" s="333"/>
      <c r="AF8" s="333"/>
      <c r="AG8" s="333"/>
      <c r="AH8" s="333"/>
      <c r="AI8" s="333"/>
      <c r="AJ8" s="333"/>
      <c r="AK8" s="333"/>
      <c r="AL8" s="333"/>
      <c r="AM8" s="333"/>
      <c r="AN8" s="333"/>
      <c r="AO8" s="333"/>
      <c r="AP8" s="333"/>
      <c r="AQ8" s="333"/>
      <c r="AR8" s="333"/>
      <c r="AS8" s="333"/>
      <c r="AT8" s="333"/>
      <c r="AU8" s="333"/>
      <c r="AV8" s="333"/>
      <c r="AW8" s="333"/>
      <c r="AX8" s="333"/>
      <c r="AY8" s="333"/>
      <c r="AZ8" s="333"/>
      <c r="BA8" s="333"/>
      <c r="BB8" s="333"/>
      <c r="BC8" s="333"/>
      <c r="BD8" s="333"/>
      <c r="BE8" s="333"/>
      <c r="BF8" s="333"/>
      <c r="BG8" s="333"/>
      <c r="BH8" s="333"/>
      <c r="BI8" s="333"/>
      <c r="BJ8" s="333"/>
      <c r="BK8" s="333"/>
      <c r="BL8" s="333"/>
      <c r="BM8" s="333"/>
    </row>
    <row r="9" spans="2:65" ht="18" x14ac:dyDescent="0.2">
      <c r="B9" s="340" t="s">
        <v>2046</v>
      </c>
      <c r="C9" s="341"/>
      <c r="D9" s="341"/>
      <c r="E9" s="341"/>
      <c r="F9" s="341"/>
      <c r="G9" s="341"/>
      <c r="H9" s="341"/>
      <c r="I9" s="341"/>
      <c r="J9" s="507" t="s">
        <v>2393</v>
      </c>
      <c r="K9" s="508"/>
      <c r="L9" s="508"/>
      <c r="M9" s="508"/>
      <c r="N9" s="508"/>
      <c r="O9" s="508"/>
      <c r="P9" s="508"/>
      <c r="Q9" s="508"/>
      <c r="R9" s="508"/>
      <c r="S9" s="508"/>
      <c r="T9" s="508"/>
      <c r="U9" s="508"/>
      <c r="V9" s="508"/>
      <c r="W9" s="508"/>
      <c r="X9" s="508"/>
      <c r="Y9" s="508"/>
      <c r="Z9" s="509"/>
      <c r="AA9" s="510" t="s">
        <v>2047</v>
      </c>
      <c r="AB9" s="511"/>
      <c r="AC9" s="511"/>
      <c r="AD9" s="511"/>
      <c r="AE9" s="511"/>
      <c r="AF9" s="511"/>
      <c r="AG9" s="511"/>
      <c r="AH9" s="511"/>
      <c r="AI9" s="511"/>
      <c r="AJ9" s="511"/>
      <c r="AK9" s="511"/>
      <c r="AL9" s="511"/>
      <c r="AM9" s="511"/>
      <c r="AN9" s="511"/>
      <c r="AO9" s="511"/>
      <c r="AP9" s="511"/>
      <c r="AQ9" s="511"/>
      <c r="AR9" s="511"/>
      <c r="AS9" s="512"/>
      <c r="AT9" s="507" t="s">
        <v>2048</v>
      </c>
      <c r="AU9" s="508"/>
      <c r="AV9" s="508"/>
      <c r="AW9" s="508"/>
      <c r="AX9" s="508"/>
      <c r="AY9" s="508"/>
      <c r="AZ9" s="508"/>
      <c r="BA9" s="508"/>
      <c r="BB9" s="508"/>
      <c r="BC9" s="508"/>
      <c r="BD9" s="508"/>
      <c r="BE9" s="508"/>
      <c r="BF9" s="508"/>
      <c r="BG9" s="508"/>
      <c r="BH9" s="508"/>
      <c r="BI9" s="513"/>
      <c r="BJ9" s="333"/>
      <c r="BK9" s="333"/>
      <c r="BL9" s="333"/>
      <c r="BM9" s="333"/>
    </row>
    <row r="10" spans="2:65" ht="92.25" customHeight="1" thickBot="1" x14ac:dyDescent="0.25">
      <c r="B10" s="342" t="s">
        <v>2049</v>
      </c>
      <c r="C10" s="343" t="s">
        <v>2050</v>
      </c>
      <c r="D10" s="343" t="s">
        <v>1831</v>
      </c>
      <c r="E10" s="343" t="s">
        <v>2051</v>
      </c>
      <c r="F10" s="344" t="s">
        <v>2052</v>
      </c>
      <c r="G10" s="344" t="s">
        <v>2053</v>
      </c>
      <c r="H10" s="344" t="s">
        <v>157</v>
      </c>
      <c r="I10" s="344" t="s">
        <v>2394</v>
      </c>
      <c r="J10" s="345" t="s">
        <v>2395</v>
      </c>
      <c r="K10" s="345" t="s">
        <v>2054</v>
      </c>
      <c r="L10" s="345" t="s">
        <v>2396</v>
      </c>
      <c r="M10" s="345" t="s">
        <v>2055</v>
      </c>
      <c r="N10" s="345" t="s">
        <v>2397</v>
      </c>
      <c r="O10" s="345" t="s">
        <v>2056</v>
      </c>
      <c r="P10" s="345" t="s">
        <v>2398</v>
      </c>
      <c r="Q10" s="345" t="s">
        <v>2057</v>
      </c>
      <c r="R10" s="345" t="s">
        <v>2058</v>
      </c>
      <c r="S10" s="345" t="s">
        <v>2059</v>
      </c>
      <c r="T10" s="345" t="s">
        <v>2060</v>
      </c>
      <c r="U10" s="345" t="s">
        <v>2061</v>
      </c>
      <c r="V10" s="345" t="s">
        <v>2062</v>
      </c>
      <c r="W10" s="345" t="s">
        <v>2379</v>
      </c>
      <c r="X10" s="345" t="s">
        <v>2063</v>
      </c>
      <c r="Y10" s="345" t="s">
        <v>2064</v>
      </c>
      <c r="Z10" s="345" t="s">
        <v>2065</v>
      </c>
      <c r="AA10" s="346" t="s">
        <v>1215</v>
      </c>
      <c r="AB10" s="346" t="s">
        <v>2066</v>
      </c>
      <c r="AC10" s="346" t="s">
        <v>2067</v>
      </c>
      <c r="AD10" s="346" t="s">
        <v>2068</v>
      </c>
      <c r="AE10" s="346" t="s">
        <v>2069</v>
      </c>
      <c r="AF10" s="346" t="s">
        <v>2070</v>
      </c>
      <c r="AG10" s="346" t="s">
        <v>2071</v>
      </c>
      <c r="AH10" s="346" t="s">
        <v>2072</v>
      </c>
      <c r="AI10" s="346" t="s">
        <v>2073</v>
      </c>
      <c r="AJ10" s="346" t="s">
        <v>1612</v>
      </c>
      <c r="AK10" s="346" t="s">
        <v>232</v>
      </c>
      <c r="AL10" s="346" t="s">
        <v>2074</v>
      </c>
      <c r="AM10" s="346" t="s">
        <v>2075</v>
      </c>
      <c r="AN10" s="346" t="s">
        <v>2076</v>
      </c>
      <c r="AO10" s="346" t="s">
        <v>2077</v>
      </c>
      <c r="AP10" s="346" t="s">
        <v>2078</v>
      </c>
      <c r="AQ10" s="346" t="s">
        <v>2079</v>
      </c>
      <c r="AR10" s="346" t="s">
        <v>2080</v>
      </c>
      <c r="AS10" s="346" t="s">
        <v>2081</v>
      </c>
      <c r="AT10" s="347" t="s">
        <v>1991</v>
      </c>
      <c r="AU10" s="347" t="s">
        <v>248</v>
      </c>
      <c r="AV10" s="347" t="s">
        <v>623</v>
      </c>
      <c r="AW10" s="347" t="s">
        <v>622</v>
      </c>
      <c r="AX10" s="347" t="s">
        <v>620</v>
      </c>
      <c r="AY10" s="347" t="s">
        <v>513</v>
      </c>
      <c r="AZ10" s="347" t="s">
        <v>621</v>
      </c>
      <c r="BA10" s="347" t="s">
        <v>2082</v>
      </c>
      <c r="BB10" s="347" t="s">
        <v>2399</v>
      </c>
      <c r="BC10" s="347" t="s">
        <v>2083</v>
      </c>
      <c r="BD10" s="347" t="s">
        <v>417</v>
      </c>
      <c r="BE10" s="347" t="s">
        <v>357</v>
      </c>
      <c r="BF10" s="347" t="s">
        <v>2084</v>
      </c>
      <c r="BG10" s="347" t="s">
        <v>209</v>
      </c>
      <c r="BH10" s="347" t="s">
        <v>487</v>
      </c>
      <c r="BI10" s="348" t="s">
        <v>2085</v>
      </c>
      <c r="BJ10" s="333"/>
      <c r="BK10" s="333"/>
      <c r="BL10" s="333"/>
      <c r="BM10" s="333"/>
    </row>
    <row r="11" spans="2:65" ht="180" hidden="1" x14ac:dyDescent="0.2">
      <c r="B11" s="349" t="s">
        <v>2249</v>
      </c>
      <c r="C11" s="350">
        <v>1</v>
      </c>
      <c r="D11" s="351" t="s">
        <v>281</v>
      </c>
      <c r="E11" s="352" t="s">
        <v>1567</v>
      </c>
      <c r="F11" s="353" t="s">
        <v>2250</v>
      </c>
      <c r="G11" s="354" t="s">
        <v>2142</v>
      </c>
      <c r="H11" s="355" t="s">
        <v>2251</v>
      </c>
      <c r="I11" s="356" t="s">
        <v>199</v>
      </c>
      <c r="J11" s="357" t="s">
        <v>2252</v>
      </c>
      <c r="K11" s="358" t="s">
        <v>2253</v>
      </c>
      <c r="L11" s="358" t="s">
        <v>2254</v>
      </c>
      <c r="M11" s="358" t="s">
        <v>281</v>
      </c>
      <c r="N11" s="359" t="s">
        <v>2255</v>
      </c>
      <c r="O11" s="356" t="s">
        <v>2092</v>
      </c>
      <c r="P11" s="360" t="s">
        <v>2121</v>
      </c>
      <c r="Q11" s="360" t="s">
        <v>2121</v>
      </c>
      <c r="R11" s="356" t="s">
        <v>2256</v>
      </c>
      <c r="S11" s="361" t="s">
        <v>2400</v>
      </c>
      <c r="T11" s="362">
        <v>46068</v>
      </c>
      <c r="U11" s="362">
        <v>46371</v>
      </c>
      <c r="V11" s="363" t="s">
        <v>2401</v>
      </c>
      <c r="W11" s="360" t="s">
        <v>2121</v>
      </c>
      <c r="X11" s="363" t="s">
        <v>2402</v>
      </c>
      <c r="Y11" s="363" t="s">
        <v>2403</v>
      </c>
      <c r="Z11" s="364">
        <v>0.1</v>
      </c>
      <c r="AA11" s="354" t="s">
        <v>2121</v>
      </c>
      <c r="AB11" s="354" t="s">
        <v>2121</v>
      </c>
      <c r="AC11" s="354" t="s">
        <v>2121</v>
      </c>
      <c r="AD11" s="354" t="s">
        <v>2121</v>
      </c>
      <c r="AE11" s="354" t="s">
        <v>2121</v>
      </c>
      <c r="AF11" s="354" t="s">
        <v>2093</v>
      </c>
      <c r="AG11" s="354" t="s">
        <v>2121</v>
      </c>
      <c r="AH11" s="354" t="s">
        <v>2093</v>
      </c>
      <c r="AI11" s="354" t="s">
        <v>2093</v>
      </c>
      <c r="AJ11" s="354" t="s">
        <v>2121</v>
      </c>
      <c r="AK11" s="354" t="s">
        <v>2121</v>
      </c>
      <c r="AL11" s="354" t="s">
        <v>2121</v>
      </c>
      <c r="AM11" s="354" t="s">
        <v>2121</v>
      </c>
      <c r="AN11" s="354" t="s">
        <v>2121</v>
      </c>
      <c r="AO11" s="354" t="s">
        <v>2093</v>
      </c>
      <c r="AP11" s="354" t="s">
        <v>2121</v>
      </c>
      <c r="AQ11" s="354" t="s">
        <v>2093</v>
      </c>
      <c r="AR11" s="354" t="s">
        <v>2121</v>
      </c>
      <c r="AS11" s="354" t="s">
        <v>2121</v>
      </c>
      <c r="AT11" s="354" t="s">
        <v>2121</v>
      </c>
      <c r="AU11" s="354" t="s">
        <v>2121</v>
      </c>
      <c r="AV11" s="354" t="s">
        <v>2121</v>
      </c>
      <c r="AW11" s="354" t="s">
        <v>2121</v>
      </c>
      <c r="AX11" s="354" t="s">
        <v>2121</v>
      </c>
      <c r="AY11" s="354" t="s">
        <v>2121</v>
      </c>
      <c r="AZ11" s="354" t="s">
        <v>2121</v>
      </c>
      <c r="BA11" s="354" t="s">
        <v>2121</v>
      </c>
      <c r="BB11" s="354" t="s">
        <v>2093</v>
      </c>
      <c r="BC11" s="354" t="s">
        <v>2121</v>
      </c>
      <c r="BD11" s="354" t="s">
        <v>2121</v>
      </c>
      <c r="BE11" s="354" t="s">
        <v>2121</v>
      </c>
      <c r="BF11" s="354" t="s">
        <v>2121</v>
      </c>
      <c r="BG11" s="354" t="s">
        <v>2121</v>
      </c>
      <c r="BH11" s="354" t="s">
        <v>2093</v>
      </c>
      <c r="BI11" s="365" t="s">
        <v>2093</v>
      </c>
      <c r="BJ11" s="333"/>
      <c r="BK11" s="333"/>
      <c r="BL11" s="333"/>
      <c r="BM11" s="333"/>
    </row>
    <row r="12" spans="2:65" ht="180" hidden="1" x14ac:dyDescent="0.2">
      <c r="B12" s="366" t="s">
        <v>2249</v>
      </c>
      <c r="C12" s="367">
        <f>+C11+1</f>
        <v>2</v>
      </c>
      <c r="D12" s="368" t="s">
        <v>281</v>
      </c>
      <c r="E12" s="369" t="s">
        <v>1567</v>
      </c>
      <c r="F12" s="370" t="s">
        <v>2250</v>
      </c>
      <c r="G12" s="371" t="s">
        <v>2142</v>
      </c>
      <c r="H12" s="372" t="s">
        <v>2251</v>
      </c>
      <c r="I12" s="373" t="s">
        <v>199</v>
      </c>
      <c r="J12" s="374" t="s">
        <v>2252</v>
      </c>
      <c r="K12" s="375" t="s">
        <v>2253</v>
      </c>
      <c r="L12" s="375" t="s">
        <v>2254</v>
      </c>
      <c r="M12" s="375" t="s">
        <v>281</v>
      </c>
      <c r="N12" s="376" t="s">
        <v>2255</v>
      </c>
      <c r="O12" s="373" t="s">
        <v>2092</v>
      </c>
      <c r="P12" s="377" t="s">
        <v>2121</v>
      </c>
      <c r="Q12" s="377" t="s">
        <v>2121</v>
      </c>
      <c r="R12" s="373" t="s">
        <v>2257</v>
      </c>
      <c r="S12" s="378" t="s">
        <v>2400</v>
      </c>
      <c r="T12" s="379">
        <v>46068</v>
      </c>
      <c r="U12" s="379">
        <v>46371</v>
      </c>
      <c r="V12" s="373" t="s">
        <v>2401</v>
      </c>
      <c r="W12" s="377" t="s">
        <v>2121</v>
      </c>
      <c r="X12" s="373" t="s">
        <v>2402</v>
      </c>
      <c r="Y12" s="373" t="s">
        <v>2403</v>
      </c>
      <c r="Z12" s="380">
        <v>0.1</v>
      </c>
      <c r="AA12" s="371" t="s">
        <v>2121</v>
      </c>
      <c r="AB12" s="371" t="s">
        <v>2121</v>
      </c>
      <c r="AC12" s="371" t="s">
        <v>2121</v>
      </c>
      <c r="AD12" s="371" t="s">
        <v>2121</v>
      </c>
      <c r="AE12" s="371" t="s">
        <v>2121</v>
      </c>
      <c r="AF12" s="371" t="s">
        <v>2093</v>
      </c>
      <c r="AG12" s="371" t="s">
        <v>2121</v>
      </c>
      <c r="AH12" s="371" t="s">
        <v>2093</v>
      </c>
      <c r="AI12" s="371" t="s">
        <v>2093</v>
      </c>
      <c r="AJ12" s="371" t="s">
        <v>2121</v>
      </c>
      <c r="AK12" s="371" t="s">
        <v>2121</v>
      </c>
      <c r="AL12" s="371" t="s">
        <v>2121</v>
      </c>
      <c r="AM12" s="371" t="s">
        <v>2121</v>
      </c>
      <c r="AN12" s="371" t="s">
        <v>2121</v>
      </c>
      <c r="AO12" s="371" t="s">
        <v>2093</v>
      </c>
      <c r="AP12" s="371" t="s">
        <v>2121</v>
      </c>
      <c r="AQ12" s="371" t="s">
        <v>2093</v>
      </c>
      <c r="AR12" s="371" t="s">
        <v>2121</v>
      </c>
      <c r="AS12" s="371" t="s">
        <v>2121</v>
      </c>
      <c r="AT12" s="371" t="s">
        <v>2121</v>
      </c>
      <c r="AU12" s="371" t="s">
        <v>2121</v>
      </c>
      <c r="AV12" s="371" t="s">
        <v>2121</v>
      </c>
      <c r="AW12" s="371" t="s">
        <v>2121</v>
      </c>
      <c r="AX12" s="371" t="s">
        <v>2121</v>
      </c>
      <c r="AY12" s="371" t="s">
        <v>2121</v>
      </c>
      <c r="AZ12" s="371" t="s">
        <v>2121</v>
      </c>
      <c r="BA12" s="371" t="s">
        <v>2121</v>
      </c>
      <c r="BB12" s="371" t="s">
        <v>2093</v>
      </c>
      <c r="BC12" s="371" t="s">
        <v>2121</v>
      </c>
      <c r="BD12" s="371" t="s">
        <v>2121</v>
      </c>
      <c r="BE12" s="371" t="s">
        <v>2121</v>
      </c>
      <c r="BF12" s="371" t="s">
        <v>2121</v>
      </c>
      <c r="BG12" s="371" t="s">
        <v>2121</v>
      </c>
      <c r="BH12" s="371" t="s">
        <v>2093</v>
      </c>
      <c r="BI12" s="381" t="s">
        <v>2093</v>
      </c>
      <c r="BJ12" s="333"/>
      <c r="BK12" s="333"/>
      <c r="BL12" s="333"/>
      <c r="BM12" s="333"/>
    </row>
    <row r="13" spans="2:65" ht="180" hidden="1" x14ac:dyDescent="0.2">
      <c r="B13" s="366" t="s">
        <v>2258</v>
      </c>
      <c r="C13" s="367">
        <f t="shared" ref="C13:C38" si="0">+C12+1</f>
        <v>3</v>
      </c>
      <c r="D13" s="368" t="s">
        <v>281</v>
      </c>
      <c r="E13" s="369" t="s">
        <v>1567</v>
      </c>
      <c r="F13" s="370" t="s">
        <v>2250</v>
      </c>
      <c r="G13" s="371" t="s">
        <v>2087</v>
      </c>
      <c r="H13" s="372" t="s">
        <v>2251</v>
      </c>
      <c r="I13" s="373" t="s">
        <v>199</v>
      </c>
      <c r="J13" s="374" t="s">
        <v>2252</v>
      </c>
      <c r="K13" s="375" t="s">
        <v>2253</v>
      </c>
      <c r="L13" s="375" t="s">
        <v>2254</v>
      </c>
      <c r="M13" s="375" t="s">
        <v>281</v>
      </c>
      <c r="N13" s="376" t="s">
        <v>2259</v>
      </c>
      <c r="O13" s="373" t="s">
        <v>2092</v>
      </c>
      <c r="P13" s="377" t="s">
        <v>2121</v>
      </c>
      <c r="Q13" s="377" t="s">
        <v>2121</v>
      </c>
      <c r="R13" s="373" t="s">
        <v>2260</v>
      </c>
      <c r="S13" s="378" t="s">
        <v>2400</v>
      </c>
      <c r="T13" s="379">
        <v>46068</v>
      </c>
      <c r="U13" s="379">
        <v>46371</v>
      </c>
      <c r="V13" s="373" t="s">
        <v>2261</v>
      </c>
      <c r="W13" s="377" t="s">
        <v>2121</v>
      </c>
      <c r="X13" s="373" t="s">
        <v>2404</v>
      </c>
      <c r="Y13" s="373" t="s">
        <v>2405</v>
      </c>
      <c r="Z13" s="380">
        <v>1</v>
      </c>
      <c r="AA13" s="371" t="s">
        <v>2121</v>
      </c>
      <c r="AB13" s="371" t="s">
        <v>2121</v>
      </c>
      <c r="AC13" s="371" t="s">
        <v>2121</v>
      </c>
      <c r="AD13" s="371" t="s">
        <v>2121</v>
      </c>
      <c r="AE13" s="371" t="s">
        <v>2121</v>
      </c>
      <c r="AF13" s="371" t="s">
        <v>2093</v>
      </c>
      <c r="AG13" s="371" t="s">
        <v>2121</v>
      </c>
      <c r="AH13" s="371" t="s">
        <v>2093</v>
      </c>
      <c r="AI13" s="371" t="s">
        <v>2093</v>
      </c>
      <c r="AJ13" s="371" t="s">
        <v>2121</v>
      </c>
      <c r="AK13" s="371" t="s">
        <v>2121</v>
      </c>
      <c r="AL13" s="371" t="s">
        <v>2121</v>
      </c>
      <c r="AM13" s="371" t="s">
        <v>2121</v>
      </c>
      <c r="AN13" s="371" t="s">
        <v>2121</v>
      </c>
      <c r="AO13" s="371" t="s">
        <v>2093</v>
      </c>
      <c r="AP13" s="371" t="s">
        <v>2121</v>
      </c>
      <c r="AQ13" s="371" t="s">
        <v>2121</v>
      </c>
      <c r="AR13" s="371" t="s">
        <v>2121</v>
      </c>
      <c r="AS13" s="371" t="s">
        <v>2121</v>
      </c>
      <c r="AT13" s="371" t="s">
        <v>2121</v>
      </c>
      <c r="AU13" s="371" t="s">
        <v>2121</v>
      </c>
      <c r="AV13" s="371" t="s">
        <v>2121</v>
      </c>
      <c r="AW13" s="371" t="s">
        <v>2121</v>
      </c>
      <c r="AX13" s="371" t="s">
        <v>2121</v>
      </c>
      <c r="AY13" s="371" t="s">
        <v>2121</v>
      </c>
      <c r="AZ13" s="371" t="s">
        <v>2121</v>
      </c>
      <c r="BA13" s="371" t="s">
        <v>2121</v>
      </c>
      <c r="BB13" s="371" t="s">
        <v>2093</v>
      </c>
      <c r="BC13" s="371" t="s">
        <v>2121</v>
      </c>
      <c r="BD13" s="371" t="s">
        <v>2121</v>
      </c>
      <c r="BE13" s="371" t="s">
        <v>2121</v>
      </c>
      <c r="BF13" s="371" t="s">
        <v>2121</v>
      </c>
      <c r="BG13" s="371" t="s">
        <v>2121</v>
      </c>
      <c r="BH13" s="371" t="s">
        <v>2093</v>
      </c>
      <c r="BI13" s="381" t="s">
        <v>2093</v>
      </c>
      <c r="BJ13" s="333"/>
      <c r="BK13" s="333"/>
      <c r="BL13" s="333"/>
      <c r="BM13" s="333"/>
    </row>
    <row r="14" spans="2:65" ht="180" hidden="1" x14ac:dyDescent="0.2">
      <c r="B14" s="366" t="s">
        <v>2258</v>
      </c>
      <c r="C14" s="367">
        <f t="shared" si="0"/>
        <v>4</v>
      </c>
      <c r="D14" s="368" t="s">
        <v>281</v>
      </c>
      <c r="E14" s="369" t="s">
        <v>1567</v>
      </c>
      <c r="F14" s="370" t="s">
        <v>2250</v>
      </c>
      <c r="G14" s="371" t="s">
        <v>2087</v>
      </c>
      <c r="H14" s="372" t="s">
        <v>2251</v>
      </c>
      <c r="I14" s="373" t="s">
        <v>199</v>
      </c>
      <c r="J14" s="374" t="s">
        <v>2252</v>
      </c>
      <c r="K14" s="375" t="s">
        <v>2253</v>
      </c>
      <c r="L14" s="375" t="s">
        <v>2254</v>
      </c>
      <c r="M14" s="375" t="s">
        <v>281</v>
      </c>
      <c r="N14" s="376" t="s">
        <v>2259</v>
      </c>
      <c r="O14" s="373" t="s">
        <v>2092</v>
      </c>
      <c r="P14" s="377" t="s">
        <v>2121</v>
      </c>
      <c r="Q14" s="377" t="s">
        <v>2121</v>
      </c>
      <c r="R14" s="373" t="s">
        <v>2262</v>
      </c>
      <c r="S14" s="382" t="s">
        <v>2400</v>
      </c>
      <c r="T14" s="379">
        <v>46068</v>
      </c>
      <c r="U14" s="379">
        <v>46371</v>
      </c>
      <c r="V14" s="373" t="s">
        <v>2263</v>
      </c>
      <c r="W14" s="377" t="s">
        <v>2121</v>
      </c>
      <c r="X14" s="377" t="s">
        <v>2121</v>
      </c>
      <c r="Y14" s="377" t="s">
        <v>2121</v>
      </c>
      <c r="Z14" s="377" t="s">
        <v>2121</v>
      </c>
      <c r="AA14" s="371" t="s">
        <v>2121</v>
      </c>
      <c r="AB14" s="371" t="s">
        <v>2121</v>
      </c>
      <c r="AC14" s="371" t="s">
        <v>2121</v>
      </c>
      <c r="AD14" s="371" t="s">
        <v>2121</v>
      </c>
      <c r="AE14" s="371" t="s">
        <v>2121</v>
      </c>
      <c r="AF14" s="371" t="s">
        <v>2093</v>
      </c>
      <c r="AG14" s="371" t="s">
        <v>2121</v>
      </c>
      <c r="AH14" s="371" t="s">
        <v>2093</v>
      </c>
      <c r="AI14" s="371" t="s">
        <v>2093</v>
      </c>
      <c r="AJ14" s="371" t="s">
        <v>2121</v>
      </c>
      <c r="AK14" s="371" t="s">
        <v>2121</v>
      </c>
      <c r="AL14" s="371" t="s">
        <v>2121</v>
      </c>
      <c r="AM14" s="371" t="s">
        <v>2121</v>
      </c>
      <c r="AN14" s="371" t="s">
        <v>2121</v>
      </c>
      <c r="AO14" s="371" t="s">
        <v>2121</v>
      </c>
      <c r="AP14" s="371" t="s">
        <v>2121</v>
      </c>
      <c r="AQ14" s="371" t="s">
        <v>2121</v>
      </c>
      <c r="AR14" s="371" t="s">
        <v>2121</v>
      </c>
      <c r="AS14" s="371" t="s">
        <v>2121</v>
      </c>
      <c r="AT14" s="371" t="s">
        <v>2121</v>
      </c>
      <c r="AU14" s="371" t="s">
        <v>2121</v>
      </c>
      <c r="AV14" s="371" t="s">
        <v>2121</v>
      </c>
      <c r="AW14" s="371" t="s">
        <v>2121</v>
      </c>
      <c r="AX14" s="371" t="s">
        <v>2121</v>
      </c>
      <c r="AY14" s="371" t="s">
        <v>2121</v>
      </c>
      <c r="AZ14" s="371" t="s">
        <v>2121</v>
      </c>
      <c r="BA14" s="371" t="s">
        <v>2121</v>
      </c>
      <c r="BB14" s="371" t="s">
        <v>2121</v>
      </c>
      <c r="BC14" s="371" t="s">
        <v>2121</v>
      </c>
      <c r="BD14" s="371" t="s">
        <v>2121</v>
      </c>
      <c r="BE14" s="371" t="s">
        <v>2121</v>
      </c>
      <c r="BF14" s="371" t="s">
        <v>2121</v>
      </c>
      <c r="BG14" s="371" t="s">
        <v>2121</v>
      </c>
      <c r="BH14" s="371" t="s">
        <v>2093</v>
      </c>
      <c r="BI14" s="381" t="s">
        <v>2093</v>
      </c>
      <c r="BJ14" s="333"/>
      <c r="BK14" s="333"/>
      <c r="BL14" s="333"/>
      <c r="BM14" s="333"/>
    </row>
    <row r="15" spans="2:65" ht="180" hidden="1" x14ac:dyDescent="0.2">
      <c r="B15" s="366" t="s">
        <v>2258</v>
      </c>
      <c r="C15" s="367">
        <f t="shared" si="0"/>
        <v>5</v>
      </c>
      <c r="D15" s="383" t="s">
        <v>281</v>
      </c>
      <c r="E15" s="384" t="s">
        <v>1567</v>
      </c>
      <c r="F15" s="372" t="s">
        <v>2250</v>
      </c>
      <c r="G15" s="371" t="s">
        <v>2087</v>
      </c>
      <c r="H15" s="372" t="s">
        <v>2251</v>
      </c>
      <c r="I15" s="373" t="s">
        <v>199</v>
      </c>
      <c r="J15" s="374" t="s">
        <v>2252</v>
      </c>
      <c r="K15" s="375" t="s">
        <v>2253</v>
      </c>
      <c r="L15" s="375" t="s">
        <v>2254</v>
      </c>
      <c r="M15" s="375" t="s">
        <v>281</v>
      </c>
      <c r="N15" s="373" t="s">
        <v>2259</v>
      </c>
      <c r="O15" s="373" t="s">
        <v>2092</v>
      </c>
      <c r="P15" s="377" t="s">
        <v>2121</v>
      </c>
      <c r="Q15" s="377" t="s">
        <v>2121</v>
      </c>
      <c r="R15" s="373" t="s">
        <v>2264</v>
      </c>
      <c r="S15" s="378" t="s">
        <v>2400</v>
      </c>
      <c r="T15" s="379">
        <v>46082</v>
      </c>
      <c r="U15" s="379">
        <v>46371</v>
      </c>
      <c r="V15" s="373" t="s">
        <v>2265</v>
      </c>
      <c r="W15" s="377" t="s">
        <v>2121</v>
      </c>
      <c r="X15" s="373" t="s">
        <v>2406</v>
      </c>
      <c r="Y15" s="373" t="s">
        <v>2266</v>
      </c>
      <c r="Z15" s="380">
        <v>0.7</v>
      </c>
      <c r="AA15" s="371" t="s">
        <v>2121</v>
      </c>
      <c r="AB15" s="371" t="s">
        <v>2121</v>
      </c>
      <c r="AC15" s="371" t="s">
        <v>2121</v>
      </c>
      <c r="AD15" s="371" t="s">
        <v>2121</v>
      </c>
      <c r="AE15" s="371" t="s">
        <v>2121</v>
      </c>
      <c r="AF15" s="371" t="s">
        <v>2093</v>
      </c>
      <c r="AG15" s="371" t="s">
        <v>2121</v>
      </c>
      <c r="AH15" s="371" t="s">
        <v>2093</v>
      </c>
      <c r="AI15" s="371" t="s">
        <v>2093</v>
      </c>
      <c r="AJ15" s="371" t="s">
        <v>2121</v>
      </c>
      <c r="AK15" s="371" t="s">
        <v>2121</v>
      </c>
      <c r="AL15" s="371" t="s">
        <v>2121</v>
      </c>
      <c r="AM15" s="371" t="s">
        <v>2121</v>
      </c>
      <c r="AN15" s="371" t="s">
        <v>2121</v>
      </c>
      <c r="AO15" s="371" t="s">
        <v>2121</v>
      </c>
      <c r="AP15" s="371" t="s">
        <v>2121</v>
      </c>
      <c r="AQ15" s="371" t="s">
        <v>2121</v>
      </c>
      <c r="AR15" s="371" t="s">
        <v>2093</v>
      </c>
      <c r="AS15" s="371" t="s">
        <v>2121</v>
      </c>
      <c r="AT15" s="371" t="s">
        <v>2121</v>
      </c>
      <c r="AU15" s="371" t="s">
        <v>2121</v>
      </c>
      <c r="AV15" s="371" t="s">
        <v>2121</v>
      </c>
      <c r="AW15" s="371" t="s">
        <v>2121</v>
      </c>
      <c r="AX15" s="371" t="s">
        <v>2121</v>
      </c>
      <c r="AY15" s="371" t="s">
        <v>2121</v>
      </c>
      <c r="AZ15" s="371" t="s">
        <v>2121</v>
      </c>
      <c r="BA15" s="371" t="s">
        <v>2121</v>
      </c>
      <c r="BB15" s="371" t="s">
        <v>2093</v>
      </c>
      <c r="BC15" s="371" t="s">
        <v>2121</v>
      </c>
      <c r="BD15" s="371" t="s">
        <v>2121</v>
      </c>
      <c r="BE15" s="371" t="s">
        <v>2121</v>
      </c>
      <c r="BF15" s="371" t="s">
        <v>2121</v>
      </c>
      <c r="BG15" s="371" t="s">
        <v>2121</v>
      </c>
      <c r="BH15" s="371" t="s">
        <v>2093</v>
      </c>
      <c r="BI15" s="381" t="s">
        <v>2093</v>
      </c>
      <c r="BJ15" s="333"/>
      <c r="BK15" s="333"/>
      <c r="BL15" s="333"/>
      <c r="BM15" s="333"/>
    </row>
    <row r="16" spans="2:65" ht="180" hidden="1" x14ac:dyDescent="0.2">
      <c r="B16" s="385" t="s">
        <v>2407</v>
      </c>
      <c r="C16" s="367">
        <f t="shared" si="0"/>
        <v>6</v>
      </c>
      <c r="D16" s="368" t="s">
        <v>281</v>
      </c>
      <c r="E16" s="369" t="s">
        <v>1567</v>
      </c>
      <c r="F16" s="370" t="s">
        <v>2165</v>
      </c>
      <c r="G16" s="371" t="s">
        <v>2087</v>
      </c>
      <c r="H16" s="372" t="s">
        <v>2126</v>
      </c>
      <c r="I16" s="373" t="s">
        <v>2408</v>
      </c>
      <c r="J16" s="374" t="s">
        <v>2252</v>
      </c>
      <c r="K16" s="375" t="s">
        <v>2253</v>
      </c>
      <c r="L16" s="375" t="s">
        <v>2268</v>
      </c>
      <c r="M16" s="375" t="s">
        <v>281</v>
      </c>
      <c r="N16" s="373" t="s">
        <v>2269</v>
      </c>
      <c r="O16" s="373" t="s">
        <v>2092</v>
      </c>
      <c r="P16" s="377" t="s">
        <v>2121</v>
      </c>
      <c r="Q16" s="377" t="s">
        <v>2121</v>
      </c>
      <c r="R16" s="386" t="s">
        <v>2409</v>
      </c>
      <c r="S16" s="373" t="s">
        <v>2410</v>
      </c>
      <c r="T16" s="387">
        <v>46111</v>
      </c>
      <c r="U16" s="379">
        <v>46371</v>
      </c>
      <c r="V16" s="373" t="s">
        <v>2411</v>
      </c>
      <c r="W16" s="377" t="s">
        <v>2121</v>
      </c>
      <c r="X16" s="373" t="s">
        <v>2412</v>
      </c>
      <c r="Y16" s="373" t="s">
        <v>2413</v>
      </c>
      <c r="Z16" s="380">
        <v>0.2</v>
      </c>
      <c r="AA16" s="371" t="s">
        <v>2121</v>
      </c>
      <c r="AB16" s="371" t="s">
        <v>2121</v>
      </c>
      <c r="AC16" s="371" t="s">
        <v>2121</v>
      </c>
      <c r="AD16" s="371" t="s">
        <v>2121</v>
      </c>
      <c r="AE16" s="371" t="s">
        <v>2121</v>
      </c>
      <c r="AF16" s="371" t="s">
        <v>2093</v>
      </c>
      <c r="AG16" s="371" t="s">
        <v>2121</v>
      </c>
      <c r="AH16" s="371" t="s">
        <v>2093</v>
      </c>
      <c r="AI16" s="371" t="s">
        <v>2121</v>
      </c>
      <c r="AJ16" s="371" t="s">
        <v>2121</v>
      </c>
      <c r="AK16" s="371" t="s">
        <v>2121</v>
      </c>
      <c r="AL16" s="371" t="s">
        <v>2121</v>
      </c>
      <c r="AM16" s="371" t="s">
        <v>2121</v>
      </c>
      <c r="AN16" s="371" t="s">
        <v>2121</v>
      </c>
      <c r="AO16" s="371" t="s">
        <v>2093</v>
      </c>
      <c r="AP16" s="371" t="s">
        <v>2121</v>
      </c>
      <c r="AQ16" s="371" t="s">
        <v>2121</v>
      </c>
      <c r="AR16" s="371" t="s">
        <v>2121</v>
      </c>
      <c r="AS16" s="371" t="s">
        <v>2121</v>
      </c>
      <c r="AT16" s="371" t="s">
        <v>2121</v>
      </c>
      <c r="AU16" s="371" t="s">
        <v>2121</v>
      </c>
      <c r="AV16" s="371" t="s">
        <v>2121</v>
      </c>
      <c r="AW16" s="371" t="s">
        <v>2121</v>
      </c>
      <c r="AX16" s="371" t="s">
        <v>2121</v>
      </c>
      <c r="AY16" s="371" t="s">
        <v>2121</v>
      </c>
      <c r="AZ16" s="371" t="s">
        <v>2121</v>
      </c>
      <c r="BA16" s="371" t="s">
        <v>2121</v>
      </c>
      <c r="BB16" s="371" t="s">
        <v>2093</v>
      </c>
      <c r="BC16" s="371" t="s">
        <v>2121</v>
      </c>
      <c r="BD16" s="371" t="s">
        <v>2121</v>
      </c>
      <c r="BE16" s="371" t="s">
        <v>2121</v>
      </c>
      <c r="BF16" s="371" t="s">
        <v>2121</v>
      </c>
      <c r="BG16" s="371" t="s">
        <v>2121</v>
      </c>
      <c r="BH16" s="371" t="s">
        <v>2093</v>
      </c>
      <c r="BI16" s="381" t="s">
        <v>2093</v>
      </c>
      <c r="BJ16" s="333"/>
      <c r="BK16" s="333"/>
      <c r="BL16" s="333"/>
      <c r="BM16" s="333"/>
    </row>
    <row r="17" spans="2:65" ht="180" hidden="1" x14ac:dyDescent="0.2">
      <c r="B17" s="385" t="s">
        <v>2414</v>
      </c>
      <c r="C17" s="367">
        <f t="shared" si="0"/>
        <v>7</v>
      </c>
      <c r="D17" s="368" t="s">
        <v>281</v>
      </c>
      <c r="E17" s="369" t="s">
        <v>1567</v>
      </c>
      <c r="F17" s="370" t="s">
        <v>2165</v>
      </c>
      <c r="G17" s="371" t="s">
        <v>2087</v>
      </c>
      <c r="H17" s="372" t="s">
        <v>2126</v>
      </c>
      <c r="I17" s="373" t="s">
        <v>2408</v>
      </c>
      <c r="J17" s="374" t="s">
        <v>2252</v>
      </c>
      <c r="K17" s="375" t="s">
        <v>2253</v>
      </c>
      <c r="L17" s="375" t="s">
        <v>2268</v>
      </c>
      <c r="M17" s="375" t="s">
        <v>281</v>
      </c>
      <c r="N17" s="373" t="s">
        <v>2269</v>
      </c>
      <c r="O17" s="373" t="s">
        <v>2092</v>
      </c>
      <c r="P17" s="377" t="s">
        <v>2121</v>
      </c>
      <c r="Q17" s="377" t="s">
        <v>2121</v>
      </c>
      <c r="R17" s="386" t="s">
        <v>2415</v>
      </c>
      <c r="S17" s="373" t="s">
        <v>2410</v>
      </c>
      <c r="T17" s="387">
        <v>46111</v>
      </c>
      <c r="U17" s="379">
        <v>46371</v>
      </c>
      <c r="V17" s="386" t="s">
        <v>2416</v>
      </c>
      <c r="W17" s="377" t="s">
        <v>2121</v>
      </c>
      <c r="X17" s="373" t="s">
        <v>2412</v>
      </c>
      <c r="Y17" s="373" t="s">
        <v>2413</v>
      </c>
      <c r="Z17" s="380">
        <v>0.2</v>
      </c>
      <c r="AA17" s="371" t="s">
        <v>2121</v>
      </c>
      <c r="AB17" s="371" t="s">
        <v>2121</v>
      </c>
      <c r="AC17" s="371" t="s">
        <v>2121</v>
      </c>
      <c r="AD17" s="371" t="s">
        <v>2121</v>
      </c>
      <c r="AE17" s="371" t="s">
        <v>2121</v>
      </c>
      <c r="AF17" s="371" t="s">
        <v>2093</v>
      </c>
      <c r="AG17" s="371" t="s">
        <v>2121</v>
      </c>
      <c r="AH17" s="371" t="s">
        <v>2093</v>
      </c>
      <c r="AI17" s="371" t="s">
        <v>2121</v>
      </c>
      <c r="AJ17" s="371" t="s">
        <v>2121</v>
      </c>
      <c r="AK17" s="371" t="s">
        <v>2121</v>
      </c>
      <c r="AL17" s="371" t="s">
        <v>2121</v>
      </c>
      <c r="AM17" s="371" t="s">
        <v>2121</v>
      </c>
      <c r="AN17" s="371" t="s">
        <v>2121</v>
      </c>
      <c r="AO17" s="371" t="s">
        <v>2093</v>
      </c>
      <c r="AP17" s="371" t="s">
        <v>2121</v>
      </c>
      <c r="AQ17" s="371" t="s">
        <v>2121</v>
      </c>
      <c r="AR17" s="371" t="s">
        <v>2121</v>
      </c>
      <c r="AS17" s="371" t="s">
        <v>2121</v>
      </c>
      <c r="AT17" s="371" t="s">
        <v>2121</v>
      </c>
      <c r="AU17" s="371" t="s">
        <v>2121</v>
      </c>
      <c r="AV17" s="371" t="s">
        <v>2121</v>
      </c>
      <c r="AW17" s="371" t="s">
        <v>2121</v>
      </c>
      <c r="AX17" s="371" t="s">
        <v>2121</v>
      </c>
      <c r="AY17" s="371" t="s">
        <v>2121</v>
      </c>
      <c r="AZ17" s="371" t="s">
        <v>2121</v>
      </c>
      <c r="BA17" s="371" t="s">
        <v>2121</v>
      </c>
      <c r="BB17" s="371" t="s">
        <v>2093</v>
      </c>
      <c r="BC17" s="371" t="s">
        <v>2121</v>
      </c>
      <c r="BD17" s="371" t="s">
        <v>2121</v>
      </c>
      <c r="BE17" s="371" t="s">
        <v>2121</v>
      </c>
      <c r="BF17" s="371" t="s">
        <v>2121</v>
      </c>
      <c r="BG17" s="371" t="s">
        <v>2121</v>
      </c>
      <c r="BH17" s="371" t="s">
        <v>2093</v>
      </c>
      <c r="BI17" s="381" t="s">
        <v>2093</v>
      </c>
      <c r="BJ17" s="333"/>
      <c r="BK17" s="333"/>
      <c r="BL17" s="333"/>
      <c r="BM17" s="333"/>
    </row>
    <row r="18" spans="2:65" ht="180" hidden="1" x14ac:dyDescent="0.2">
      <c r="B18" s="385" t="s">
        <v>2267</v>
      </c>
      <c r="C18" s="367">
        <f t="shared" si="0"/>
        <v>8</v>
      </c>
      <c r="D18" s="368" t="s">
        <v>281</v>
      </c>
      <c r="E18" s="369" t="s">
        <v>1567</v>
      </c>
      <c r="F18" s="370" t="s">
        <v>2165</v>
      </c>
      <c r="G18" s="371" t="s">
        <v>2087</v>
      </c>
      <c r="H18" s="372" t="s">
        <v>2126</v>
      </c>
      <c r="I18" s="373" t="s">
        <v>2408</v>
      </c>
      <c r="J18" s="374" t="s">
        <v>2252</v>
      </c>
      <c r="K18" s="375" t="s">
        <v>2253</v>
      </c>
      <c r="L18" s="375" t="s">
        <v>2268</v>
      </c>
      <c r="M18" s="375" t="s">
        <v>281</v>
      </c>
      <c r="N18" s="373" t="s">
        <v>2269</v>
      </c>
      <c r="O18" s="373" t="s">
        <v>2092</v>
      </c>
      <c r="P18" s="377" t="s">
        <v>2121</v>
      </c>
      <c r="Q18" s="377" t="s">
        <v>2121</v>
      </c>
      <c r="R18" s="386" t="s">
        <v>2417</v>
      </c>
      <c r="S18" s="373" t="s">
        <v>2410</v>
      </c>
      <c r="T18" s="387">
        <v>46111</v>
      </c>
      <c r="U18" s="379">
        <v>46371</v>
      </c>
      <c r="V18" s="373" t="s">
        <v>2418</v>
      </c>
      <c r="W18" s="377" t="s">
        <v>2121</v>
      </c>
      <c r="X18" s="371" t="s">
        <v>2121</v>
      </c>
      <c r="Y18" s="371" t="s">
        <v>2121</v>
      </c>
      <c r="Z18" s="377" t="s">
        <v>2121</v>
      </c>
      <c r="AA18" s="371" t="s">
        <v>2121</v>
      </c>
      <c r="AB18" s="371" t="s">
        <v>2121</v>
      </c>
      <c r="AC18" s="371" t="s">
        <v>2121</v>
      </c>
      <c r="AD18" s="371" t="s">
        <v>2121</v>
      </c>
      <c r="AE18" s="371" t="s">
        <v>2121</v>
      </c>
      <c r="AF18" s="371" t="s">
        <v>2093</v>
      </c>
      <c r="AG18" s="371" t="s">
        <v>2121</v>
      </c>
      <c r="AH18" s="371" t="s">
        <v>2093</v>
      </c>
      <c r="AI18" s="371" t="s">
        <v>2121</v>
      </c>
      <c r="AJ18" s="371" t="s">
        <v>2121</v>
      </c>
      <c r="AK18" s="371" t="s">
        <v>2121</v>
      </c>
      <c r="AL18" s="371" t="s">
        <v>2121</v>
      </c>
      <c r="AM18" s="371" t="s">
        <v>2121</v>
      </c>
      <c r="AN18" s="371" t="s">
        <v>2121</v>
      </c>
      <c r="AO18" s="371" t="s">
        <v>2093</v>
      </c>
      <c r="AP18" s="371" t="s">
        <v>2121</v>
      </c>
      <c r="AQ18" s="371" t="s">
        <v>2121</v>
      </c>
      <c r="AR18" s="371" t="s">
        <v>2121</v>
      </c>
      <c r="AS18" s="371" t="s">
        <v>2121</v>
      </c>
      <c r="AT18" s="371" t="s">
        <v>2121</v>
      </c>
      <c r="AU18" s="371" t="s">
        <v>2121</v>
      </c>
      <c r="AV18" s="371" t="s">
        <v>2121</v>
      </c>
      <c r="AW18" s="371" t="s">
        <v>2121</v>
      </c>
      <c r="AX18" s="371" t="s">
        <v>2121</v>
      </c>
      <c r="AY18" s="371" t="s">
        <v>2121</v>
      </c>
      <c r="AZ18" s="371" t="s">
        <v>2121</v>
      </c>
      <c r="BA18" s="371" t="s">
        <v>2121</v>
      </c>
      <c r="BB18" s="371" t="s">
        <v>2093</v>
      </c>
      <c r="BC18" s="371" t="s">
        <v>2121</v>
      </c>
      <c r="BD18" s="371" t="s">
        <v>2121</v>
      </c>
      <c r="BE18" s="371" t="s">
        <v>2121</v>
      </c>
      <c r="BF18" s="371" t="s">
        <v>2121</v>
      </c>
      <c r="BG18" s="371" t="s">
        <v>2121</v>
      </c>
      <c r="BH18" s="371" t="s">
        <v>2093</v>
      </c>
      <c r="BI18" s="381" t="s">
        <v>2093</v>
      </c>
      <c r="BJ18" s="333"/>
      <c r="BK18" s="333"/>
      <c r="BL18" s="333"/>
      <c r="BM18" s="333"/>
    </row>
    <row r="19" spans="2:65" ht="180" hidden="1" x14ac:dyDescent="0.2">
      <c r="B19" s="366" t="s">
        <v>2267</v>
      </c>
      <c r="C19" s="367">
        <f t="shared" si="0"/>
        <v>9</v>
      </c>
      <c r="D19" s="388" t="s">
        <v>281</v>
      </c>
      <c r="E19" s="389" t="s">
        <v>1567</v>
      </c>
      <c r="F19" s="390" t="s">
        <v>2250</v>
      </c>
      <c r="G19" s="371" t="s">
        <v>2087</v>
      </c>
      <c r="H19" s="372" t="s">
        <v>2251</v>
      </c>
      <c r="I19" s="386" t="s">
        <v>199</v>
      </c>
      <c r="J19" s="374" t="s">
        <v>2252</v>
      </c>
      <c r="K19" s="391" t="s">
        <v>2253</v>
      </c>
      <c r="L19" s="391" t="s">
        <v>2268</v>
      </c>
      <c r="M19" s="391" t="s">
        <v>281</v>
      </c>
      <c r="N19" s="392" t="s">
        <v>2269</v>
      </c>
      <c r="O19" s="386" t="s">
        <v>2092</v>
      </c>
      <c r="P19" s="377" t="s">
        <v>2121</v>
      </c>
      <c r="Q19" s="377" t="s">
        <v>2121</v>
      </c>
      <c r="R19" s="386" t="s">
        <v>2273</v>
      </c>
      <c r="S19" s="382" t="s">
        <v>2400</v>
      </c>
      <c r="T19" s="379">
        <v>46068</v>
      </c>
      <c r="U19" s="379">
        <v>46371</v>
      </c>
      <c r="V19" s="373" t="s">
        <v>2274</v>
      </c>
      <c r="W19" s="377" t="s">
        <v>2121</v>
      </c>
      <c r="X19" s="373" t="s">
        <v>2419</v>
      </c>
      <c r="Y19" s="373" t="s">
        <v>2271</v>
      </c>
      <c r="Z19" s="380">
        <v>1</v>
      </c>
      <c r="AA19" s="371" t="s">
        <v>2093</v>
      </c>
      <c r="AB19" s="371" t="s">
        <v>2121</v>
      </c>
      <c r="AC19" s="371" t="s">
        <v>2121</v>
      </c>
      <c r="AD19" s="371" t="s">
        <v>2121</v>
      </c>
      <c r="AE19" s="371" t="s">
        <v>2121</v>
      </c>
      <c r="AF19" s="371" t="s">
        <v>2093</v>
      </c>
      <c r="AG19" s="371" t="s">
        <v>2121</v>
      </c>
      <c r="AH19" s="371" t="s">
        <v>2093</v>
      </c>
      <c r="AI19" s="371" t="s">
        <v>2121</v>
      </c>
      <c r="AJ19" s="371" t="s">
        <v>2121</v>
      </c>
      <c r="AK19" s="371" t="s">
        <v>2121</v>
      </c>
      <c r="AL19" s="371" t="s">
        <v>2121</v>
      </c>
      <c r="AM19" s="371" t="s">
        <v>2121</v>
      </c>
      <c r="AN19" s="371" t="s">
        <v>2121</v>
      </c>
      <c r="AO19" s="371" t="s">
        <v>2093</v>
      </c>
      <c r="AP19" s="371" t="s">
        <v>2121</v>
      </c>
      <c r="AQ19" s="371" t="s">
        <v>2121</v>
      </c>
      <c r="AR19" s="371" t="s">
        <v>2121</v>
      </c>
      <c r="AS19" s="371" t="s">
        <v>2121</v>
      </c>
      <c r="AT19" s="371" t="s">
        <v>2121</v>
      </c>
      <c r="AU19" s="371" t="s">
        <v>2121</v>
      </c>
      <c r="AV19" s="371" t="s">
        <v>2121</v>
      </c>
      <c r="AW19" s="371" t="s">
        <v>2121</v>
      </c>
      <c r="AX19" s="371" t="s">
        <v>2121</v>
      </c>
      <c r="AY19" s="371" t="s">
        <v>2121</v>
      </c>
      <c r="AZ19" s="371" t="s">
        <v>2121</v>
      </c>
      <c r="BA19" s="371" t="s">
        <v>2121</v>
      </c>
      <c r="BB19" s="371" t="s">
        <v>2121</v>
      </c>
      <c r="BC19" s="371" t="s">
        <v>2121</v>
      </c>
      <c r="BD19" s="371" t="s">
        <v>2121</v>
      </c>
      <c r="BE19" s="371" t="s">
        <v>2121</v>
      </c>
      <c r="BF19" s="371" t="s">
        <v>2121</v>
      </c>
      <c r="BG19" s="371" t="s">
        <v>2121</v>
      </c>
      <c r="BH19" s="371" t="s">
        <v>2093</v>
      </c>
      <c r="BI19" s="381" t="s">
        <v>2093</v>
      </c>
      <c r="BJ19" s="333"/>
      <c r="BK19" s="333"/>
      <c r="BL19" s="333"/>
      <c r="BM19" s="333"/>
    </row>
    <row r="20" spans="2:65" ht="180" hidden="1" x14ac:dyDescent="0.2">
      <c r="B20" s="366" t="s">
        <v>2267</v>
      </c>
      <c r="C20" s="367">
        <f t="shared" si="0"/>
        <v>10</v>
      </c>
      <c r="D20" s="393" t="s">
        <v>281</v>
      </c>
      <c r="E20" s="394" t="s">
        <v>1567</v>
      </c>
      <c r="F20" s="395" t="s">
        <v>2250</v>
      </c>
      <c r="G20" s="371" t="s">
        <v>2087</v>
      </c>
      <c r="H20" s="372" t="s">
        <v>2251</v>
      </c>
      <c r="I20" s="386" t="s">
        <v>199</v>
      </c>
      <c r="J20" s="374" t="s">
        <v>2252</v>
      </c>
      <c r="K20" s="391" t="s">
        <v>2253</v>
      </c>
      <c r="L20" s="391" t="s">
        <v>2268</v>
      </c>
      <c r="M20" s="391" t="s">
        <v>281</v>
      </c>
      <c r="N20" s="392" t="s">
        <v>2269</v>
      </c>
      <c r="O20" s="386" t="s">
        <v>2092</v>
      </c>
      <c r="P20" s="377" t="s">
        <v>2121</v>
      </c>
      <c r="Q20" s="377" t="s">
        <v>2121</v>
      </c>
      <c r="R20" s="386" t="s">
        <v>2270</v>
      </c>
      <c r="S20" s="378" t="s">
        <v>2400</v>
      </c>
      <c r="T20" s="379">
        <v>46113</v>
      </c>
      <c r="U20" s="379">
        <v>46371</v>
      </c>
      <c r="V20" s="373" t="s">
        <v>566</v>
      </c>
      <c r="W20" s="377" t="s">
        <v>2121</v>
      </c>
      <c r="X20" s="373" t="s">
        <v>2412</v>
      </c>
      <c r="Y20" s="373" t="s">
        <v>2272</v>
      </c>
      <c r="Z20" s="380">
        <v>0.2</v>
      </c>
      <c r="AA20" s="371" t="s">
        <v>2121</v>
      </c>
      <c r="AB20" s="371" t="s">
        <v>2121</v>
      </c>
      <c r="AC20" s="371" t="s">
        <v>2121</v>
      </c>
      <c r="AD20" s="371" t="s">
        <v>2121</v>
      </c>
      <c r="AE20" s="371" t="s">
        <v>2121</v>
      </c>
      <c r="AF20" s="371" t="s">
        <v>2093</v>
      </c>
      <c r="AG20" s="371" t="s">
        <v>2121</v>
      </c>
      <c r="AH20" s="371" t="s">
        <v>2093</v>
      </c>
      <c r="AI20" s="371" t="s">
        <v>2121</v>
      </c>
      <c r="AJ20" s="371" t="s">
        <v>2121</v>
      </c>
      <c r="AK20" s="371" t="s">
        <v>2121</v>
      </c>
      <c r="AL20" s="371" t="s">
        <v>2121</v>
      </c>
      <c r="AM20" s="371" t="s">
        <v>2121</v>
      </c>
      <c r="AN20" s="371" t="s">
        <v>2121</v>
      </c>
      <c r="AO20" s="371" t="s">
        <v>2093</v>
      </c>
      <c r="AP20" s="371" t="s">
        <v>2121</v>
      </c>
      <c r="AQ20" s="371" t="s">
        <v>2121</v>
      </c>
      <c r="AR20" s="371" t="s">
        <v>2121</v>
      </c>
      <c r="AS20" s="371" t="s">
        <v>2121</v>
      </c>
      <c r="AT20" s="371" t="s">
        <v>2121</v>
      </c>
      <c r="AU20" s="371" t="s">
        <v>2121</v>
      </c>
      <c r="AV20" s="371" t="s">
        <v>2121</v>
      </c>
      <c r="AW20" s="371" t="s">
        <v>2121</v>
      </c>
      <c r="AX20" s="371" t="s">
        <v>2121</v>
      </c>
      <c r="AY20" s="371" t="s">
        <v>2121</v>
      </c>
      <c r="AZ20" s="371" t="s">
        <v>2121</v>
      </c>
      <c r="BA20" s="371" t="s">
        <v>2121</v>
      </c>
      <c r="BB20" s="371" t="s">
        <v>2121</v>
      </c>
      <c r="BC20" s="371" t="s">
        <v>2121</v>
      </c>
      <c r="BD20" s="371" t="s">
        <v>2121</v>
      </c>
      <c r="BE20" s="371" t="s">
        <v>2121</v>
      </c>
      <c r="BF20" s="371" t="s">
        <v>2121</v>
      </c>
      <c r="BG20" s="371" t="s">
        <v>2121</v>
      </c>
      <c r="BH20" s="371" t="s">
        <v>2093</v>
      </c>
      <c r="BI20" s="381" t="s">
        <v>2093</v>
      </c>
      <c r="BJ20" s="333"/>
      <c r="BK20" s="333"/>
      <c r="BL20" s="333"/>
      <c r="BM20" s="333"/>
    </row>
    <row r="21" spans="2:65" ht="180" hidden="1" x14ac:dyDescent="0.2">
      <c r="B21"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EST-GI_1-2-1-5-N.A-N-OAPCR -11</v>
      </c>
      <c r="C21" s="367">
        <f t="shared" si="0"/>
        <v>11</v>
      </c>
      <c r="D21" s="393" t="s">
        <v>99</v>
      </c>
      <c r="E21" s="394" t="s">
        <v>2118</v>
      </c>
      <c r="F21" s="395" t="s">
        <v>2119</v>
      </c>
      <c r="G21" s="371" t="s">
        <v>2087</v>
      </c>
      <c r="H21" s="372" t="s">
        <v>2126</v>
      </c>
      <c r="I21" s="386" t="s">
        <v>2408</v>
      </c>
      <c r="J21" s="374" t="s">
        <v>2252</v>
      </c>
      <c r="K21" s="391" t="s">
        <v>2253</v>
      </c>
      <c r="L21" s="391" t="s">
        <v>2268</v>
      </c>
      <c r="M21" s="391" t="str">
        <f>IFERROR(VLOOKUP(PAA_20253132[[#This Row],[PRODUCTO  (Intermedio- proyectos)]],[5]!Tabla17[#All],5,FALSE),"Seleccione el producto")</f>
        <v>Seleccione el producto</v>
      </c>
      <c r="N21" s="392" t="s">
        <v>2269</v>
      </c>
      <c r="O21" s="386" t="s">
        <v>2092</v>
      </c>
      <c r="P21" s="377" t="s">
        <v>2121</v>
      </c>
      <c r="Q21" s="377" t="s">
        <v>2121</v>
      </c>
      <c r="R21" s="386" t="s">
        <v>2420</v>
      </c>
      <c r="S21" s="396" t="s">
        <v>2421</v>
      </c>
      <c r="T21" s="387">
        <v>46054</v>
      </c>
      <c r="U21" s="379">
        <v>46356.999305555553</v>
      </c>
      <c r="V21" s="386" t="s">
        <v>2422</v>
      </c>
      <c r="W21" s="377" t="s">
        <v>2121</v>
      </c>
      <c r="X21" s="371" t="s">
        <v>2121</v>
      </c>
      <c r="Y21" s="371" t="s">
        <v>2121</v>
      </c>
      <c r="Z21" s="377" t="s">
        <v>2121</v>
      </c>
      <c r="AA21" s="371" t="s">
        <v>2121</v>
      </c>
      <c r="AB21" s="371" t="s">
        <v>2121</v>
      </c>
      <c r="AC21" s="371" t="s">
        <v>2121</v>
      </c>
      <c r="AD21" s="371" t="s">
        <v>2121</v>
      </c>
      <c r="AE21" s="371" t="s">
        <v>2121</v>
      </c>
      <c r="AF21" s="371" t="s">
        <v>2093</v>
      </c>
      <c r="AG21" s="371" t="s">
        <v>2093</v>
      </c>
      <c r="AH21" s="371" t="s">
        <v>2121</v>
      </c>
      <c r="AI21" s="371" t="s">
        <v>2093</v>
      </c>
      <c r="AJ21" s="371" t="s">
        <v>2121</v>
      </c>
      <c r="AK21" s="371" t="s">
        <v>2121</v>
      </c>
      <c r="AL21" s="371" t="s">
        <v>2121</v>
      </c>
      <c r="AM21" s="371" t="s">
        <v>2121</v>
      </c>
      <c r="AN21" s="371" t="s">
        <v>2121</v>
      </c>
      <c r="AO21" s="371" t="s">
        <v>2093</v>
      </c>
      <c r="AP21" s="371" t="s">
        <v>2121</v>
      </c>
      <c r="AQ21" s="371" t="s">
        <v>2121</v>
      </c>
      <c r="AR21" s="371" t="s">
        <v>2093</v>
      </c>
      <c r="AS21" s="371" t="s">
        <v>2121</v>
      </c>
      <c r="AT21" s="371" t="s">
        <v>2121</v>
      </c>
      <c r="AU21" s="371" t="s">
        <v>2121</v>
      </c>
      <c r="AV21" s="371" t="s">
        <v>2121</v>
      </c>
      <c r="AW21" s="371" t="s">
        <v>2121</v>
      </c>
      <c r="AX21" s="371" t="s">
        <v>2121</v>
      </c>
      <c r="AY21" s="371" t="s">
        <v>2121</v>
      </c>
      <c r="AZ21" s="371" t="s">
        <v>2121</v>
      </c>
      <c r="BA21" s="371" t="s">
        <v>2121</v>
      </c>
      <c r="BB21" s="371" t="s">
        <v>2121</v>
      </c>
      <c r="BC21" s="371" t="s">
        <v>2121</v>
      </c>
      <c r="BD21" s="371" t="s">
        <v>2121</v>
      </c>
      <c r="BE21" s="371" t="s">
        <v>2121</v>
      </c>
      <c r="BF21" s="371" t="s">
        <v>2121</v>
      </c>
      <c r="BG21" s="371" t="s">
        <v>2121</v>
      </c>
      <c r="BH21" s="371" t="s">
        <v>2093</v>
      </c>
      <c r="BI21" s="381" t="s">
        <v>2093</v>
      </c>
      <c r="BJ21" s="333"/>
      <c r="BK21" s="333"/>
      <c r="BL21" s="333"/>
      <c r="BM21" s="333"/>
    </row>
    <row r="22" spans="2:65" ht="180" hidden="1" x14ac:dyDescent="0.2">
      <c r="B22" s="366" t="s">
        <v>2275</v>
      </c>
      <c r="C22" s="367">
        <f t="shared" si="0"/>
        <v>12</v>
      </c>
      <c r="D22" s="383" t="s">
        <v>281</v>
      </c>
      <c r="E22" s="384" t="s">
        <v>1567</v>
      </c>
      <c r="F22" s="372" t="s">
        <v>2250</v>
      </c>
      <c r="G22" s="371" t="s">
        <v>2142</v>
      </c>
      <c r="H22" s="372" t="s">
        <v>2251</v>
      </c>
      <c r="I22" s="373" t="s">
        <v>199</v>
      </c>
      <c r="J22" s="374" t="s">
        <v>2252</v>
      </c>
      <c r="K22" s="375" t="s">
        <v>2253</v>
      </c>
      <c r="L22" s="375" t="s">
        <v>2268</v>
      </c>
      <c r="M22" s="375" t="s">
        <v>281</v>
      </c>
      <c r="N22" s="373" t="s">
        <v>2276</v>
      </c>
      <c r="O22" s="373" t="s">
        <v>2092</v>
      </c>
      <c r="P22" s="377" t="s">
        <v>2121</v>
      </c>
      <c r="Q22" s="377" t="s">
        <v>2121</v>
      </c>
      <c r="R22" s="373" t="s">
        <v>2277</v>
      </c>
      <c r="S22" s="378" t="s">
        <v>2400</v>
      </c>
      <c r="T22" s="379">
        <v>46068</v>
      </c>
      <c r="U22" s="379">
        <v>46371</v>
      </c>
      <c r="V22" s="373" t="s">
        <v>2278</v>
      </c>
      <c r="W22" s="377" t="s">
        <v>2121</v>
      </c>
      <c r="X22" s="373" t="s">
        <v>2423</v>
      </c>
      <c r="Y22" s="373" t="s">
        <v>2279</v>
      </c>
      <c r="Z22" s="380">
        <v>0.04</v>
      </c>
      <c r="AA22" s="371" t="s">
        <v>2121</v>
      </c>
      <c r="AB22" s="371" t="s">
        <v>2121</v>
      </c>
      <c r="AC22" s="371" t="s">
        <v>2121</v>
      </c>
      <c r="AD22" s="371" t="s">
        <v>2121</v>
      </c>
      <c r="AE22" s="371" t="s">
        <v>2121</v>
      </c>
      <c r="AF22" s="371" t="s">
        <v>2093</v>
      </c>
      <c r="AG22" s="371" t="s">
        <v>2121</v>
      </c>
      <c r="AH22" s="371" t="s">
        <v>2121</v>
      </c>
      <c r="AI22" s="371" t="s">
        <v>2121</v>
      </c>
      <c r="AJ22" s="371" t="s">
        <v>2121</v>
      </c>
      <c r="AK22" s="371" t="s">
        <v>2121</v>
      </c>
      <c r="AL22" s="371" t="s">
        <v>2121</v>
      </c>
      <c r="AM22" s="371" t="s">
        <v>2121</v>
      </c>
      <c r="AN22" s="371" t="s">
        <v>2121</v>
      </c>
      <c r="AO22" s="371" t="s">
        <v>2121</v>
      </c>
      <c r="AP22" s="371" t="s">
        <v>2121</v>
      </c>
      <c r="AQ22" s="371" t="s">
        <v>2121</v>
      </c>
      <c r="AR22" s="371" t="s">
        <v>2121</v>
      </c>
      <c r="AS22" s="371" t="s">
        <v>2121</v>
      </c>
      <c r="AT22" s="371" t="s">
        <v>2121</v>
      </c>
      <c r="AU22" s="371" t="s">
        <v>2121</v>
      </c>
      <c r="AV22" s="371" t="s">
        <v>2121</v>
      </c>
      <c r="AW22" s="371" t="s">
        <v>2121</v>
      </c>
      <c r="AX22" s="371" t="s">
        <v>2121</v>
      </c>
      <c r="AY22" s="371" t="s">
        <v>2121</v>
      </c>
      <c r="AZ22" s="371" t="s">
        <v>2121</v>
      </c>
      <c r="BA22" s="371" t="s">
        <v>2121</v>
      </c>
      <c r="BB22" s="371" t="s">
        <v>2121</v>
      </c>
      <c r="BC22" s="371" t="s">
        <v>2121</v>
      </c>
      <c r="BD22" s="371" t="s">
        <v>2121</v>
      </c>
      <c r="BE22" s="371" t="s">
        <v>2121</v>
      </c>
      <c r="BF22" s="371" t="s">
        <v>2121</v>
      </c>
      <c r="BG22" s="371" t="s">
        <v>2121</v>
      </c>
      <c r="BH22" s="371" t="s">
        <v>2093</v>
      </c>
      <c r="BI22" s="381" t="s">
        <v>2093</v>
      </c>
      <c r="BJ22" s="333"/>
      <c r="BK22" s="333"/>
      <c r="BL22" s="333"/>
      <c r="BM22" s="333"/>
    </row>
    <row r="23" spans="2:65" ht="180" hidden="1" x14ac:dyDescent="0.2">
      <c r="B23"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EST-GI_1-2-2-5-N.A-N-OAPCR -13</v>
      </c>
      <c r="C23" s="367">
        <f t="shared" si="0"/>
        <v>13</v>
      </c>
      <c r="D23" s="393" t="s">
        <v>99</v>
      </c>
      <c r="E23" s="394" t="s">
        <v>2118</v>
      </c>
      <c r="F23" s="395" t="s">
        <v>2119</v>
      </c>
      <c r="G23" s="371" t="s">
        <v>2087</v>
      </c>
      <c r="H23" s="372" t="s">
        <v>2126</v>
      </c>
      <c r="I23" s="386" t="s">
        <v>2408</v>
      </c>
      <c r="J23" s="374" t="str">
        <f>IFERROR(VLOOKUP(PAA_20253132[[#This Row],[PRODUCTO  (Intermedio- proyectos)]],[5]!Tabla17[#All],2,FALSE),"Seleccione el producto")</f>
        <v>GI_1</v>
      </c>
      <c r="K23" s="391" t="str">
        <f>IFERROR(VLOOKUP(PAA_20253132[[#This Row],[PRODUCTO  (Intermedio- proyectos)]],[5]!Tabla17[#All],3,FALSE),"Seleccione el producto")</f>
        <v>Posicionar a la ADRES frente a los grupos de valor y de interés con reconocimiento nacional y como referente internacional por su eficiencia y transparencia en el manejo de los recursos de la salud, mediante el fortalecimiento y ampliación de instrumentos, medios y canales de participación y la producción de información con valor sobre el gasto en salud para la toma de decisiones del sector, que permita aumentar su confianza y credibilidad en la Entidad.</v>
      </c>
      <c r="L23" s="391" t="str">
        <f>IFERROR(VLOOKUP(PAA_20253132[[#This Row],[PRODUCTO  (Intermedio- proyectos)]],[5]!Tabla17[#All],4,FALSE),"Seleccione el producto")</f>
        <v>2. Fortalecer el relacionamiento con los grupos de valor e interes</v>
      </c>
      <c r="M23" s="391" t="str">
        <f>IFERROR(VLOOKUP(PAA_20253132[[#This Row],[PRODUCTO  (Intermedio- proyectos)]],[5]!Tabla17[#All],5,FALSE),"Seleccione el producto")</f>
        <v>Dirección General</v>
      </c>
      <c r="N23" s="386" t="s">
        <v>2424</v>
      </c>
      <c r="O23" s="386" t="s">
        <v>2092</v>
      </c>
      <c r="P23" s="377" t="s">
        <v>2121</v>
      </c>
      <c r="Q23" s="377" t="s">
        <v>2121</v>
      </c>
      <c r="R23" s="386" t="s">
        <v>572</v>
      </c>
      <c r="S23" s="386" t="s">
        <v>2212</v>
      </c>
      <c r="T23" s="387">
        <v>46054</v>
      </c>
      <c r="U23" s="379">
        <v>46113.999305555553</v>
      </c>
      <c r="V23" s="386" t="s">
        <v>2425</v>
      </c>
      <c r="W23" s="377" t="s">
        <v>2121</v>
      </c>
      <c r="X23" s="371" t="s">
        <v>2121</v>
      </c>
      <c r="Y23" s="371" t="s">
        <v>2121</v>
      </c>
      <c r="Z23" s="377" t="s">
        <v>2121</v>
      </c>
      <c r="AA23" s="371" t="s">
        <v>2093</v>
      </c>
      <c r="AB23" s="371" t="s">
        <v>2121</v>
      </c>
      <c r="AC23" s="371" t="s">
        <v>2121</v>
      </c>
      <c r="AD23" s="371" t="s">
        <v>2121</v>
      </c>
      <c r="AE23" s="371" t="s">
        <v>2121</v>
      </c>
      <c r="AF23" s="371" t="s">
        <v>2093</v>
      </c>
      <c r="AG23" s="371" t="s">
        <v>2121</v>
      </c>
      <c r="AH23" s="371" t="s">
        <v>2121</v>
      </c>
      <c r="AI23" s="371" t="s">
        <v>2093</v>
      </c>
      <c r="AJ23" s="371" t="s">
        <v>2121</v>
      </c>
      <c r="AK23" s="371" t="s">
        <v>2121</v>
      </c>
      <c r="AL23" s="371" t="s">
        <v>2121</v>
      </c>
      <c r="AM23" s="371" t="s">
        <v>2121</v>
      </c>
      <c r="AN23" s="371" t="s">
        <v>2121</v>
      </c>
      <c r="AO23" s="371" t="s">
        <v>2121</v>
      </c>
      <c r="AP23" s="371" t="s">
        <v>2121</v>
      </c>
      <c r="AQ23" s="371" t="s">
        <v>2121</v>
      </c>
      <c r="AR23" s="371" t="s">
        <v>2121</v>
      </c>
      <c r="AS23" s="371" t="s">
        <v>2121</v>
      </c>
      <c r="AT23" s="371" t="s">
        <v>2121</v>
      </c>
      <c r="AU23" s="371" t="s">
        <v>2121</v>
      </c>
      <c r="AV23" s="371" t="s">
        <v>2121</v>
      </c>
      <c r="AW23" s="371" t="s">
        <v>2121</v>
      </c>
      <c r="AX23" s="371" t="s">
        <v>2121</v>
      </c>
      <c r="AY23" s="371" t="s">
        <v>2121</v>
      </c>
      <c r="AZ23" s="371" t="s">
        <v>2121</v>
      </c>
      <c r="BA23" s="371" t="s">
        <v>2121</v>
      </c>
      <c r="BB23" s="371" t="s">
        <v>2121</v>
      </c>
      <c r="BC23" s="371" t="s">
        <v>2121</v>
      </c>
      <c r="BD23" s="371" t="s">
        <v>2121</v>
      </c>
      <c r="BE23" s="371" t="s">
        <v>2121</v>
      </c>
      <c r="BF23" s="371" t="s">
        <v>2121</v>
      </c>
      <c r="BG23" s="371" t="s">
        <v>2121</v>
      </c>
      <c r="BH23" s="371" t="s">
        <v>2093</v>
      </c>
      <c r="BI23" s="381" t="s">
        <v>2093</v>
      </c>
      <c r="BJ23" s="333"/>
      <c r="BK23" s="333"/>
      <c r="BL23" s="333"/>
      <c r="BM23" s="333"/>
    </row>
    <row r="24" spans="2:65" ht="180" hidden="1" x14ac:dyDescent="0.2">
      <c r="B24" s="366" t="s">
        <v>2426</v>
      </c>
      <c r="C24" s="367">
        <f t="shared" si="0"/>
        <v>14</v>
      </c>
      <c r="D24" s="393" t="s">
        <v>0</v>
      </c>
      <c r="E24" s="394" t="s">
        <v>1555</v>
      </c>
      <c r="F24" s="395" t="s">
        <v>2086</v>
      </c>
      <c r="G24" s="371" t="s">
        <v>2087</v>
      </c>
      <c r="H24" s="372" t="s">
        <v>2103</v>
      </c>
      <c r="I24" s="386" t="s">
        <v>2427</v>
      </c>
      <c r="J24" s="374" t="str">
        <f>IFERROR(VLOOKUP(PAA_20253132[[#This Row],[PRODUCTO  (Intermedio- proyectos)]],[5]!Tabla17[#All],2,FALSE),"Seleccione el producto")</f>
        <v>GI_1</v>
      </c>
      <c r="K24" s="391" t="str">
        <f>IFERROR(VLOOKUP(PAA_20253132[[#This Row],[PRODUCTO  (Intermedio- proyectos)]],[5]!Tabla17[#All],3,FALSE),"Seleccione el producto")</f>
        <v>Posicionar a la ADRES frente a los grupos de valor y de interés con reconocimiento nacional y como referente internacional por su eficiencia y transparencia en el manejo de los recursos de la salud, mediante el fortalecimiento y ampliación de instrumentos, medios y canales de participación y la producción de información con valor sobre el gasto en salud para la toma de decisiones del sector, que permita aumentar su confianza y credibilidad en la Entidad.</v>
      </c>
      <c r="L24" s="391" t="str">
        <f>IFERROR(VLOOKUP(PAA_20253132[[#This Row],[PRODUCTO  (Intermedio- proyectos)]],[5]!Tabla17[#All],4,FALSE),"Seleccione el producto")</f>
        <v>2. Fortalecer el relacionamiento con los grupos de valor e interes</v>
      </c>
      <c r="M24" s="391" t="str">
        <f>IFERROR(VLOOKUP(PAA_20253132[[#This Row],[PRODUCTO  (Intermedio- proyectos)]],[5]!Tabla17[#All],5,FALSE),"Seleccione el producto")</f>
        <v>Dirección General</v>
      </c>
      <c r="N24" s="386" t="s">
        <v>2424</v>
      </c>
      <c r="O24" s="386" t="s">
        <v>2092</v>
      </c>
      <c r="P24" s="377" t="s">
        <v>2121</v>
      </c>
      <c r="Q24" s="377" t="s">
        <v>2121</v>
      </c>
      <c r="R24" s="386" t="s">
        <v>2376</v>
      </c>
      <c r="S24" s="386" t="s">
        <v>2428</v>
      </c>
      <c r="T24" s="387">
        <v>46023</v>
      </c>
      <c r="U24" s="379">
        <v>46052</v>
      </c>
      <c r="V24" s="386" t="s">
        <v>2429</v>
      </c>
      <c r="W24" s="506">
        <v>1</v>
      </c>
      <c r="X24" s="377" t="s">
        <v>2121</v>
      </c>
      <c r="Y24" s="377" t="s">
        <v>2121</v>
      </c>
      <c r="Z24" s="377" t="s">
        <v>2121</v>
      </c>
      <c r="AA24" s="371" t="s">
        <v>2121</v>
      </c>
      <c r="AB24" s="371" t="s">
        <v>2121</v>
      </c>
      <c r="AC24" s="371" t="s">
        <v>2121</v>
      </c>
      <c r="AD24" s="371" t="s">
        <v>2093</v>
      </c>
      <c r="AE24" s="371" t="s">
        <v>2121</v>
      </c>
      <c r="AF24" s="371" t="s">
        <v>2121</v>
      </c>
      <c r="AG24" s="371" t="s">
        <v>2121</v>
      </c>
      <c r="AH24" s="371" t="s">
        <v>2121</v>
      </c>
      <c r="AI24" s="371" t="s">
        <v>2121</v>
      </c>
      <c r="AJ24" s="371" t="s">
        <v>2121</v>
      </c>
      <c r="AK24" s="371" t="s">
        <v>2121</v>
      </c>
      <c r="AL24" s="371" t="s">
        <v>2121</v>
      </c>
      <c r="AM24" s="371" t="s">
        <v>2121</v>
      </c>
      <c r="AN24" s="371" t="s">
        <v>2121</v>
      </c>
      <c r="AO24" s="371" t="s">
        <v>2121</v>
      </c>
      <c r="AP24" s="371" t="s">
        <v>2121</v>
      </c>
      <c r="AQ24" s="371" t="s">
        <v>2121</v>
      </c>
      <c r="AR24" s="371" t="s">
        <v>2121</v>
      </c>
      <c r="AS24" s="371" t="s">
        <v>2121</v>
      </c>
      <c r="AT24" s="371" t="s">
        <v>2121</v>
      </c>
      <c r="AU24" s="371" t="s">
        <v>2121</v>
      </c>
      <c r="AV24" s="371" t="s">
        <v>2121</v>
      </c>
      <c r="AW24" s="371" t="s">
        <v>2121</v>
      </c>
      <c r="AX24" s="371" t="s">
        <v>2093</v>
      </c>
      <c r="AY24" s="371" t="s">
        <v>2121</v>
      </c>
      <c r="AZ24" s="371" t="s">
        <v>2121</v>
      </c>
      <c r="BA24" s="371" t="s">
        <v>2121</v>
      </c>
      <c r="BB24" s="371" t="s">
        <v>2121</v>
      </c>
      <c r="BC24" s="371" t="s">
        <v>2121</v>
      </c>
      <c r="BD24" s="371" t="s">
        <v>2121</v>
      </c>
      <c r="BE24" s="371" t="s">
        <v>2121</v>
      </c>
      <c r="BF24" s="371" t="s">
        <v>2121</v>
      </c>
      <c r="BG24" s="371" t="s">
        <v>2121</v>
      </c>
      <c r="BH24" s="371" t="s">
        <v>2121</v>
      </c>
      <c r="BI24" s="381" t="s">
        <v>2093</v>
      </c>
      <c r="BJ24" s="333"/>
      <c r="BK24" s="333"/>
      <c r="BL24" s="333"/>
      <c r="BM24" s="333"/>
    </row>
    <row r="25" spans="2:65" ht="180" hidden="1" x14ac:dyDescent="0.2">
      <c r="B25"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EST-GI_1-2-2-5-N.A-N-OAPCR -15</v>
      </c>
      <c r="C25" s="367">
        <f t="shared" si="0"/>
        <v>15</v>
      </c>
      <c r="D25" s="393" t="s">
        <v>99</v>
      </c>
      <c r="E25" s="394" t="s">
        <v>2118</v>
      </c>
      <c r="F25" s="395" t="s">
        <v>2119</v>
      </c>
      <c r="G25" s="371" t="s">
        <v>2087</v>
      </c>
      <c r="H25" s="372" t="s">
        <v>2126</v>
      </c>
      <c r="I25" s="386" t="s">
        <v>2408</v>
      </c>
      <c r="J25" s="374" t="str">
        <f>IFERROR(VLOOKUP(PAA_20253132[[#This Row],[PRODUCTO  (Intermedio- proyectos)]],[5]!Tabla17[#All],2,FALSE),"Seleccione el producto")</f>
        <v>GI_1</v>
      </c>
      <c r="K25" s="391" t="str">
        <f>IFERROR(VLOOKUP(PAA_20253132[[#This Row],[PRODUCTO  (Intermedio- proyectos)]],[5]!Tabla17[#All],3,FALSE),"Seleccione el producto")</f>
        <v>Posicionar a la ADRES frente a los grupos de valor y de interés con reconocimiento nacional y como referente internacional por su eficiencia y transparencia en el manejo de los recursos de la salud, mediante el fortalecimiento y ampliación de instrumentos, medios y canales de participación y la producción de información con valor sobre el gasto en salud para la toma de decisiones del sector, que permita aumentar su confianza y credibilidad en la Entidad.</v>
      </c>
      <c r="L25" s="391" t="str">
        <f>IFERROR(VLOOKUP(PAA_20253132[[#This Row],[PRODUCTO  (Intermedio- proyectos)]],[5]!Tabla17[#All],4,FALSE),"Seleccione el producto")</f>
        <v>2. Fortalecer el relacionamiento con los grupos de valor e interes</v>
      </c>
      <c r="M25" s="391" t="str">
        <f>IFERROR(VLOOKUP(PAA_20253132[[#This Row],[PRODUCTO  (Intermedio- proyectos)]],[5]!Tabla17[#All],5,FALSE),"Seleccione el producto")</f>
        <v>Dirección General</v>
      </c>
      <c r="N25" s="386" t="s">
        <v>2424</v>
      </c>
      <c r="O25" s="386" t="s">
        <v>2092</v>
      </c>
      <c r="P25" s="377" t="s">
        <v>2121</v>
      </c>
      <c r="Q25" s="377" t="s">
        <v>2121</v>
      </c>
      <c r="R25" s="386" t="s">
        <v>2430</v>
      </c>
      <c r="S25" s="386" t="s">
        <v>2212</v>
      </c>
      <c r="T25" s="387">
        <v>46023</v>
      </c>
      <c r="U25" s="379">
        <v>46371.999305555553</v>
      </c>
      <c r="V25" s="386" t="s">
        <v>2431</v>
      </c>
      <c r="W25" s="377" t="s">
        <v>2121</v>
      </c>
      <c r="X25" s="371" t="s">
        <v>2121</v>
      </c>
      <c r="Y25" s="371" t="s">
        <v>2121</v>
      </c>
      <c r="Z25" s="377" t="s">
        <v>2121</v>
      </c>
      <c r="AA25" s="371" t="s">
        <v>2093</v>
      </c>
      <c r="AB25" s="371" t="s">
        <v>2121</v>
      </c>
      <c r="AC25" s="371" t="s">
        <v>2121</v>
      </c>
      <c r="AD25" s="371" t="s">
        <v>2121</v>
      </c>
      <c r="AE25" s="371" t="s">
        <v>2121</v>
      </c>
      <c r="AF25" s="371" t="s">
        <v>2093</v>
      </c>
      <c r="AG25" s="371" t="s">
        <v>2121</v>
      </c>
      <c r="AH25" s="371" t="s">
        <v>2121</v>
      </c>
      <c r="AI25" s="371" t="s">
        <v>2093</v>
      </c>
      <c r="AJ25" s="371" t="s">
        <v>2121</v>
      </c>
      <c r="AK25" s="371" t="s">
        <v>2121</v>
      </c>
      <c r="AL25" s="371" t="s">
        <v>2121</v>
      </c>
      <c r="AM25" s="371" t="s">
        <v>2121</v>
      </c>
      <c r="AN25" s="371" t="s">
        <v>2121</v>
      </c>
      <c r="AO25" s="371" t="s">
        <v>2121</v>
      </c>
      <c r="AP25" s="371" t="s">
        <v>2121</v>
      </c>
      <c r="AQ25" s="371" t="s">
        <v>2121</v>
      </c>
      <c r="AR25" s="371" t="s">
        <v>2121</v>
      </c>
      <c r="AS25" s="371" t="s">
        <v>2121</v>
      </c>
      <c r="AT25" s="371" t="s">
        <v>2121</v>
      </c>
      <c r="AU25" s="371" t="s">
        <v>2121</v>
      </c>
      <c r="AV25" s="371" t="s">
        <v>2121</v>
      </c>
      <c r="AW25" s="371" t="s">
        <v>2121</v>
      </c>
      <c r="AX25" s="371" t="s">
        <v>2121</v>
      </c>
      <c r="AY25" s="371" t="s">
        <v>2121</v>
      </c>
      <c r="AZ25" s="371" t="s">
        <v>2121</v>
      </c>
      <c r="BA25" s="371" t="s">
        <v>2121</v>
      </c>
      <c r="BB25" s="371" t="s">
        <v>2121</v>
      </c>
      <c r="BC25" s="371" t="s">
        <v>2121</v>
      </c>
      <c r="BD25" s="371" t="s">
        <v>2121</v>
      </c>
      <c r="BE25" s="371" t="s">
        <v>2121</v>
      </c>
      <c r="BF25" s="371" t="s">
        <v>2121</v>
      </c>
      <c r="BG25" s="371" t="s">
        <v>2121</v>
      </c>
      <c r="BH25" s="371" t="s">
        <v>2093</v>
      </c>
      <c r="BI25" s="381" t="s">
        <v>2093</v>
      </c>
      <c r="BJ25" s="333"/>
      <c r="BK25" s="333"/>
      <c r="BL25" s="333"/>
      <c r="BM25" s="333"/>
    </row>
    <row r="26" spans="2:65" ht="180" hidden="1" x14ac:dyDescent="0.2">
      <c r="B26"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EST-GI_1-2-2-5-N.A-N-OAPCR -16</v>
      </c>
      <c r="C26" s="367">
        <f t="shared" si="0"/>
        <v>16</v>
      </c>
      <c r="D26" s="393" t="s">
        <v>99</v>
      </c>
      <c r="E26" s="394" t="s">
        <v>2118</v>
      </c>
      <c r="F26" s="395" t="s">
        <v>2119</v>
      </c>
      <c r="G26" s="371" t="s">
        <v>2087</v>
      </c>
      <c r="H26" s="372" t="s">
        <v>2126</v>
      </c>
      <c r="I26" s="386" t="s">
        <v>2408</v>
      </c>
      <c r="J26" s="374" t="str">
        <f>IFERROR(VLOOKUP(PAA_20253132[[#This Row],[PRODUCTO  (Intermedio- proyectos)]],[5]!Tabla17[#All],2,FALSE),"Seleccione el producto")</f>
        <v>GI_1</v>
      </c>
      <c r="K26" s="391" t="str">
        <f>IFERROR(VLOOKUP(PAA_20253132[[#This Row],[PRODUCTO  (Intermedio- proyectos)]],[5]!Tabla17[#All],3,FALSE),"Seleccione el producto")</f>
        <v>Posicionar a la ADRES frente a los grupos de valor y de interés con reconocimiento nacional y como referente internacional por su eficiencia y transparencia en el manejo de los recursos de la salud, mediante el fortalecimiento y ampliación de instrumentos, medios y canales de participación y la producción de información con valor sobre el gasto en salud para la toma de decisiones del sector, que permita aumentar su confianza y credibilidad en la Entidad.</v>
      </c>
      <c r="L26" s="391" t="str">
        <f>IFERROR(VLOOKUP(PAA_20253132[[#This Row],[PRODUCTO  (Intermedio- proyectos)]],[5]!Tabla17[#All],4,FALSE),"Seleccione el producto")</f>
        <v>2. Fortalecer el relacionamiento con los grupos de valor e interes</v>
      </c>
      <c r="M26" s="391" t="str">
        <f>IFERROR(VLOOKUP(PAA_20253132[[#This Row],[PRODUCTO  (Intermedio- proyectos)]],[5]!Tabla17[#All],5,FALSE),"Seleccione el producto")</f>
        <v>Dirección General</v>
      </c>
      <c r="N26" s="386" t="s">
        <v>2424</v>
      </c>
      <c r="O26" s="386" t="s">
        <v>2092</v>
      </c>
      <c r="P26" s="377" t="s">
        <v>2121</v>
      </c>
      <c r="Q26" s="377" t="s">
        <v>2121</v>
      </c>
      <c r="R26" s="386" t="s">
        <v>582</v>
      </c>
      <c r="S26" s="386" t="s">
        <v>2212</v>
      </c>
      <c r="T26" s="387">
        <v>46023</v>
      </c>
      <c r="U26" s="379">
        <v>46233.999305555553</v>
      </c>
      <c r="V26" s="386" t="s">
        <v>2432</v>
      </c>
      <c r="W26" s="377" t="s">
        <v>2121</v>
      </c>
      <c r="X26" s="386" t="s">
        <v>2433</v>
      </c>
      <c r="Y26" s="386" t="s">
        <v>2413</v>
      </c>
      <c r="Z26" s="380">
        <v>0.9</v>
      </c>
      <c r="AA26" s="371" t="s">
        <v>2121</v>
      </c>
      <c r="AB26" s="371" t="s">
        <v>2121</v>
      </c>
      <c r="AC26" s="371" t="s">
        <v>2121</v>
      </c>
      <c r="AD26" s="371" t="s">
        <v>2121</v>
      </c>
      <c r="AE26" s="371" t="s">
        <v>2121</v>
      </c>
      <c r="AF26" s="371" t="s">
        <v>2093</v>
      </c>
      <c r="AG26" s="371" t="s">
        <v>2121</v>
      </c>
      <c r="AH26" s="371" t="s">
        <v>2121</v>
      </c>
      <c r="AI26" s="371" t="s">
        <v>2093</v>
      </c>
      <c r="AJ26" s="371" t="s">
        <v>2121</v>
      </c>
      <c r="AK26" s="371" t="s">
        <v>2121</v>
      </c>
      <c r="AL26" s="371" t="s">
        <v>2121</v>
      </c>
      <c r="AM26" s="371" t="s">
        <v>2121</v>
      </c>
      <c r="AN26" s="371" t="s">
        <v>2121</v>
      </c>
      <c r="AO26" s="371" t="s">
        <v>2121</v>
      </c>
      <c r="AP26" s="371" t="s">
        <v>2121</v>
      </c>
      <c r="AQ26" s="371" t="s">
        <v>2121</v>
      </c>
      <c r="AR26" s="371" t="s">
        <v>2121</v>
      </c>
      <c r="AS26" s="371" t="s">
        <v>2121</v>
      </c>
      <c r="AT26" s="371" t="s">
        <v>2121</v>
      </c>
      <c r="AU26" s="371" t="s">
        <v>2121</v>
      </c>
      <c r="AV26" s="371" t="s">
        <v>2121</v>
      </c>
      <c r="AW26" s="371" t="s">
        <v>2121</v>
      </c>
      <c r="AX26" s="371" t="s">
        <v>2121</v>
      </c>
      <c r="AY26" s="371" t="s">
        <v>2121</v>
      </c>
      <c r="AZ26" s="371" t="s">
        <v>2121</v>
      </c>
      <c r="BA26" s="371" t="s">
        <v>2121</v>
      </c>
      <c r="BB26" s="371" t="s">
        <v>2121</v>
      </c>
      <c r="BC26" s="371" t="s">
        <v>2121</v>
      </c>
      <c r="BD26" s="371" t="s">
        <v>2121</v>
      </c>
      <c r="BE26" s="371" t="s">
        <v>2121</v>
      </c>
      <c r="BF26" s="371" t="s">
        <v>2121</v>
      </c>
      <c r="BG26" s="371" t="s">
        <v>2121</v>
      </c>
      <c r="BH26" s="371" t="s">
        <v>2093</v>
      </c>
      <c r="BI26" s="381" t="s">
        <v>2093</v>
      </c>
      <c r="BJ26" s="333"/>
      <c r="BK26" s="333"/>
      <c r="BL26" s="333"/>
      <c r="BM26" s="333"/>
    </row>
    <row r="27" spans="2:65" ht="180" hidden="1" x14ac:dyDescent="0.2">
      <c r="B27" s="366" t="s">
        <v>2280</v>
      </c>
      <c r="C27" s="367">
        <f t="shared" si="0"/>
        <v>17</v>
      </c>
      <c r="D27" s="383" t="s">
        <v>281</v>
      </c>
      <c r="E27" s="384" t="s">
        <v>1567</v>
      </c>
      <c r="F27" s="372" t="s">
        <v>2250</v>
      </c>
      <c r="G27" s="371" t="s">
        <v>2087</v>
      </c>
      <c r="H27" s="372" t="s">
        <v>2251</v>
      </c>
      <c r="I27" s="373" t="s">
        <v>199</v>
      </c>
      <c r="J27" s="374" t="s">
        <v>2252</v>
      </c>
      <c r="K27" s="375" t="s">
        <v>2253</v>
      </c>
      <c r="L27" s="375" t="s">
        <v>2281</v>
      </c>
      <c r="M27" s="375" t="s">
        <v>281</v>
      </c>
      <c r="N27" s="373" t="s">
        <v>2282</v>
      </c>
      <c r="O27" s="373" t="s">
        <v>2092</v>
      </c>
      <c r="P27" s="377" t="s">
        <v>2121</v>
      </c>
      <c r="Q27" s="377" t="s">
        <v>2121</v>
      </c>
      <c r="R27" s="373" t="s">
        <v>2283</v>
      </c>
      <c r="S27" s="382" t="s">
        <v>2400</v>
      </c>
      <c r="T27" s="387">
        <v>46068</v>
      </c>
      <c r="U27" s="379">
        <v>46371</v>
      </c>
      <c r="V27" s="373" t="s">
        <v>2284</v>
      </c>
      <c r="W27" s="377" t="s">
        <v>2121</v>
      </c>
      <c r="X27" s="373" t="s">
        <v>2289</v>
      </c>
      <c r="Y27" s="373" t="s">
        <v>2290</v>
      </c>
      <c r="Z27" s="380">
        <v>1</v>
      </c>
      <c r="AA27" s="371" t="s">
        <v>2093</v>
      </c>
      <c r="AB27" s="371" t="s">
        <v>2121</v>
      </c>
      <c r="AC27" s="371" t="s">
        <v>2121</v>
      </c>
      <c r="AD27" s="371" t="s">
        <v>2121</v>
      </c>
      <c r="AE27" s="371" t="s">
        <v>2121</v>
      </c>
      <c r="AF27" s="371" t="s">
        <v>2093</v>
      </c>
      <c r="AG27" s="371" t="s">
        <v>2121</v>
      </c>
      <c r="AH27" s="371" t="s">
        <v>2121</v>
      </c>
      <c r="AI27" s="371" t="s">
        <v>2121</v>
      </c>
      <c r="AJ27" s="371" t="s">
        <v>2121</v>
      </c>
      <c r="AK27" s="371" t="s">
        <v>2121</v>
      </c>
      <c r="AL27" s="371" t="s">
        <v>2121</v>
      </c>
      <c r="AM27" s="371" t="s">
        <v>2121</v>
      </c>
      <c r="AN27" s="371" t="s">
        <v>2121</v>
      </c>
      <c r="AO27" s="371" t="s">
        <v>2093</v>
      </c>
      <c r="AP27" s="371" t="s">
        <v>2121</v>
      </c>
      <c r="AQ27" s="371" t="s">
        <v>2093</v>
      </c>
      <c r="AR27" s="371" t="s">
        <v>2121</v>
      </c>
      <c r="AS27" s="371" t="s">
        <v>2121</v>
      </c>
      <c r="AT27" s="371" t="s">
        <v>2121</v>
      </c>
      <c r="AU27" s="371" t="s">
        <v>2121</v>
      </c>
      <c r="AV27" s="371" t="s">
        <v>2121</v>
      </c>
      <c r="AW27" s="371" t="s">
        <v>2121</v>
      </c>
      <c r="AX27" s="371" t="s">
        <v>2121</v>
      </c>
      <c r="AY27" s="371" t="s">
        <v>2121</v>
      </c>
      <c r="AZ27" s="371" t="s">
        <v>2121</v>
      </c>
      <c r="BA27" s="371" t="s">
        <v>2121</v>
      </c>
      <c r="BB27" s="371" t="s">
        <v>2093</v>
      </c>
      <c r="BC27" s="371" t="s">
        <v>2121</v>
      </c>
      <c r="BD27" s="371" t="s">
        <v>2121</v>
      </c>
      <c r="BE27" s="371" t="s">
        <v>2121</v>
      </c>
      <c r="BF27" s="371" t="s">
        <v>2121</v>
      </c>
      <c r="BG27" s="371" t="s">
        <v>2121</v>
      </c>
      <c r="BH27" s="371" t="s">
        <v>2093</v>
      </c>
      <c r="BI27" s="381" t="s">
        <v>2093</v>
      </c>
      <c r="BJ27" s="333"/>
      <c r="BK27" s="333"/>
      <c r="BL27" s="333"/>
      <c r="BM27" s="333"/>
    </row>
    <row r="28" spans="2:65" ht="180" hidden="1" x14ac:dyDescent="0.2">
      <c r="B28" s="366" t="s">
        <v>2280</v>
      </c>
      <c r="C28" s="367">
        <f t="shared" si="0"/>
        <v>18</v>
      </c>
      <c r="D28" s="383" t="s">
        <v>281</v>
      </c>
      <c r="E28" s="384" t="s">
        <v>1567</v>
      </c>
      <c r="F28" s="372" t="s">
        <v>2250</v>
      </c>
      <c r="G28" s="371" t="s">
        <v>2087</v>
      </c>
      <c r="H28" s="372" t="s">
        <v>2251</v>
      </c>
      <c r="I28" s="373" t="s">
        <v>199</v>
      </c>
      <c r="J28" s="374" t="s">
        <v>2252</v>
      </c>
      <c r="K28" s="375" t="s">
        <v>2253</v>
      </c>
      <c r="L28" s="375" t="s">
        <v>2281</v>
      </c>
      <c r="M28" s="375" t="s">
        <v>281</v>
      </c>
      <c r="N28" s="373" t="s">
        <v>2282</v>
      </c>
      <c r="O28" s="373" t="s">
        <v>2092</v>
      </c>
      <c r="P28" s="377" t="s">
        <v>2121</v>
      </c>
      <c r="Q28" s="377" t="s">
        <v>2121</v>
      </c>
      <c r="R28" s="373" t="s">
        <v>2287</v>
      </c>
      <c r="S28" s="382" t="s">
        <v>2400</v>
      </c>
      <c r="T28" s="379">
        <v>46068</v>
      </c>
      <c r="U28" s="379">
        <v>46371</v>
      </c>
      <c r="V28" s="373" t="s">
        <v>2288</v>
      </c>
      <c r="W28" s="377" t="s">
        <v>2121</v>
      </c>
      <c r="X28" s="373" t="s">
        <v>2289</v>
      </c>
      <c r="Y28" s="373" t="s">
        <v>2290</v>
      </c>
      <c r="Z28" s="380">
        <v>1</v>
      </c>
      <c r="AA28" s="371" t="s">
        <v>2121</v>
      </c>
      <c r="AB28" s="371" t="s">
        <v>2121</v>
      </c>
      <c r="AC28" s="371" t="s">
        <v>2121</v>
      </c>
      <c r="AD28" s="371" t="s">
        <v>2121</v>
      </c>
      <c r="AE28" s="371" t="s">
        <v>2121</v>
      </c>
      <c r="AF28" s="371" t="s">
        <v>2093</v>
      </c>
      <c r="AG28" s="371" t="s">
        <v>2121</v>
      </c>
      <c r="AH28" s="371" t="s">
        <v>2121</v>
      </c>
      <c r="AI28" s="371" t="s">
        <v>2093</v>
      </c>
      <c r="AJ28" s="371" t="s">
        <v>2121</v>
      </c>
      <c r="AK28" s="371" t="s">
        <v>2121</v>
      </c>
      <c r="AL28" s="371" t="s">
        <v>2121</v>
      </c>
      <c r="AM28" s="371" t="s">
        <v>2121</v>
      </c>
      <c r="AN28" s="371" t="s">
        <v>2121</v>
      </c>
      <c r="AO28" s="371" t="s">
        <v>2093</v>
      </c>
      <c r="AP28" s="371" t="s">
        <v>2121</v>
      </c>
      <c r="AQ28" s="371" t="s">
        <v>2093</v>
      </c>
      <c r="AR28" s="371" t="s">
        <v>2121</v>
      </c>
      <c r="AS28" s="371" t="s">
        <v>2121</v>
      </c>
      <c r="AT28" s="371" t="s">
        <v>2121</v>
      </c>
      <c r="AU28" s="371" t="s">
        <v>2121</v>
      </c>
      <c r="AV28" s="371" t="s">
        <v>2121</v>
      </c>
      <c r="AW28" s="371" t="s">
        <v>2121</v>
      </c>
      <c r="AX28" s="371" t="s">
        <v>2121</v>
      </c>
      <c r="AY28" s="371" t="s">
        <v>2121</v>
      </c>
      <c r="AZ28" s="371" t="s">
        <v>2121</v>
      </c>
      <c r="BA28" s="371" t="s">
        <v>2121</v>
      </c>
      <c r="BB28" s="371" t="s">
        <v>2093</v>
      </c>
      <c r="BC28" s="371" t="s">
        <v>2121</v>
      </c>
      <c r="BD28" s="371" t="s">
        <v>2121</v>
      </c>
      <c r="BE28" s="371" t="s">
        <v>2121</v>
      </c>
      <c r="BF28" s="371" t="s">
        <v>2121</v>
      </c>
      <c r="BG28" s="371" t="s">
        <v>2121</v>
      </c>
      <c r="BH28" s="371" t="s">
        <v>2093</v>
      </c>
      <c r="BI28" s="381" t="s">
        <v>2093</v>
      </c>
      <c r="BJ28" s="333"/>
      <c r="BK28" s="333"/>
      <c r="BL28" s="333"/>
      <c r="BM28" s="333"/>
    </row>
    <row r="29" spans="2:65" ht="180" hidden="1" x14ac:dyDescent="0.2">
      <c r="B29" s="366" t="s">
        <v>2280</v>
      </c>
      <c r="C29" s="367">
        <f t="shared" si="0"/>
        <v>19</v>
      </c>
      <c r="D29" s="383" t="s">
        <v>281</v>
      </c>
      <c r="E29" s="384" t="s">
        <v>1567</v>
      </c>
      <c r="F29" s="372" t="s">
        <v>2250</v>
      </c>
      <c r="G29" s="371" t="s">
        <v>2087</v>
      </c>
      <c r="H29" s="372" t="s">
        <v>2251</v>
      </c>
      <c r="I29" s="373" t="s">
        <v>199</v>
      </c>
      <c r="J29" s="374" t="s">
        <v>2252</v>
      </c>
      <c r="K29" s="375" t="s">
        <v>2253</v>
      </c>
      <c r="L29" s="375" t="s">
        <v>2281</v>
      </c>
      <c r="M29" s="375" t="s">
        <v>281</v>
      </c>
      <c r="N29" s="373" t="s">
        <v>2282</v>
      </c>
      <c r="O29" s="373" t="s">
        <v>2092</v>
      </c>
      <c r="P29" s="377" t="s">
        <v>2121</v>
      </c>
      <c r="Q29" s="377" t="s">
        <v>2121</v>
      </c>
      <c r="R29" s="373" t="s">
        <v>2285</v>
      </c>
      <c r="S29" s="382" t="s">
        <v>2400</v>
      </c>
      <c r="T29" s="387">
        <v>46096</v>
      </c>
      <c r="U29" s="379">
        <v>46371</v>
      </c>
      <c r="V29" s="373" t="s">
        <v>2286</v>
      </c>
      <c r="W29" s="377" t="s">
        <v>2121</v>
      </c>
      <c r="X29" s="377" t="s">
        <v>2121</v>
      </c>
      <c r="Y29" s="377" t="s">
        <v>2121</v>
      </c>
      <c r="Z29" s="377" t="s">
        <v>2121</v>
      </c>
      <c r="AA29" s="371" t="s">
        <v>2093</v>
      </c>
      <c r="AB29" s="371" t="s">
        <v>2121</v>
      </c>
      <c r="AC29" s="371" t="s">
        <v>2121</v>
      </c>
      <c r="AD29" s="371" t="s">
        <v>2121</v>
      </c>
      <c r="AE29" s="371" t="s">
        <v>2121</v>
      </c>
      <c r="AF29" s="371" t="s">
        <v>2093</v>
      </c>
      <c r="AG29" s="371" t="s">
        <v>2121</v>
      </c>
      <c r="AH29" s="371" t="s">
        <v>2121</v>
      </c>
      <c r="AI29" s="371" t="s">
        <v>2121</v>
      </c>
      <c r="AJ29" s="371" t="s">
        <v>2121</v>
      </c>
      <c r="AK29" s="371" t="s">
        <v>2121</v>
      </c>
      <c r="AL29" s="371" t="s">
        <v>2121</v>
      </c>
      <c r="AM29" s="371" t="s">
        <v>2121</v>
      </c>
      <c r="AN29" s="371" t="s">
        <v>2121</v>
      </c>
      <c r="AO29" s="371" t="s">
        <v>2093</v>
      </c>
      <c r="AP29" s="371" t="s">
        <v>2121</v>
      </c>
      <c r="AQ29" s="371" t="s">
        <v>2121</v>
      </c>
      <c r="AR29" s="371" t="s">
        <v>2121</v>
      </c>
      <c r="AS29" s="371" t="s">
        <v>2121</v>
      </c>
      <c r="AT29" s="371" t="s">
        <v>2121</v>
      </c>
      <c r="AU29" s="371" t="s">
        <v>2121</v>
      </c>
      <c r="AV29" s="371" t="s">
        <v>2121</v>
      </c>
      <c r="AW29" s="371" t="s">
        <v>2121</v>
      </c>
      <c r="AX29" s="371" t="s">
        <v>2121</v>
      </c>
      <c r="AY29" s="371" t="s">
        <v>2121</v>
      </c>
      <c r="AZ29" s="371" t="s">
        <v>2121</v>
      </c>
      <c r="BA29" s="371" t="s">
        <v>2121</v>
      </c>
      <c r="BB29" s="371" t="s">
        <v>2093</v>
      </c>
      <c r="BC29" s="371" t="s">
        <v>2121</v>
      </c>
      <c r="BD29" s="371" t="s">
        <v>2121</v>
      </c>
      <c r="BE29" s="371" t="s">
        <v>2121</v>
      </c>
      <c r="BF29" s="371" t="s">
        <v>2121</v>
      </c>
      <c r="BG29" s="371" t="s">
        <v>2121</v>
      </c>
      <c r="BH29" s="371" t="s">
        <v>2093</v>
      </c>
      <c r="BI29" s="381" t="s">
        <v>2093</v>
      </c>
      <c r="BJ29" s="333"/>
      <c r="BK29" s="333"/>
      <c r="BL29" s="333"/>
      <c r="BM29" s="333"/>
    </row>
    <row r="30" spans="2:65" ht="180" hidden="1" x14ac:dyDescent="0.2">
      <c r="B30" s="366" t="s">
        <v>2434</v>
      </c>
      <c r="C30" s="367">
        <f t="shared" si="0"/>
        <v>20</v>
      </c>
      <c r="D30" s="383" t="s">
        <v>281</v>
      </c>
      <c r="E30" s="384" t="s">
        <v>1567</v>
      </c>
      <c r="F30" s="372" t="s">
        <v>2165</v>
      </c>
      <c r="G30" s="371" t="s">
        <v>2087</v>
      </c>
      <c r="H30" s="372" t="s">
        <v>2126</v>
      </c>
      <c r="I30" s="373" t="s">
        <v>2408</v>
      </c>
      <c r="J30" s="374" t="s">
        <v>2252</v>
      </c>
      <c r="K30" s="375" t="s">
        <v>2253</v>
      </c>
      <c r="L30" s="375" t="s">
        <v>2268</v>
      </c>
      <c r="M30" s="375" t="s">
        <v>281</v>
      </c>
      <c r="N30" s="373" t="s">
        <v>2269</v>
      </c>
      <c r="O30" s="373" t="s">
        <v>2092</v>
      </c>
      <c r="P30" s="377" t="s">
        <v>2121</v>
      </c>
      <c r="Q30" s="377" t="s">
        <v>2121</v>
      </c>
      <c r="R30" s="386" t="s">
        <v>2435</v>
      </c>
      <c r="S30" s="373" t="s">
        <v>2410</v>
      </c>
      <c r="T30" s="379">
        <v>46111</v>
      </c>
      <c r="U30" s="379">
        <v>46371</v>
      </c>
      <c r="V30" s="373" t="s">
        <v>2436</v>
      </c>
      <c r="W30" s="377" t="s">
        <v>2121</v>
      </c>
      <c r="X30" s="373" t="s">
        <v>2289</v>
      </c>
      <c r="Y30" s="373" t="s">
        <v>2290</v>
      </c>
      <c r="Z30" s="380">
        <v>1</v>
      </c>
      <c r="AA30" s="371" t="s">
        <v>2121</v>
      </c>
      <c r="AB30" s="371" t="s">
        <v>2121</v>
      </c>
      <c r="AC30" s="371" t="s">
        <v>2121</v>
      </c>
      <c r="AD30" s="371" t="s">
        <v>2121</v>
      </c>
      <c r="AE30" s="371" t="s">
        <v>2121</v>
      </c>
      <c r="AF30" s="371" t="s">
        <v>2093</v>
      </c>
      <c r="AG30" s="371" t="s">
        <v>2121</v>
      </c>
      <c r="AH30" s="371" t="s">
        <v>2093</v>
      </c>
      <c r="AI30" s="371" t="s">
        <v>2121</v>
      </c>
      <c r="AJ30" s="371" t="s">
        <v>2121</v>
      </c>
      <c r="AK30" s="371" t="s">
        <v>2121</v>
      </c>
      <c r="AL30" s="371" t="s">
        <v>2121</v>
      </c>
      <c r="AM30" s="371" t="s">
        <v>2121</v>
      </c>
      <c r="AN30" s="371" t="s">
        <v>2121</v>
      </c>
      <c r="AO30" s="371" t="s">
        <v>2093</v>
      </c>
      <c r="AP30" s="371" t="s">
        <v>2121</v>
      </c>
      <c r="AQ30" s="371" t="s">
        <v>2121</v>
      </c>
      <c r="AR30" s="371" t="s">
        <v>2121</v>
      </c>
      <c r="AS30" s="371" t="s">
        <v>2121</v>
      </c>
      <c r="AT30" s="371" t="s">
        <v>2121</v>
      </c>
      <c r="AU30" s="371" t="s">
        <v>2121</v>
      </c>
      <c r="AV30" s="371" t="s">
        <v>2121</v>
      </c>
      <c r="AW30" s="371" t="s">
        <v>2121</v>
      </c>
      <c r="AX30" s="371" t="s">
        <v>2121</v>
      </c>
      <c r="AY30" s="371" t="s">
        <v>2121</v>
      </c>
      <c r="AZ30" s="371" t="s">
        <v>2121</v>
      </c>
      <c r="BA30" s="371" t="s">
        <v>2121</v>
      </c>
      <c r="BB30" s="371" t="s">
        <v>2093</v>
      </c>
      <c r="BC30" s="371" t="s">
        <v>2121</v>
      </c>
      <c r="BD30" s="371" t="s">
        <v>2121</v>
      </c>
      <c r="BE30" s="371" t="s">
        <v>2121</v>
      </c>
      <c r="BF30" s="371" t="s">
        <v>2121</v>
      </c>
      <c r="BG30" s="371" t="s">
        <v>2121</v>
      </c>
      <c r="BH30" s="371" t="s">
        <v>2093</v>
      </c>
      <c r="BI30" s="381" t="s">
        <v>2093</v>
      </c>
      <c r="BJ30" s="333"/>
      <c r="BK30" s="333"/>
      <c r="BL30" s="333"/>
      <c r="BM30" s="333"/>
    </row>
    <row r="31" spans="2:65" ht="180" hidden="1" x14ac:dyDescent="0.2">
      <c r="B31" s="366" t="s">
        <v>2280</v>
      </c>
      <c r="C31" s="367">
        <f t="shared" si="0"/>
        <v>21</v>
      </c>
      <c r="D31" s="383" t="s">
        <v>281</v>
      </c>
      <c r="E31" s="384" t="s">
        <v>1567</v>
      </c>
      <c r="F31" s="372" t="s">
        <v>2165</v>
      </c>
      <c r="G31" s="371" t="s">
        <v>2087</v>
      </c>
      <c r="H31" s="372" t="s">
        <v>2126</v>
      </c>
      <c r="I31" s="373" t="s">
        <v>2408</v>
      </c>
      <c r="J31" s="374" t="s">
        <v>2252</v>
      </c>
      <c r="K31" s="375" t="s">
        <v>2253</v>
      </c>
      <c r="L31" s="375" t="s">
        <v>2268</v>
      </c>
      <c r="M31" s="375" t="s">
        <v>281</v>
      </c>
      <c r="N31" s="373" t="s">
        <v>2269</v>
      </c>
      <c r="O31" s="373" t="s">
        <v>2092</v>
      </c>
      <c r="P31" s="377" t="s">
        <v>2121</v>
      </c>
      <c r="Q31" s="377" t="s">
        <v>2121</v>
      </c>
      <c r="R31" s="386" t="s">
        <v>2437</v>
      </c>
      <c r="S31" s="373" t="s">
        <v>2410</v>
      </c>
      <c r="T31" s="379">
        <v>46111</v>
      </c>
      <c r="U31" s="379">
        <v>46371</v>
      </c>
      <c r="V31" s="386" t="s">
        <v>2438</v>
      </c>
      <c r="W31" s="377" t="s">
        <v>2121</v>
      </c>
      <c r="X31" s="377" t="s">
        <v>2121</v>
      </c>
      <c r="Y31" s="377" t="s">
        <v>2121</v>
      </c>
      <c r="Z31" s="377" t="s">
        <v>2121</v>
      </c>
      <c r="AA31" s="371" t="s">
        <v>2121</v>
      </c>
      <c r="AB31" s="371" t="s">
        <v>2121</v>
      </c>
      <c r="AC31" s="371" t="s">
        <v>2121</v>
      </c>
      <c r="AD31" s="371" t="s">
        <v>2121</v>
      </c>
      <c r="AE31" s="371" t="s">
        <v>2121</v>
      </c>
      <c r="AF31" s="371" t="s">
        <v>2093</v>
      </c>
      <c r="AG31" s="371" t="s">
        <v>2121</v>
      </c>
      <c r="AH31" s="371" t="s">
        <v>2093</v>
      </c>
      <c r="AI31" s="371" t="s">
        <v>2121</v>
      </c>
      <c r="AJ31" s="371" t="s">
        <v>2121</v>
      </c>
      <c r="AK31" s="371" t="s">
        <v>2121</v>
      </c>
      <c r="AL31" s="371" t="s">
        <v>2121</v>
      </c>
      <c r="AM31" s="371" t="s">
        <v>2121</v>
      </c>
      <c r="AN31" s="371" t="s">
        <v>2121</v>
      </c>
      <c r="AO31" s="371" t="s">
        <v>2093</v>
      </c>
      <c r="AP31" s="371" t="s">
        <v>2121</v>
      </c>
      <c r="AQ31" s="371" t="s">
        <v>2121</v>
      </c>
      <c r="AR31" s="371" t="s">
        <v>2121</v>
      </c>
      <c r="AS31" s="371" t="s">
        <v>2121</v>
      </c>
      <c r="AT31" s="371" t="s">
        <v>2121</v>
      </c>
      <c r="AU31" s="371" t="s">
        <v>2121</v>
      </c>
      <c r="AV31" s="371" t="s">
        <v>2121</v>
      </c>
      <c r="AW31" s="371" t="s">
        <v>2121</v>
      </c>
      <c r="AX31" s="371" t="s">
        <v>2121</v>
      </c>
      <c r="AY31" s="371" t="s">
        <v>2121</v>
      </c>
      <c r="AZ31" s="371" t="s">
        <v>2121</v>
      </c>
      <c r="BA31" s="371" t="s">
        <v>2121</v>
      </c>
      <c r="BB31" s="371" t="s">
        <v>2093</v>
      </c>
      <c r="BC31" s="371" t="s">
        <v>2121</v>
      </c>
      <c r="BD31" s="371" t="s">
        <v>2121</v>
      </c>
      <c r="BE31" s="371" t="s">
        <v>2121</v>
      </c>
      <c r="BF31" s="371" t="s">
        <v>2121</v>
      </c>
      <c r="BG31" s="371" t="s">
        <v>2121</v>
      </c>
      <c r="BH31" s="371" t="s">
        <v>2093</v>
      </c>
      <c r="BI31" s="381" t="s">
        <v>2093</v>
      </c>
      <c r="BJ31" s="333"/>
      <c r="BK31" s="333"/>
      <c r="BL31" s="333"/>
      <c r="BM31" s="333"/>
    </row>
    <row r="32" spans="2:65" ht="180" hidden="1" x14ac:dyDescent="0.2">
      <c r="B32" s="366" t="s">
        <v>2439</v>
      </c>
      <c r="C32" s="367">
        <f t="shared" si="0"/>
        <v>22</v>
      </c>
      <c r="D32" s="383" t="s">
        <v>281</v>
      </c>
      <c r="E32" s="384" t="s">
        <v>1567</v>
      </c>
      <c r="F32" s="372" t="s">
        <v>2136</v>
      </c>
      <c r="G32" s="371" t="s">
        <v>2087</v>
      </c>
      <c r="H32" s="372" t="s">
        <v>2191</v>
      </c>
      <c r="I32" s="373" t="s">
        <v>2440</v>
      </c>
      <c r="J32" s="374" t="s">
        <v>2252</v>
      </c>
      <c r="K32" s="375" t="s">
        <v>2253</v>
      </c>
      <c r="L32" s="375" t="s">
        <v>2281</v>
      </c>
      <c r="M32" s="375" t="s">
        <v>281</v>
      </c>
      <c r="N32" s="373" t="s">
        <v>2282</v>
      </c>
      <c r="O32" s="373" t="s">
        <v>2192</v>
      </c>
      <c r="P32" s="377" t="s">
        <v>2121</v>
      </c>
      <c r="Q32" s="377" t="s">
        <v>2121</v>
      </c>
      <c r="R32" s="373" t="s">
        <v>2441</v>
      </c>
      <c r="S32" s="373" t="s">
        <v>2442</v>
      </c>
      <c r="T32" s="379">
        <v>46082</v>
      </c>
      <c r="U32" s="379">
        <v>46356</v>
      </c>
      <c r="V32" s="373" t="s">
        <v>2443</v>
      </c>
      <c r="W32" s="377" t="s">
        <v>2121</v>
      </c>
      <c r="X32" s="373" t="s">
        <v>2289</v>
      </c>
      <c r="Y32" s="373" t="s">
        <v>2290</v>
      </c>
      <c r="Z32" s="380">
        <v>1</v>
      </c>
      <c r="AA32" s="371" t="s">
        <v>2121</v>
      </c>
      <c r="AB32" s="371" t="s">
        <v>2093</v>
      </c>
      <c r="AC32" s="371" t="s">
        <v>2121</v>
      </c>
      <c r="AD32" s="371" t="s">
        <v>2121</v>
      </c>
      <c r="AE32" s="371" t="s">
        <v>2121</v>
      </c>
      <c r="AF32" s="371" t="s">
        <v>2093</v>
      </c>
      <c r="AG32" s="371" t="s">
        <v>2121</v>
      </c>
      <c r="AH32" s="371" t="s">
        <v>2121</v>
      </c>
      <c r="AI32" s="371" t="s">
        <v>2121</v>
      </c>
      <c r="AJ32" s="371" t="s">
        <v>2121</v>
      </c>
      <c r="AK32" s="371" t="s">
        <v>2121</v>
      </c>
      <c r="AL32" s="371" t="s">
        <v>2121</v>
      </c>
      <c r="AM32" s="371" t="s">
        <v>2121</v>
      </c>
      <c r="AN32" s="371" t="s">
        <v>2121</v>
      </c>
      <c r="AO32" s="371" t="s">
        <v>2121</v>
      </c>
      <c r="AP32" s="371" t="s">
        <v>2121</v>
      </c>
      <c r="AQ32" s="371" t="s">
        <v>2093</v>
      </c>
      <c r="AR32" s="371" t="s">
        <v>2121</v>
      </c>
      <c r="AS32" s="371" t="s">
        <v>2121</v>
      </c>
      <c r="AT32" s="371" t="s">
        <v>2121</v>
      </c>
      <c r="AU32" s="371" t="s">
        <v>2093</v>
      </c>
      <c r="AV32" s="371" t="s">
        <v>2121</v>
      </c>
      <c r="AW32" s="371" t="s">
        <v>2121</v>
      </c>
      <c r="AX32" s="371" t="s">
        <v>2121</v>
      </c>
      <c r="AY32" s="371" t="s">
        <v>2121</v>
      </c>
      <c r="AZ32" s="371" t="s">
        <v>2121</v>
      </c>
      <c r="BA32" s="371" t="s">
        <v>2121</v>
      </c>
      <c r="BB32" s="371" t="s">
        <v>2121</v>
      </c>
      <c r="BC32" s="371" t="s">
        <v>2121</v>
      </c>
      <c r="BD32" s="371" t="s">
        <v>2121</v>
      </c>
      <c r="BE32" s="371" t="s">
        <v>2121</v>
      </c>
      <c r="BF32" s="371" t="s">
        <v>2121</v>
      </c>
      <c r="BG32" s="371" t="s">
        <v>2121</v>
      </c>
      <c r="BH32" s="371" t="s">
        <v>2121</v>
      </c>
      <c r="BI32" s="381" t="s">
        <v>2121</v>
      </c>
      <c r="BJ32" s="333"/>
      <c r="BK32" s="333"/>
      <c r="BL32" s="333"/>
      <c r="BM32" s="333"/>
    </row>
    <row r="33" spans="2:65" ht="180" hidden="1" x14ac:dyDescent="0.2">
      <c r="B33" s="366" t="s">
        <v>2444</v>
      </c>
      <c r="C33" s="367">
        <f t="shared" si="0"/>
        <v>23</v>
      </c>
      <c r="D33" s="383" t="s">
        <v>281</v>
      </c>
      <c r="E33" s="384" t="s">
        <v>1567</v>
      </c>
      <c r="F33" s="372" t="s">
        <v>2136</v>
      </c>
      <c r="G33" s="371" t="s">
        <v>2087</v>
      </c>
      <c r="H33" s="372" t="s">
        <v>2191</v>
      </c>
      <c r="I33" s="373" t="s">
        <v>2440</v>
      </c>
      <c r="J33" s="374" t="s">
        <v>2252</v>
      </c>
      <c r="K33" s="375" t="s">
        <v>2253</v>
      </c>
      <c r="L33" s="375" t="s">
        <v>2281</v>
      </c>
      <c r="M33" s="375" t="s">
        <v>281</v>
      </c>
      <c r="N33" s="373" t="s">
        <v>2282</v>
      </c>
      <c r="O33" s="373" t="s">
        <v>2134</v>
      </c>
      <c r="P33" s="377" t="s">
        <v>2121</v>
      </c>
      <c r="Q33" s="377" t="s">
        <v>2121</v>
      </c>
      <c r="R33" s="373" t="s">
        <v>2445</v>
      </c>
      <c r="S33" s="373" t="s">
        <v>2442</v>
      </c>
      <c r="T33" s="379">
        <v>46082</v>
      </c>
      <c r="U33" s="379">
        <v>46356</v>
      </c>
      <c r="V33" s="373" t="s">
        <v>2446</v>
      </c>
      <c r="W33" s="377" t="s">
        <v>2121</v>
      </c>
      <c r="X33" s="377" t="s">
        <v>2121</v>
      </c>
      <c r="Y33" s="377" t="s">
        <v>2121</v>
      </c>
      <c r="Z33" s="377" t="s">
        <v>2121</v>
      </c>
      <c r="AA33" s="371" t="s">
        <v>2093</v>
      </c>
      <c r="AB33" s="371" t="s">
        <v>2093</v>
      </c>
      <c r="AC33" s="371" t="s">
        <v>2121</v>
      </c>
      <c r="AD33" s="371" t="s">
        <v>2121</v>
      </c>
      <c r="AE33" s="371" t="s">
        <v>2121</v>
      </c>
      <c r="AF33" s="371" t="s">
        <v>2093</v>
      </c>
      <c r="AG33" s="371" t="s">
        <v>2121</v>
      </c>
      <c r="AH33" s="371" t="s">
        <v>2121</v>
      </c>
      <c r="AI33" s="371" t="s">
        <v>2121</v>
      </c>
      <c r="AJ33" s="371" t="s">
        <v>2121</v>
      </c>
      <c r="AK33" s="371" t="s">
        <v>2121</v>
      </c>
      <c r="AL33" s="371" t="s">
        <v>2121</v>
      </c>
      <c r="AM33" s="371" t="s">
        <v>2121</v>
      </c>
      <c r="AN33" s="371" t="s">
        <v>2121</v>
      </c>
      <c r="AO33" s="371" t="s">
        <v>2121</v>
      </c>
      <c r="AP33" s="371" t="s">
        <v>2121</v>
      </c>
      <c r="AQ33" s="371" t="s">
        <v>2093</v>
      </c>
      <c r="AR33" s="371" t="s">
        <v>2121</v>
      </c>
      <c r="AS33" s="371" t="s">
        <v>2121</v>
      </c>
      <c r="AT33" s="371" t="s">
        <v>2121</v>
      </c>
      <c r="AU33" s="371" t="s">
        <v>2093</v>
      </c>
      <c r="AV33" s="371" t="s">
        <v>2121</v>
      </c>
      <c r="AW33" s="371" t="s">
        <v>2121</v>
      </c>
      <c r="AX33" s="371" t="s">
        <v>2121</v>
      </c>
      <c r="AY33" s="371" t="s">
        <v>2121</v>
      </c>
      <c r="AZ33" s="371" t="s">
        <v>2121</v>
      </c>
      <c r="BA33" s="371" t="s">
        <v>2121</v>
      </c>
      <c r="BB33" s="371" t="s">
        <v>2121</v>
      </c>
      <c r="BC33" s="371" t="s">
        <v>2121</v>
      </c>
      <c r="BD33" s="371" t="s">
        <v>2121</v>
      </c>
      <c r="BE33" s="371" t="s">
        <v>2121</v>
      </c>
      <c r="BF33" s="371" t="s">
        <v>2121</v>
      </c>
      <c r="BG33" s="371" t="s">
        <v>2121</v>
      </c>
      <c r="BH33" s="371" t="s">
        <v>2121</v>
      </c>
      <c r="BI33" s="381" t="s">
        <v>2121</v>
      </c>
      <c r="BJ33" s="333"/>
      <c r="BK33" s="333"/>
      <c r="BL33" s="333"/>
      <c r="BM33" s="333"/>
    </row>
    <row r="34" spans="2:65" ht="180" hidden="1" x14ac:dyDescent="0.2">
      <c r="B34" s="366" t="s">
        <v>2447</v>
      </c>
      <c r="C34" s="367">
        <f t="shared" si="0"/>
        <v>24</v>
      </c>
      <c r="D34" s="383" t="s">
        <v>281</v>
      </c>
      <c r="E34" s="384" t="s">
        <v>1567</v>
      </c>
      <c r="F34" s="372" t="s">
        <v>2136</v>
      </c>
      <c r="G34" s="371" t="s">
        <v>2087</v>
      </c>
      <c r="H34" s="372" t="s">
        <v>2191</v>
      </c>
      <c r="I34" s="373" t="s">
        <v>2440</v>
      </c>
      <c r="J34" s="374" t="s">
        <v>2252</v>
      </c>
      <c r="K34" s="375" t="s">
        <v>2253</v>
      </c>
      <c r="L34" s="375" t="s">
        <v>2281</v>
      </c>
      <c r="M34" s="375" t="s">
        <v>281</v>
      </c>
      <c r="N34" s="373" t="s">
        <v>2282</v>
      </c>
      <c r="O34" s="373" t="s">
        <v>2192</v>
      </c>
      <c r="P34" s="377" t="s">
        <v>2121</v>
      </c>
      <c r="Q34" s="377" t="s">
        <v>2121</v>
      </c>
      <c r="R34" s="373" t="s">
        <v>2448</v>
      </c>
      <c r="S34" s="373" t="s">
        <v>2442</v>
      </c>
      <c r="T34" s="379">
        <v>46082</v>
      </c>
      <c r="U34" s="379">
        <v>46356</v>
      </c>
      <c r="V34" s="373" t="s">
        <v>2449</v>
      </c>
      <c r="W34" s="377" t="s">
        <v>2121</v>
      </c>
      <c r="X34" s="377" t="s">
        <v>2121</v>
      </c>
      <c r="Y34" s="377" t="s">
        <v>2121</v>
      </c>
      <c r="Z34" s="377" t="s">
        <v>2121</v>
      </c>
      <c r="AA34" s="371" t="s">
        <v>2121</v>
      </c>
      <c r="AB34" s="371" t="s">
        <v>2093</v>
      </c>
      <c r="AC34" s="371" t="s">
        <v>2121</v>
      </c>
      <c r="AD34" s="371" t="s">
        <v>2121</v>
      </c>
      <c r="AE34" s="371" t="s">
        <v>2121</v>
      </c>
      <c r="AF34" s="371" t="s">
        <v>2093</v>
      </c>
      <c r="AG34" s="371" t="s">
        <v>2121</v>
      </c>
      <c r="AH34" s="371" t="s">
        <v>2121</v>
      </c>
      <c r="AI34" s="371" t="s">
        <v>2121</v>
      </c>
      <c r="AJ34" s="371" t="s">
        <v>2121</v>
      </c>
      <c r="AK34" s="371" t="s">
        <v>2121</v>
      </c>
      <c r="AL34" s="371" t="s">
        <v>2121</v>
      </c>
      <c r="AM34" s="371" t="s">
        <v>2121</v>
      </c>
      <c r="AN34" s="371" t="s">
        <v>2121</v>
      </c>
      <c r="AO34" s="371" t="s">
        <v>2121</v>
      </c>
      <c r="AP34" s="371" t="s">
        <v>2121</v>
      </c>
      <c r="AQ34" s="371" t="s">
        <v>2093</v>
      </c>
      <c r="AR34" s="371" t="s">
        <v>2121</v>
      </c>
      <c r="AS34" s="371" t="s">
        <v>2121</v>
      </c>
      <c r="AT34" s="371" t="s">
        <v>2121</v>
      </c>
      <c r="AU34" s="371" t="s">
        <v>2093</v>
      </c>
      <c r="AV34" s="371" t="s">
        <v>2121</v>
      </c>
      <c r="AW34" s="371" t="s">
        <v>2121</v>
      </c>
      <c r="AX34" s="371" t="s">
        <v>2121</v>
      </c>
      <c r="AY34" s="371" t="s">
        <v>2121</v>
      </c>
      <c r="AZ34" s="371" t="s">
        <v>2121</v>
      </c>
      <c r="BA34" s="371" t="s">
        <v>2121</v>
      </c>
      <c r="BB34" s="371" t="s">
        <v>2121</v>
      </c>
      <c r="BC34" s="371" t="s">
        <v>2121</v>
      </c>
      <c r="BD34" s="371" t="s">
        <v>2121</v>
      </c>
      <c r="BE34" s="371" t="s">
        <v>2121</v>
      </c>
      <c r="BF34" s="371" t="s">
        <v>2121</v>
      </c>
      <c r="BG34" s="371" t="s">
        <v>2121</v>
      </c>
      <c r="BH34" s="371" t="s">
        <v>2121</v>
      </c>
      <c r="BI34" s="381" t="s">
        <v>2121</v>
      </c>
      <c r="BJ34" s="333"/>
      <c r="BK34" s="333"/>
      <c r="BL34" s="333"/>
      <c r="BM34" s="333"/>
    </row>
    <row r="35" spans="2:65" ht="180" hidden="1" x14ac:dyDescent="0.2">
      <c r="B35" s="366" t="s">
        <v>2450</v>
      </c>
      <c r="C35" s="367">
        <f t="shared" si="0"/>
        <v>25</v>
      </c>
      <c r="D35" s="397" t="s">
        <v>72</v>
      </c>
      <c r="E35" s="384" t="s">
        <v>1589</v>
      </c>
      <c r="F35" s="372" t="s">
        <v>2237</v>
      </c>
      <c r="G35" s="371" t="s">
        <v>2142</v>
      </c>
      <c r="H35" s="372" t="s">
        <v>2163</v>
      </c>
      <c r="I35" s="373" t="s">
        <v>2451</v>
      </c>
      <c r="J35" s="374" t="s">
        <v>2252</v>
      </c>
      <c r="K35" s="375" t="s">
        <v>2253</v>
      </c>
      <c r="L35" s="375" t="s">
        <v>2281</v>
      </c>
      <c r="M35" s="375" t="s">
        <v>281</v>
      </c>
      <c r="N35" s="373" t="s">
        <v>2282</v>
      </c>
      <c r="O35" s="373" t="s">
        <v>2452</v>
      </c>
      <c r="P35" s="377" t="s">
        <v>2121</v>
      </c>
      <c r="Q35" s="377" t="s">
        <v>2121</v>
      </c>
      <c r="R35" s="373" t="s">
        <v>2453</v>
      </c>
      <c r="S35" s="373" t="s">
        <v>203</v>
      </c>
      <c r="T35" s="379">
        <v>46024</v>
      </c>
      <c r="U35" s="379">
        <v>46371</v>
      </c>
      <c r="V35" s="373" t="s">
        <v>2454</v>
      </c>
      <c r="W35" s="377" t="s">
        <v>2121</v>
      </c>
      <c r="X35" s="373" t="s">
        <v>2289</v>
      </c>
      <c r="Y35" s="373" t="s">
        <v>2290</v>
      </c>
      <c r="Z35" s="380">
        <v>1</v>
      </c>
      <c r="AA35" s="371" t="s">
        <v>2121</v>
      </c>
      <c r="AB35" s="371" t="s">
        <v>2121</v>
      </c>
      <c r="AC35" s="371" t="s">
        <v>2121</v>
      </c>
      <c r="AD35" s="371" t="s">
        <v>2121</v>
      </c>
      <c r="AE35" s="371" t="s">
        <v>2121</v>
      </c>
      <c r="AF35" s="371" t="s">
        <v>2093</v>
      </c>
      <c r="AG35" s="371" t="s">
        <v>2121</v>
      </c>
      <c r="AH35" s="371" t="s">
        <v>2121</v>
      </c>
      <c r="AI35" s="371" t="s">
        <v>2121</v>
      </c>
      <c r="AJ35" s="371" t="s">
        <v>2121</v>
      </c>
      <c r="AK35" s="371" t="s">
        <v>2121</v>
      </c>
      <c r="AL35" s="371" t="s">
        <v>2121</v>
      </c>
      <c r="AM35" s="371" t="s">
        <v>2121</v>
      </c>
      <c r="AN35" s="371" t="s">
        <v>2121</v>
      </c>
      <c r="AO35" s="371" t="s">
        <v>2093</v>
      </c>
      <c r="AP35" s="371" t="s">
        <v>2121</v>
      </c>
      <c r="AQ35" s="371" t="s">
        <v>2093</v>
      </c>
      <c r="AR35" s="371" t="s">
        <v>2121</v>
      </c>
      <c r="AS35" s="371" t="s">
        <v>2121</v>
      </c>
      <c r="AT35" s="371" t="s">
        <v>2121</v>
      </c>
      <c r="AU35" s="371" t="s">
        <v>2121</v>
      </c>
      <c r="AV35" s="371" t="s">
        <v>2121</v>
      </c>
      <c r="AW35" s="371" t="s">
        <v>2121</v>
      </c>
      <c r="AX35" s="371" t="s">
        <v>2121</v>
      </c>
      <c r="AY35" s="371" t="s">
        <v>2121</v>
      </c>
      <c r="AZ35" s="371" t="s">
        <v>2121</v>
      </c>
      <c r="BA35" s="371" t="s">
        <v>2121</v>
      </c>
      <c r="BB35" s="371" t="s">
        <v>2093</v>
      </c>
      <c r="BC35" s="371" t="s">
        <v>2121</v>
      </c>
      <c r="BD35" s="371" t="s">
        <v>2121</v>
      </c>
      <c r="BE35" s="371" t="s">
        <v>2121</v>
      </c>
      <c r="BF35" s="371" t="s">
        <v>2121</v>
      </c>
      <c r="BG35" s="371" t="s">
        <v>2121</v>
      </c>
      <c r="BH35" s="371" t="s">
        <v>2093</v>
      </c>
      <c r="BI35" s="381" t="s">
        <v>2093</v>
      </c>
      <c r="BJ35" s="333"/>
      <c r="BK35" s="333"/>
      <c r="BL35" s="333"/>
      <c r="BM35" s="333"/>
    </row>
    <row r="36" spans="2:65" ht="180" hidden="1" x14ac:dyDescent="0.2">
      <c r="B36" s="366" t="s">
        <v>2455</v>
      </c>
      <c r="C36" s="367">
        <f t="shared" si="0"/>
        <v>26</v>
      </c>
      <c r="D36" s="397" t="s">
        <v>72</v>
      </c>
      <c r="E36" s="384" t="s">
        <v>1589</v>
      </c>
      <c r="F36" s="372" t="s">
        <v>2132</v>
      </c>
      <c r="G36" s="371" t="s">
        <v>2142</v>
      </c>
      <c r="H36" s="372" t="s">
        <v>2129</v>
      </c>
      <c r="I36" s="373" t="s">
        <v>2451</v>
      </c>
      <c r="J36" s="374" t="s">
        <v>2252</v>
      </c>
      <c r="K36" s="375" t="s">
        <v>2253</v>
      </c>
      <c r="L36" s="375" t="s">
        <v>2281</v>
      </c>
      <c r="M36" s="375" t="s">
        <v>281</v>
      </c>
      <c r="N36" s="373" t="s">
        <v>2282</v>
      </c>
      <c r="O36" s="373" t="s">
        <v>2134</v>
      </c>
      <c r="P36" s="377" t="s">
        <v>2121</v>
      </c>
      <c r="Q36" s="377" t="s">
        <v>2121</v>
      </c>
      <c r="R36" s="373" t="s">
        <v>2351</v>
      </c>
      <c r="S36" s="373" t="s">
        <v>2456</v>
      </c>
      <c r="T36" s="379">
        <v>46024</v>
      </c>
      <c r="U36" s="379">
        <v>46371</v>
      </c>
      <c r="V36" s="373" t="s">
        <v>2457</v>
      </c>
      <c r="W36" s="377" t="s">
        <v>2121</v>
      </c>
      <c r="X36" s="373" t="s">
        <v>2289</v>
      </c>
      <c r="Y36" s="373" t="s">
        <v>2290</v>
      </c>
      <c r="Z36" s="380">
        <v>1</v>
      </c>
      <c r="AA36" s="371" t="s">
        <v>2121</v>
      </c>
      <c r="AB36" s="371" t="s">
        <v>2121</v>
      </c>
      <c r="AC36" s="371" t="s">
        <v>2121</v>
      </c>
      <c r="AD36" s="371" t="s">
        <v>2121</v>
      </c>
      <c r="AE36" s="371" t="s">
        <v>2121</v>
      </c>
      <c r="AF36" s="371" t="s">
        <v>2093</v>
      </c>
      <c r="AG36" s="371" t="s">
        <v>2121</v>
      </c>
      <c r="AH36" s="371" t="s">
        <v>2121</v>
      </c>
      <c r="AI36" s="371" t="s">
        <v>2121</v>
      </c>
      <c r="AJ36" s="371" t="s">
        <v>2121</v>
      </c>
      <c r="AK36" s="371" t="s">
        <v>2121</v>
      </c>
      <c r="AL36" s="371" t="s">
        <v>2121</v>
      </c>
      <c r="AM36" s="371" t="s">
        <v>2121</v>
      </c>
      <c r="AN36" s="371" t="s">
        <v>2121</v>
      </c>
      <c r="AO36" s="371" t="s">
        <v>2093</v>
      </c>
      <c r="AP36" s="371" t="s">
        <v>2121</v>
      </c>
      <c r="AQ36" s="371" t="s">
        <v>2093</v>
      </c>
      <c r="AR36" s="371" t="s">
        <v>2121</v>
      </c>
      <c r="AS36" s="371" t="s">
        <v>2121</v>
      </c>
      <c r="AT36" s="371" t="s">
        <v>2121</v>
      </c>
      <c r="AU36" s="371" t="s">
        <v>2121</v>
      </c>
      <c r="AV36" s="371" t="s">
        <v>2121</v>
      </c>
      <c r="AW36" s="371" t="s">
        <v>2121</v>
      </c>
      <c r="AX36" s="371" t="s">
        <v>2121</v>
      </c>
      <c r="AY36" s="371" t="s">
        <v>2121</v>
      </c>
      <c r="AZ36" s="371" t="s">
        <v>2121</v>
      </c>
      <c r="BA36" s="371" t="s">
        <v>2121</v>
      </c>
      <c r="BB36" s="371" t="s">
        <v>2093</v>
      </c>
      <c r="BC36" s="371" t="s">
        <v>2121</v>
      </c>
      <c r="BD36" s="371" t="s">
        <v>2121</v>
      </c>
      <c r="BE36" s="371" t="s">
        <v>2121</v>
      </c>
      <c r="BF36" s="371" t="s">
        <v>2121</v>
      </c>
      <c r="BG36" s="371" t="s">
        <v>2121</v>
      </c>
      <c r="BH36" s="371" t="s">
        <v>2093</v>
      </c>
      <c r="BI36" s="381" t="s">
        <v>2093</v>
      </c>
      <c r="BJ36" s="333"/>
      <c r="BK36" s="333"/>
      <c r="BL36" s="333"/>
      <c r="BM36" s="333"/>
    </row>
    <row r="37" spans="2:65" ht="180" hidden="1" x14ac:dyDescent="0.2">
      <c r="B37" s="366" t="s">
        <v>2458</v>
      </c>
      <c r="C37" s="367">
        <f t="shared" si="0"/>
        <v>27</v>
      </c>
      <c r="D37" s="397" t="s">
        <v>72</v>
      </c>
      <c r="E37" s="384" t="s">
        <v>1589</v>
      </c>
      <c r="F37" s="372" t="s">
        <v>2132</v>
      </c>
      <c r="G37" s="371" t="s">
        <v>2142</v>
      </c>
      <c r="H37" s="372" t="s">
        <v>2129</v>
      </c>
      <c r="I37" s="373" t="s">
        <v>2451</v>
      </c>
      <c r="J37" s="374" t="s">
        <v>2252</v>
      </c>
      <c r="K37" s="375" t="s">
        <v>2253</v>
      </c>
      <c r="L37" s="375" t="s">
        <v>2281</v>
      </c>
      <c r="M37" s="375" t="s">
        <v>281</v>
      </c>
      <c r="N37" s="373" t="s">
        <v>2282</v>
      </c>
      <c r="O37" s="373" t="s">
        <v>2134</v>
      </c>
      <c r="P37" s="377" t="s">
        <v>2121</v>
      </c>
      <c r="Q37" s="377" t="s">
        <v>2121</v>
      </c>
      <c r="R37" s="373" t="s">
        <v>2459</v>
      </c>
      <c r="S37" s="373" t="s">
        <v>2456</v>
      </c>
      <c r="T37" s="379">
        <v>46024</v>
      </c>
      <c r="U37" s="379">
        <v>46371</v>
      </c>
      <c r="V37" s="373" t="s">
        <v>2460</v>
      </c>
      <c r="W37" s="377" t="s">
        <v>2121</v>
      </c>
      <c r="X37" s="373" t="s">
        <v>2289</v>
      </c>
      <c r="Y37" s="373" t="s">
        <v>2290</v>
      </c>
      <c r="Z37" s="380">
        <v>1</v>
      </c>
      <c r="AA37" s="371" t="s">
        <v>2121</v>
      </c>
      <c r="AB37" s="371" t="s">
        <v>2121</v>
      </c>
      <c r="AC37" s="371" t="s">
        <v>2121</v>
      </c>
      <c r="AD37" s="371" t="s">
        <v>2121</v>
      </c>
      <c r="AE37" s="371" t="s">
        <v>2121</v>
      </c>
      <c r="AF37" s="371" t="s">
        <v>2093</v>
      </c>
      <c r="AG37" s="371" t="s">
        <v>2121</v>
      </c>
      <c r="AH37" s="371" t="s">
        <v>2121</v>
      </c>
      <c r="AI37" s="371" t="s">
        <v>2121</v>
      </c>
      <c r="AJ37" s="371" t="s">
        <v>2121</v>
      </c>
      <c r="AK37" s="371" t="s">
        <v>2121</v>
      </c>
      <c r="AL37" s="371" t="s">
        <v>2121</v>
      </c>
      <c r="AM37" s="371" t="s">
        <v>2121</v>
      </c>
      <c r="AN37" s="371" t="s">
        <v>2121</v>
      </c>
      <c r="AO37" s="371" t="s">
        <v>2093</v>
      </c>
      <c r="AP37" s="371" t="s">
        <v>2121</v>
      </c>
      <c r="AQ37" s="371" t="s">
        <v>2093</v>
      </c>
      <c r="AR37" s="371" t="s">
        <v>2121</v>
      </c>
      <c r="AS37" s="371" t="s">
        <v>2121</v>
      </c>
      <c r="AT37" s="371" t="s">
        <v>2121</v>
      </c>
      <c r="AU37" s="371" t="s">
        <v>2121</v>
      </c>
      <c r="AV37" s="371" t="s">
        <v>2121</v>
      </c>
      <c r="AW37" s="371" t="s">
        <v>2121</v>
      </c>
      <c r="AX37" s="371" t="s">
        <v>2121</v>
      </c>
      <c r="AY37" s="371" t="s">
        <v>2121</v>
      </c>
      <c r="AZ37" s="371" t="s">
        <v>2121</v>
      </c>
      <c r="BA37" s="371" t="s">
        <v>2121</v>
      </c>
      <c r="BB37" s="371" t="s">
        <v>2093</v>
      </c>
      <c r="BC37" s="371" t="s">
        <v>2121</v>
      </c>
      <c r="BD37" s="371" t="s">
        <v>2121</v>
      </c>
      <c r="BE37" s="371" t="s">
        <v>2121</v>
      </c>
      <c r="BF37" s="371" t="s">
        <v>2121</v>
      </c>
      <c r="BG37" s="371" t="s">
        <v>2121</v>
      </c>
      <c r="BH37" s="371" t="s">
        <v>2093</v>
      </c>
      <c r="BI37" s="381" t="s">
        <v>2093</v>
      </c>
      <c r="BJ37" s="333"/>
      <c r="BK37" s="333"/>
      <c r="BL37" s="333"/>
      <c r="BM37" s="333"/>
    </row>
    <row r="38" spans="2:65" ht="180" hidden="1" x14ac:dyDescent="0.2">
      <c r="B38" s="366" t="s">
        <v>2461</v>
      </c>
      <c r="C38" s="367">
        <f t="shared" si="0"/>
        <v>28</v>
      </c>
      <c r="D38" s="397" t="s">
        <v>72</v>
      </c>
      <c r="E38" s="384" t="s">
        <v>1589</v>
      </c>
      <c r="F38" s="372" t="s">
        <v>2352</v>
      </c>
      <c r="G38" s="371" t="s">
        <v>2142</v>
      </c>
      <c r="H38" s="372" t="s">
        <v>2129</v>
      </c>
      <c r="I38" s="373" t="s">
        <v>2451</v>
      </c>
      <c r="J38" s="374" t="s">
        <v>2252</v>
      </c>
      <c r="K38" s="375" t="s">
        <v>2253</v>
      </c>
      <c r="L38" s="375" t="s">
        <v>2281</v>
      </c>
      <c r="M38" s="375" t="s">
        <v>281</v>
      </c>
      <c r="N38" s="373" t="s">
        <v>2282</v>
      </c>
      <c r="O38" s="373" t="s">
        <v>2134</v>
      </c>
      <c r="P38" s="377" t="s">
        <v>2121</v>
      </c>
      <c r="Q38" s="377" t="s">
        <v>2121</v>
      </c>
      <c r="R38" s="373" t="s">
        <v>2462</v>
      </c>
      <c r="S38" s="373" t="s">
        <v>2463</v>
      </c>
      <c r="T38" s="379">
        <v>46024</v>
      </c>
      <c r="U38" s="379">
        <v>46371</v>
      </c>
      <c r="V38" s="373" t="s">
        <v>2464</v>
      </c>
      <c r="W38" s="377" t="s">
        <v>2121</v>
      </c>
      <c r="X38" s="373" t="s">
        <v>2289</v>
      </c>
      <c r="Y38" s="373" t="s">
        <v>2290</v>
      </c>
      <c r="Z38" s="380">
        <v>1</v>
      </c>
      <c r="AA38" s="371" t="s">
        <v>2121</v>
      </c>
      <c r="AB38" s="371" t="s">
        <v>2121</v>
      </c>
      <c r="AC38" s="371" t="s">
        <v>2121</v>
      </c>
      <c r="AD38" s="371" t="s">
        <v>2121</v>
      </c>
      <c r="AE38" s="371" t="s">
        <v>2121</v>
      </c>
      <c r="AF38" s="371" t="s">
        <v>2093</v>
      </c>
      <c r="AG38" s="371" t="s">
        <v>2121</v>
      </c>
      <c r="AH38" s="371" t="s">
        <v>2121</v>
      </c>
      <c r="AI38" s="371" t="s">
        <v>2121</v>
      </c>
      <c r="AJ38" s="371" t="s">
        <v>2121</v>
      </c>
      <c r="AK38" s="371" t="s">
        <v>2121</v>
      </c>
      <c r="AL38" s="371" t="s">
        <v>2121</v>
      </c>
      <c r="AM38" s="371" t="s">
        <v>2121</v>
      </c>
      <c r="AN38" s="371" t="s">
        <v>2121</v>
      </c>
      <c r="AO38" s="371" t="s">
        <v>2093</v>
      </c>
      <c r="AP38" s="371" t="s">
        <v>2121</v>
      </c>
      <c r="AQ38" s="371" t="s">
        <v>2093</v>
      </c>
      <c r="AR38" s="371" t="s">
        <v>2121</v>
      </c>
      <c r="AS38" s="371" t="s">
        <v>2121</v>
      </c>
      <c r="AT38" s="371" t="s">
        <v>2121</v>
      </c>
      <c r="AU38" s="371" t="s">
        <v>2121</v>
      </c>
      <c r="AV38" s="371" t="s">
        <v>2121</v>
      </c>
      <c r="AW38" s="371" t="s">
        <v>2121</v>
      </c>
      <c r="AX38" s="371" t="s">
        <v>2121</v>
      </c>
      <c r="AY38" s="371" t="s">
        <v>2121</v>
      </c>
      <c r="AZ38" s="371" t="s">
        <v>2121</v>
      </c>
      <c r="BA38" s="371" t="s">
        <v>2121</v>
      </c>
      <c r="BB38" s="371" t="s">
        <v>2093</v>
      </c>
      <c r="BC38" s="371" t="s">
        <v>2121</v>
      </c>
      <c r="BD38" s="371" t="s">
        <v>2121</v>
      </c>
      <c r="BE38" s="371" t="s">
        <v>2121</v>
      </c>
      <c r="BF38" s="371" t="s">
        <v>2121</v>
      </c>
      <c r="BG38" s="371" t="s">
        <v>2121</v>
      </c>
      <c r="BH38" s="371" t="s">
        <v>2093</v>
      </c>
      <c r="BI38" s="381" t="s">
        <v>2093</v>
      </c>
      <c r="BJ38" s="333"/>
      <c r="BK38" s="333"/>
      <c r="BL38" s="333"/>
      <c r="BM38" s="333"/>
    </row>
    <row r="39" spans="2:65" ht="180" hidden="1" x14ac:dyDescent="0.2">
      <c r="B39" s="398"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EST-GI_1-3-1-4-Servicios y tecnologías de seguimiento estratégico (MIPRES)-2-DG-29</v>
      </c>
      <c r="C39" s="399">
        <f>+C38+1</f>
        <v>29</v>
      </c>
      <c r="D39" s="393" t="s">
        <v>281</v>
      </c>
      <c r="E39" s="400" t="s">
        <v>1567</v>
      </c>
      <c r="F39" s="395" t="s">
        <v>2165</v>
      </c>
      <c r="G39" s="394" t="s">
        <v>2087</v>
      </c>
      <c r="H39" s="395" t="s">
        <v>2126</v>
      </c>
      <c r="I39" s="401" t="s">
        <v>2408</v>
      </c>
      <c r="J39" s="374" t="s">
        <v>2252</v>
      </c>
      <c r="K39" s="375" t="s">
        <v>2253</v>
      </c>
      <c r="L39" s="375" t="s">
        <v>2281</v>
      </c>
      <c r="M39" s="375" t="s">
        <v>281</v>
      </c>
      <c r="N39" s="401" t="s">
        <v>2282</v>
      </c>
      <c r="O39" s="401" t="s">
        <v>2128</v>
      </c>
      <c r="P39" s="394" t="s">
        <v>2465</v>
      </c>
      <c r="Q39" s="400" t="s">
        <v>2219</v>
      </c>
      <c r="R39" s="373" t="s">
        <v>2466</v>
      </c>
      <c r="S39" s="401" t="s">
        <v>2467</v>
      </c>
      <c r="T39" s="379">
        <v>46054</v>
      </c>
      <c r="U39" s="379">
        <v>46080</v>
      </c>
      <c r="V39" s="386" t="s">
        <v>2468</v>
      </c>
      <c r="W39" s="506">
        <v>1</v>
      </c>
      <c r="X39" s="377" t="s">
        <v>2121</v>
      </c>
      <c r="Y39" s="377" t="s">
        <v>2121</v>
      </c>
      <c r="Z39" s="377" t="s">
        <v>2121</v>
      </c>
      <c r="AA39" s="394" t="s">
        <v>2121</v>
      </c>
      <c r="AB39" s="394" t="s">
        <v>2093</v>
      </c>
      <c r="AC39" s="394" t="s">
        <v>2121</v>
      </c>
      <c r="AD39" s="394" t="s">
        <v>2121</v>
      </c>
      <c r="AE39" s="394" t="s">
        <v>2121</v>
      </c>
      <c r="AF39" s="394" t="s">
        <v>2093</v>
      </c>
      <c r="AG39" s="394" t="s">
        <v>2093</v>
      </c>
      <c r="AH39" s="394" t="s">
        <v>2121</v>
      </c>
      <c r="AI39" s="394" t="s">
        <v>2121</v>
      </c>
      <c r="AJ39" s="394" t="s">
        <v>2121</v>
      </c>
      <c r="AK39" s="394" t="s">
        <v>2121</v>
      </c>
      <c r="AL39" s="394" t="s">
        <v>2121</v>
      </c>
      <c r="AM39" s="394" t="s">
        <v>2121</v>
      </c>
      <c r="AN39" s="394" t="s">
        <v>2121</v>
      </c>
      <c r="AO39" s="394" t="s">
        <v>2093</v>
      </c>
      <c r="AP39" s="394" t="s">
        <v>2121</v>
      </c>
      <c r="AQ39" s="394" t="s">
        <v>2093</v>
      </c>
      <c r="AR39" s="394" t="s">
        <v>2121</v>
      </c>
      <c r="AS39" s="394" t="s">
        <v>2121</v>
      </c>
      <c r="AT39" s="394" t="s">
        <v>2121</v>
      </c>
      <c r="AU39" s="394" t="s">
        <v>2121</v>
      </c>
      <c r="AV39" s="394" t="s">
        <v>2121</v>
      </c>
      <c r="AW39" s="394" t="s">
        <v>2121</v>
      </c>
      <c r="AX39" s="394" t="s">
        <v>2121</v>
      </c>
      <c r="AY39" s="394" t="s">
        <v>2121</v>
      </c>
      <c r="AZ39" s="394" t="s">
        <v>2121</v>
      </c>
      <c r="BA39" s="394" t="s">
        <v>2121</v>
      </c>
      <c r="BB39" s="394" t="s">
        <v>2121</v>
      </c>
      <c r="BC39" s="394" t="s">
        <v>2121</v>
      </c>
      <c r="BD39" s="394" t="s">
        <v>2121</v>
      </c>
      <c r="BE39" s="394" t="s">
        <v>2121</v>
      </c>
      <c r="BF39" s="394" t="s">
        <v>2121</v>
      </c>
      <c r="BG39" s="394" t="s">
        <v>2093</v>
      </c>
      <c r="BH39" s="394" t="s">
        <v>2121</v>
      </c>
      <c r="BI39" s="402" t="s">
        <v>2121</v>
      </c>
      <c r="BJ39" s="333"/>
      <c r="BK39" s="333"/>
      <c r="BL39" s="333"/>
      <c r="BM39" s="333"/>
    </row>
    <row r="40" spans="2:65" ht="180" hidden="1" x14ac:dyDescent="0.2">
      <c r="B40" s="403" t="s">
        <v>2469</v>
      </c>
      <c r="C40" s="399">
        <f t="shared" ref="C40:C48" si="1">+C39+1</f>
        <v>30</v>
      </c>
      <c r="D40" s="393" t="s">
        <v>281</v>
      </c>
      <c r="E40" s="400" t="s">
        <v>1567</v>
      </c>
      <c r="F40" s="395" t="s">
        <v>2165</v>
      </c>
      <c r="G40" s="394" t="s">
        <v>2087</v>
      </c>
      <c r="H40" s="395" t="s">
        <v>2126</v>
      </c>
      <c r="I40" s="401" t="s">
        <v>2408</v>
      </c>
      <c r="J40" s="374" t="s">
        <v>2252</v>
      </c>
      <c r="K40" s="375" t="s">
        <v>2253</v>
      </c>
      <c r="L40" s="375" t="s">
        <v>2281</v>
      </c>
      <c r="M40" s="375" t="s">
        <v>281</v>
      </c>
      <c r="N40" s="401" t="s">
        <v>2282</v>
      </c>
      <c r="O40" s="401" t="s">
        <v>2128</v>
      </c>
      <c r="P40" s="394" t="s">
        <v>2465</v>
      </c>
      <c r="Q40" s="400" t="s">
        <v>2470</v>
      </c>
      <c r="R40" s="404" t="s">
        <v>2471</v>
      </c>
      <c r="S40" s="401" t="s">
        <v>2467</v>
      </c>
      <c r="T40" s="405">
        <v>46023</v>
      </c>
      <c r="U40" s="405">
        <v>46371</v>
      </c>
      <c r="V40" s="401" t="s">
        <v>2472</v>
      </c>
      <c r="W40" s="377" t="s">
        <v>2121</v>
      </c>
      <c r="X40" s="401" t="s">
        <v>2473</v>
      </c>
      <c r="Y40" s="401" t="s">
        <v>2474</v>
      </c>
      <c r="Z40" s="406">
        <v>1</v>
      </c>
      <c r="AA40" s="394" t="s">
        <v>2121</v>
      </c>
      <c r="AB40" s="394" t="s">
        <v>2093</v>
      </c>
      <c r="AC40" s="394" t="s">
        <v>2121</v>
      </c>
      <c r="AD40" s="394" t="s">
        <v>2121</v>
      </c>
      <c r="AE40" s="394" t="s">
        <v>2121</v>
      </c>
      <c r="AF40" s="394" t="s">
        <v>2093</v>
      </c>
      <c r="AG40" s="394" t="s">
        <v>2093</v>
      </c>
      <c r="AH40" s="394" t="s">
        <v>2121</v>
      </c>
      <c r="AI40" s="394" t="s">
        <v>2121</v>
      </c>
      <c r="AJ40" s="394" t="s">
        <v>2121</v>
      </c>
      <c r="AK40" s="394" t="s">
        <v>2121</v>
      </c>
      <c r="AL40" s="394" t="s">
        <v>2121</v>
      </c>
      <c r="AM40" s="394" t="s">
        <v>2121</v>
      </c>
      <c r="AN40" s="394" t="s">
        <v>2121</v>
      </c>
      <c r="AO40" s="394" t="s">
        <v>2093</v>
      </c>
      <c r="AP40" s="394" t="s">
        <v>2121</v>
      </c>
      <c r="AQ40" s="394" t="s">
        <v>2093</v>
      </c>
      <c r="AR40" s="394" t="s">
        <v>2121</v>
      </c>
      <c r="AS40" s="394" t="s">
        <v>2121</v>
      </c>
      <c r="AT40" s="394" t="s">
        <v>2121</v>
      </c>
      <c r="AU40" s="394" t="s">
        <v>2121</v>
      </c>
      <c r="AV40" s="394" t="s">
        <v>2121</v>
      </c>
      <c r="AW40" s="394" t="s">
        <v>2121</v>
      </c>
      <c r="AX40" s="394" t="s">
        <v>2121</v>
      </c>
      <c r="AY40" s="394" t="s">
        <v>2121</v>
      </c>
      <c r="AZ40" s="394" t="s">
        <v>2121</v>
      </c>
      <c r="BA40" s="394" t="s">
        <v>2121</v>
      </c>
      <c r="BB40" s="394" t="s">
        <v>2121</v>
      </c>
      <c r="BC40" s="394" t="s">
        <v>2121</v>
      </c>
      <c r="BD40" s="394" t="s">
        <v>2121</v>
      </c>
      <c r="BE40" s="394" t="s">
        <v>2121</v>
      </c>
      <c r="BF40" s="394" t="s">
        <v>2121</v>
      </c>
      <c r="BG40" s="394" t="s">
        <v>2093</v>
      </c>
      <c r="BH40" s="394" t="s">
        <v>2121</v>
      </c>
      <c r="BI40" s="402" t="s">
        <v>2121</v>
      </c>
      <c r="BJ40" s="333"/>
      <c r="BK40" s="333"/>
      <c r="BL40" s="333"/>
      <c r="BM40" s="333"/>
    </row>
    <row r="41" spans="2:65" ht="180" hidden="1" x14ac:dyDescent="0.2">
      <c r="B41" s="403" t="s">
        <v>2475</v>
      </c>
      <c r="C41" s="399">
        <f t="shared" si="1"/>
        <v>31</v>
      </c>
      <c r="D41" s="393" t="s">
        <v>281</v>
      </c>
      <c r="E41" s="400" t="s">
        <v>1567</v>
      </c>
      <c r="F41" s="395" t="s">
        <v>2165</v>
      </c>
      <c r="G41" s="394" t="s">
        <v>2087</v>
      </c>
      <c r="H41" s="395" t="s">
        <v>2126</v>
      </c>
      <c r="I41" s="401" t="s">
        <v>2408</v>
      </c>
      <c r="J41" s="374" t="s">
        <v>2252</v>
      </c>
      <c r="K41" s="375" t="s">
        <v>2253</v>
      </c>
      <c r="L41" s="375" t="s">
        <v>2281</v>
      </c>
      <c r="M41" s="375" t="s">
        <v>281</v>
      </c>
      <c r="N41" s="401" t="s">
        <v>2282</v>
      </c>
      <c r="O41" s="401" t="s">
        <v>2128</v>
      </c>
      <c r="P41" s="394" t="s">
        <v>2465</v>
      </c>
      <c r="Q41" s="400" t="s">
        <v>2470</v>
      </c>
      <c r="R41" s="401" t="s">
        <v>2476</v>
      </c>
      <c r="S41" s="401" t="s">
        <v>2467</v>
      </c>
      <c r="T41" s="405">
        <v>46023</v>
      </c>
      <c r="U41" s="405">
        <v>46371</v>
      </c>
      <c r="V41" s="407" t="s">
        <v>2477</v>
      </c>
      <c r="W41" s="377" t="s">
        <v>2121</v>
      </c>
      <c r="X41" s="408" t="s">
        <v>2121</v>
      </c>
      <c r="Y41" s="408" t="s">
        <v>2121</v>
      </c>
      <c r="Z41" s="408" t="s">
        <v>2121</v>
      </c>
      <c r="AA41" s="394" t="s">
        <v>2121</v>
      </c>
      <c r="AB41" s="394" t="s">
        <v>2093</v>
      </c>
      <c r="AC41" s="394" t="s">
        <v>2121</v>
      </c>
      <c r="AD41" s="394" t="s">
        <v>2121</v>
      </c>
      <c r="AE41" s="394" t="s">
        <v>2121</v>
      </c>
      <c r="AF41" s="394" t="s">
        <v>2093</v>
      </c>
      <c r="AG41" s="394" t="s">
        <v>2093</v>
      </c>
      <c r="AH41" s="394" t="s">
        <v>2121</v>
      </c>
      <c r="AI41" s="394" t="s">
        <v>2121</v>
      </c>
      <c r="AJ41" s="394" t="s">
        <v>2121</v>
      </c>
      <c r="AK41" s="394" t="s">
        <v>2121</v>
      </c>
      <c r="AL41" s="394" t="s">
        <v>2121</v>
      </c>
      <c r="AM41" s="394" t="s">
        <v>2121</v>
      </c>
      <c r="AN41" s="394" t="s">
        <v>2121</v>
      </c>
      <c r="AO41" s="394" t="s">
        <v>2093</v>
      </c>
      <c r="AP41" s="394" t="s">
        <v>2121</v>
      </c>
      <c r="AQ41" s="394" t="s">
        <v>2093</v>
      </c>
      <c r="AR41" s="394" t="s">
        <v>2121</v>
      </c>
      <c r="AS41" s="394" t="s">
        <v>2121</v>
      </c>
      <c r="AT41" s="394" t="s">
        <v>2121</v>
      </c>
      <c r="AU41" s="394" t="s">
        <v>2121</v>
      </c>
      <c r="AV41" s="394" t="s">
        <v>2121</v>
      </c>
      <c r="AW41" s="394" t="s">
        <v>2121</v>
      </c>
      <c r="AX41" s="394" t="s">
        <v>2121</v>
      </c>
      <c r="AY41" s="394" t="s">
        <v>2121</v>
      </c>
      <c r="AZ41" s="394" t="s">
        <v>2121</v>
      </c>
      <c r="BA41" s="394" t="s">
        <v>2121</v>
      </c>
      <c r="BB41" s="394" t="s">
        <v>2121</v>
      </c>
      <c r="BC41" s="394" t="s">
        <v>2121</v>
      </c>
      <c r="BD41" s="394" t="s">
        <v>2121</v>
      </c>
      <c r="BE41" s="394" t="s">
        <v>2121</v>
      </c>
      <c r="BF41" s="394" t="s">
        <v>2121</v>
      </c>
      <c r="BG41" s="394" t="s">
        <v>2093</v>
      </c>
      <c r="BH41" s="394" t="s">
        <v>2121</v>
      </c>
      <c r="BI41" s="402" t="s">
        <v>2121</v>
      </c>
      <c r="BJ41" s="333"/>
      <c r="BK41" s="333"/>
      <c r="BL41" s="333"/>
      <c r="BM41" s="333"/>
    </row>
    <row r="42" spans="2:65" ht="180" hidden="1" x14ac:dyDescent="0.2">
      <c r="B42" s="403" t="s">
        <v>2478</v>
      </c>
      <c r="C42" s="399">
        <f t="shared" si="1"/>
        <v>32</v>
      </c>
      <c r="D42" s="393" t="s">
        <v>281</v>
      </c>
      <c r="E42" s="400" t="s">
        <v>1567</v>
      </c>
      <c r="F42" s="395" t="s">
        <v>2165</v>
      </c>
      <c r="G42" s="394" t="s">
        <v>2087</v>
      </c>
      <c r="H42" s="395" t="s">
        <v>2126</v>
      </c>
      <c r="I42" s="401" t="s">
        <v>2408</v>
      </c>
      <c r="J42" s="374" t="s">
        <v>2252</v>
      </c>
      <c r="K42" s="375" t="s">
        <v>2253</v>
      </c>
      <c r="L42" s="375" t="s">
        <v>2281</v>
      </c>
      <c r="M42" s="375" t="s">
        <v>281</v>
      </c>
      <c r="N42" s="401" t="s">
        <v>2282</v>
      </c>
      <c r="O42" s="401" t="s">
        <v>2128</v>
      </c>
      <c r="P42" s="394" t="s">
        <v>2465</v>
      </c>
      <c r="Q42" s="400" t="s">
        <v>2470</v>
      </c>
      <c r="R42" s="401" t="s">
        <v>2479</v>
      </c>
      <c r="S42" s="401" t="s">
        <v>2467</v>
      </c>
      <c r="T42" s="405">
        <v>46023</v>
      </c>
      <c r="U42" s="405">
        <v>46371</v>
      </c>
      <c r="V42" s="407" t="s">
        <v>2480</v>
      </c>
      <c r="W42" s="377" t="s">
        <v>2121</v>
      </c>
      <c r="X42" s="408" t="s">
        <v>2121</v>
      </c>
      <c r="Y42" s="408" t="s">
        <v>2121</v>
      </c>
      <c r="Z42" s="408" t="s">
        <v>2121</v>
      </c>
      <c r="AA42" s="394" t="s">
        <v>2121</v>
      </c>
      <c r="AB42" s="394" t="s">
        <v>2093</v>
      </c>
      <c r="AC42" s="394" t="s">
        <v>2121</v>
      </c>
      <c r="AD42" s="394" t="s">
        <v>2121</v>
      </c>
      <c r="AE42" s="394" t="s">
        <v>2121</v>
      </c>
      <c r="AF42" s="394" t="s">
        <v>2093</v>
      </c>
      <c r="AG42" s="394" t="s">
        <v>2093</v>
      </c>
      <c r="AH42" s="394" t="s">
        <v>2121</v>
      </c>
      <c r="AI42" s="394" t="s">
        <v>2121</v>
      </c>
      <c r="AJ42" s="394" t="s">
        <v>2121</v>
      </c>
      <c r="AK42" s="394" t="s">
        <v>2121</v>
      </c>
      <c r="AL42" s="394" t="s">
        <v>2121</v>
      </c>
      <c r="AM42" s="394" t="s">
        <v>2121</v>
      </c>
      <c r="AN42" s="394" t="s">
        <v>2121</v>
      </c>
      <c r="AO42" s="394" t="s">
        <v>2093</v>
      </c>
      <c r="AP42" s="394" t="s">
        <v>2121</v>
      </c>
      <c r="AQ42" s="394" t="s">
        <v>2093</v>
      </c>
      <c r="AR42" s="394" t="s">
        <v>2121</v>
      </c>
      <c r="AS42" s="394" t="s">
        <v>2121</v>
      </c>
      <c r="AT42" s="394" t="s">
        <v>2121</v>
      </c>
      <c r="AU42" s="394" t="s">
        <v>2121</v>
      </c>
      <c r="AV42" s="394" t="s">
        <v>2121</v>
      </c>
      <c r="AW42" s="394" t="s">
        <v>2121</v>
      </c>
      <c r="AX42" s="394" t="s">
        <v>2121</v>
      </c>
      <c r="AY42" s="394" t="s">
        <v>2121</v>
      </c>
      <c r="AZ42" s="394" t="s">
        <v>2121</v>
      </c>
      <c r="BA42" s="394" t="s">
        <v>2121</v>
      </c>
      <c r="BB42" s="394" t="s">
        <v>2121</v>
      </c>
      <c r="BC42" s="394" t="s">
        <v>2121</v>
      </c>
      <c r="BD42" s="394" t="s">
        <v>2121</v>
      </c>
      <c r="BE42" s="394" t="s">
        <v>2121</v>
      </c>
      <c r="BF42" s="394" t="s">
        <v>2121</v>
      </c>
      <c r="BG42" s="394" t="s">
        <v>2093</v>
      </c>
      <c r="BH42" s="394" t="s">
        <v>2121</v>
      </c>
      <c r="BI42" s="402" t="s">
        <v>2121</v>
      </c>
      <c r="BJ42" s="333"/>
      <c r="BK42" s="333"/>
      <c r="BL42" s="333"/>
      <c r="BM42" s="333"/>
    </row>
    <row r="43" spans="2:65" ht="180" hidden="1" x14ac:dyDescent="0.2">
      <c r="B43" s="403" t="s">
        <v>2481</v>
      </c>
      <c r="C43" s="399">
        <f t="shared" si="1"/>
        <v>33</v>
      </c>
      <c r="D43" s="393" t="s">
        <v>281</v>
      </c>
      <c r="E43" s="400" t="s">
        <v>1567</v>
      </c>
      <c r="F43" s="395" t="s">
        <v>2165</v>
      </c>
      <c r="G43" s="394" t="s">
        <v>2087</v>
      </c>
      <c r="H43" s="395" t="s">
        <v>2126</v>
      </c>
      <c r="I43" s="401" t="s">
        <v>2408</v>
      </c>
      <c r="J43" s="374" t="s">
        <v>2252</v>
      </c>
      <c r="K43" s="375" t="s">
        <v>2253</v>
      </c>
      <c r="L43" s="375" t="s">
        <v>2281</v>
      </c>
      <c r="M43" s="375" t="s">
        <v>281</v>
      </c>
      <c r="N43" s="401" t="s">
        <v>2282</v>
      </c>
      <c r="O43" s="401" t="s">
        <v>2128</v>
      </c>
      <c r="P43" s="394" t="s">
        <v>2465</v>
      </c>
      <c r="Q43" s="400" t="s">
        <v>2470</v>
      </c>
      <c r="R43" s="401" t="s">
        <v>2482</v>
      </c>
      <c r="S43" s="401" t="s">
        <v>2467</v>
      </c>
      <c r="T43" s="405">
        <v>46023</v>
      </c>
      <c r="U43" s="405">
        <v>46371</v>
      </c>
      <c r="V43" s="401" t="s">
        <v>2483</v>
      </c>
      <c r="W43" s="377" t="s">
        <v>2121</v>
      </c>
      <c r="X43" s="408" t="s">
        <v>2121</v>
      </c>
      <c r="Y43" s="408" t="s">
        <v>2121</v>
      </c>
      <c r="Z43" s="408" t="s">
        <v>2121</v>
      </c>
      <c r="AA43" s="394" t="s">
        <v>2121</v>
      </c>
      <c r="AB43" s="394" t="s">
        <v>2093</v>
      </c>
      <c r="AC43" s="394" t="s">
        <v>2121</v>
      </c>
      <c r="AD43" s="394" t="s">
        <v>2121</v>
      </c>
      <c r="AE43" s="394" t="s">
        <v>2121</v>
      </c>
      <c r="AF43" s="394" t="s">
        <v>2093</v>
      </c>
      <c r="AG43" s="394" t="s">
        <v>2093</v>
      </c>
      <c r="AH43" s="394" t="s">
        <v>2121</v>
      </c>
      <c r="AI43" s="394" t="s">
        <v>2121</v>
      </c>
      <c r="AJ43" s="394" t="s">
        <v>2121</v>
      </c>
      <c r="AK43" s="394" t="s">
        <v>2121</v>
      </c>
      <c r="AL43" s="394" t="s">
        <v>2121</v>
      </c>
      <c r="AM43" s="394" t="s">
        <v>2121</v>
      </c>
      <c r="AN43" s="394" t="s">
        <v>2121</v>
      </c>
      <c r="AO43" s="394" t="s">
        <v>2093</v>
      </c>
      <c r="AP43" s="394" t="s">
        <v>2121</v>
      </c>
      <c r="AQ43" s="394" t="s">
        <v>2093</v>
      </c>
      <c r="AR43" s="394" t="s">
        <v>2121</v>
      </c>
      <c r="AS43" s="394" t="s">
        <v>2121</v>
      </c>
      <c r="AT43" s="394" t="s">
        <v>2121</v>
      </c>
      <c r="AU43" s="394" t="s">
        <v>2121</v>
      </c>
      <c r="AV43" s="394" t="s">
        <v>2121</v>
      </c>
      <c r="AW43" s="394" t="s">
        <v>2121</v>
      </c>
      <c r="AX43" s="394" t="s">
        <v>2121</v>
      </c>
      <c r="AY43" s="394" t="s">
        <v>2121</v>
      </c>
      <c r="AZ43" s="394" t="s">
        <v>2121</v>
      </c>
      <c r="BA43" s="394" t="s">
        <v>2121</v>
      </c>
      <c r="BB43" s="394" t="s">
        <v>2121</v>
      </c>
      <c r="BC43" s="394" t="s">
        <v>2121</v>
      </c>
      <c r="BD43" s="394" t="s">
        <v>2121</v>
      </c>
      <c r="BE43" s="394" t="s">
        <v>2121</v>
      </c>
      <c r="BF43" s="394" t="s">
        <v>2121</v>
      </c>
      <c r="BG43" s="394" t="s">
        <v>2093</v>
      </c>
      <c r="BH43" s="394" t="s">
        <v>2121</v>
      </c>
      <c r="BI43" s="402" t="s">
        <v>2121</v>
      </c>
      <c r="BJ43" s="333"/>
      <c r="BK43" s="333"/>
      <c r="BL43" s="333"/>
      <c r="BM43" s="333"/>
    </row>
    <row r="44" spans="2:65" ht="180" hidden="1" x14ac:dyDescent="0.2">
      <c r="B44" s="403" t="s">
        <v>2484</v>
      </c>
      <c r="C44" s="399">
        <f t="shared" si="1"/>
        <v>34</v>
      </c>
      <c r="D44" s="393" t="s">
        <v>281</v>
      </c>
      <c r="E44" s="400" t="s">
        <v>1567</v>
      </c>
      <c r="F44" s="395" t="s">
        <v>2165</v>
      </c>
      <c r="G44" s="394" t="s">
        <v>2087</v>
      </c>
      <c r="H44" s="395" t="s">
        <v>2126</v>
      </c>
      <c r="I44" s="401" t="s">
        <v>2408</v>
      </c>
      <c r="J44" s="374" t="s">
        <v>2252</v>
      </c>
      <c r="K44" s="375" t="s">
        <v>2253</v>
      </c>
      <c r="L44" s="375" t="s">
        <v>2281</v>
      </c>
      <c r="M44" s="375" t="s">
        <v>281</v>
      </c>
      <c r="N44" s="401" t="s">
        <v>2282</v>
      </c>
      <c r="O44" s="401" t="s">
        <v>2128</v>
      </c>
      <c r="P44" s="394" t="s">
        <v>2465</v>
      </c>
      <c r="Q44" s="400" t="s">
        <v>2470</v>
      </c>
      <c r="R44" s="401" t="s">
        <v>2485</v>
      </c>
      <c r="S44" s="407" t="s">
        <v>2467</v>
      </c>
      <c r="T44" s="405">
        <v>46054</v>
      </c>
      <c r="U44" s="405">
        <v>46371</v>
      </c>
      <c r="V44" s="407" t="s">
        <v>2486</v>
      </c>
      <c r="W44" s="377" t="s">
        <v>2121</v>
      </c>
      <c r="X44" s="401" t="s">
        <v>2487</v>
      </c>
      <c r="Y44" s="401" t="s">
        <v>2488</v>
      </c>
      <c r="Z44" s="409">
        <v>1</v>
      </c>
      <c r="AA44" s="394" t="s">
        <v>2121</v>
      </c>
      <c r="AB44" s="394" t="s">
        <v>2093</v>
      </c>
      <c r="AC44" s="394" t="s">
        <v>2121</v>
      </c>
      <c r="AD44" s="394" t="s">
        <v>2121</v>
      </c>
      <c r="AE44" s="394" t="s">
        <v>2121</v>
      </c>
      <c r="AF44" s="394" t="s">
        <v>2093</v>
      </c>
      <c r="AG44" s="394" t="s">
        <v>2093</v>
      </c>
      <c r="AH44" s="394" t="s">
        <v>2121</v>
      </c>
      <c r="AI44" s="394" t="s">
        <v>2121</v>
      </c>
      <c r="AJ44" s="394" t="s">
        <v>2121</v>
      </c>
      <c r="AK44" s="394" t="s">
        <v>2121</v>
      </c>
      <c r="AL44" s="394" t="s">
        <v>2121</v>
      </c>
      <c r="AM44" s="394" t="s">
        <v>2121</v>
      </c>
      <c r="AN44" s="394" t="s">
        <v>2121</v>
      </c>
      <c r="AO44" s="394" t="s">
        <v>2093</v>
      </c>
      <c r="AP44" s="394" t="s">
        <v>2121</v>
      </c>
      <c r="AQ44" s="394" t="s">
        <v>2093</v>
      </c>
      <c r="AR44" s="394" t="s">
        <v>2121</v>
      </c>
      <c r="AS44" s="394" t="s">
        <v>2121</v>
      </c>
      <c r="AT44" s="394" t="s">
        <v>2121</v>
      </c>
      <c r="AU44" s="394" t="s">
        <v>2121</v>
      </c>
      <c r="AV44" s="394" t="s">
        <v>2121</v>
      </c>
      <c r="AW44" s="394" t="s">
        <v>2121</v>
      </c>
      <c r="AX44" s="394" t="s">
        <v>2121</v>
      </c>
      <c r="AY44" s="394" t="s">
        <v>2121</v>
      </c>
      <c r="AZ44" s="394" t="s">
        <v>2121</v>
      </c>
      <c r="BA44" s="394" t="s">
        <v>2121</v>
      </c>
      <c r="BB44" s="394" t="s">
        <v>2121</v>
      </c>
      <c r="BC44" s="394" t="s">
        <v>2121</v>
      </c>
      <c r="BD44" s="394" t="s">
        <v>2121</v>
      </c>
      <c r="BE44" s="394" t="s">
        <v>2121</v>
      </c>
      <c r="BF44" s="394" t="s">
        <v>2121</v>
      </c>
      <c r="BG44" s="394" t="s">
        <v>2093</v>
      </c>
      <c r="BH44" s="394" t="s">
        <v>2121</v>
      </c>
      <c r="BI44" s="402" t="s">
        <v>2121</v>
      </c>
      <c r="BJ44" s="333"/>
      <c r="BK44" s="333"/>
      <c r="BL44" s="333"/>
      <c r="BM44" s="333"/>
    </row>
    <row r="45" spans="2:65" ht="180" hidden="1" x14ac:dyDescent="0.2">
      <c r="B45" s="403" t="s">
        <v>2489</v>
      </c>
      <c r="C45" s="399">
        <f t="shared" si="1"/>
        <v>35</v>
      </c>
      <c r="D45" s="393" t="s">
        <v>281</v>
      </c>
      <c r="E45" s="400" t="s">
        <v>1567</v>
      </c>
      <c r="F45" s="395" t="s">
        <v>2165</v>
      </c>
      <c r="G45" s="394" t="s">
        <v>2087</v>
      </c>
      <c r="H45" s="395" t="s">
        <v>2126</v>
      </c>
      <c r="I45" s="401" t="s">
        <v>2408</v>
      </c>
      <c r="J45" s="374" t="s">
        <v>2252</v>
      </c>
      <c r="K45" s="375" t="s">
        <v>2253</v>
      </c>
      <c r="L45" s="375" t="s">
        <v>2281</v>
      </c>
      <c r="M45" s="375" t="s">
        <v>281</v>
      </c>
      <c r="N45" s="401" t="s">
        <v>2282</v>
      </c>
      <c r="O45" s="401" t="s">
        <v>2128</v>
      </c>
      <c r="P45" s="394" t="s">
        <v>2465</v>
      </c>
      <c r="Q45" s="400" t="s">
        <v>2470</v>
      </c>
      <c r="R45" s="401" t="s">
        <v>2490</v>
      </c>
      <c r="S45" s="401" t="s">
        <v>2467</v>
      </c>
      <c r="T45" s="405">
        <v>46054</v>
      </c>
      <c r="U45" s="405">
        <v>46371</v>
      </c>
      <c r="V45" s="401" t="s">
        <v>2491</v>
      </c>
      <c r="W45" s="377" t="s">
        <v>2121</v>
      </c>
      <c r="X45" s="408" t="s">
        <v>2121</v>
      </c>
      <c r="Y45" s="408" t="s">
        <v>2121</v>
      </c>
      <c r="Z45" s="408" t="s">
        <v>2121</v>
      </c>
      <c r="AA45" s="394" t="s">
        <v>2121</v>
      </c>
      <c r="AB45" s="394" t="s">
        <v>2093</v>
      </c>
      <c r="AC45" s="394" t="s">
        <v>2121</v>
      </c>
      <c r="AD45" s="394" t="s">
        <v>2121</v>
      </c>
      <c r="AE45" s="394" t="s">
        <v>2121</v>
      </c>
      <c r="AF45" s="394" t="s">
        <v>2093</v>
      </c>
      <c r="AG45" s="394" t="s">
        <v>2093</v>
      </c>
      <c r="AH45" s="394" t="s">
        <v>2121</v>
      </c>
      <c r="AI45" s="394" t="s">
        <v>2121</v>
      </c>
      <c r="AJ45" s="394" t="s">
        <v>2121</v>
      </c>
      <c r="AK45" s="394" t="s">
        <v>2121</v>
      </c>
      <c r="AL45" s="394" t="s">
        <v>2121</v>
      </c>
      <c r="AM45" s="394" t="s">
        <v>2121</v>
      </c>
      <c r="AN45" s="394" t="s">
        <v>2121</v>
      </c>
      <c r="AO45" s="394" t="s">
        <v>2093</v>
      </c>
      <c r="AP45" s="394" t="s">
        <v>2121</v>
      </c>
      <c r="AQ45" s="394" t="s">
        <v>2093</v>
      </c>
      <c r="AR45" s="394" t="s">
        <v>2121</v>
      </c>
      <c r="AS45" s="394" t="s">
        <v>2121</v>
      </c>
      <c r="AT45" s="394" t="s">
        <v>2121</v>
      </c>
      <c r="AU45" s="394" t="s">
        <v>2121</v>
      </c>
      <c r="AV45" s="394" t="s">
        <v>2121</v>
      </c>
      <c r="AW45" s="394" t="s">
        <v>2121</v>
      </c>
      <c r="AX45" s="394" t="s">
        <v>2121</v>
      </c>
      <c r="AY45" s="394" t="s">
        <v>2121</v>
      </c>
      <c r="AZ45" s="394" t="s">
        <v>2121</v>
      </c>
      <c r="BA45" s="394" t="s">
        <v>2121</v>
      </c>
      <c r="BB45" s="394" t="s">
        <v>2121</v>
      </c>
      <c r="BC45" s="394" t="s">
        <v>2121</v>
      </c>
      <c r="BD45" s="394" t="s">
        <v>2121</v>
      </c>
      <c r="BE45" s="394" t="s">
        <v>2121</v>
      </c>
      <c r="BF45" s="394" t="s">
        <v>2121</v>
      </c>
      <c r="BG45" s="394" t="s">
        <v>2093</v>
      </c>
      <c r="BH45" s="394" t="s">
        <v>2121</v>
      </c>
      <c r="BI45" s="402" t="s">
        <v>2121</v>
      </c>
      <c r="BJ45" s="333"/>
      <c r="BK45" s="333"/>
      <c r="BL45" s="333"/>
      <c r="BM45" s="333"/>
    </row>
    <row r="46" spans="2:65" ht="180" hidden="1" x14ac:dyDescent="0.2">
      <c r="B46" s="403" t="s">
        <v>2492</v>
      </c>
      <c r="C46" s="399">
        <f t="shared" si="1"/>
        <v>36</v>
      </c>
      <c r="D46" s="393" t="s">
        <v>281</v>
      </c>
      <c r="E46" s="400" t="s">
        <v>1567</v>
      </c>
      <c r="F46" s="395" t="s">
        <v>2165</v>
      </c>
      <c r="G46" s="394" t="s">
        <v>2087</v>
      </c>
      <c r="H46" s="395" t="s">
        <v>2126</v>
      </c>
      <c r="I46" s="401" t="s">
        <v>2408</v>
      </c>
      <c r="J46" s="374" t="s">
        <v>2252</v>
      </c>
      <c r="K46" s="375" t="s">
        <v>2253</v>
      </c>
      <c r="L46" s="375" t="s">
        <v>2281</v>
      </c>
      <c r="M46" s="375" t="s">
        <v>281</v>
      </c>
      <c r="N46" s="401" t="s">
        <v>2282</v>
      </c>
      <c r="O46" s="401" t="s">
        <v>2128</v>
      </c>
      <c r="P46" s="394" t="s">
        <v>2465</v>
      </c>
      <c r="Q46" s="400" t="s">
        <v>2470</v>
      </c>
      <c r="R46" s="404" t="s">
        <v>2493</v>
      </c>
      <c r="S46" s="401" t="s">
        <v>2467</v>
      </c>
      <c r="T46" s="405">
        <v>46113</v>
      </c>
      <c r="U46" s="405">
        <v>46371</v>
      </c>
      <c r="V46" s="407" t="s">
        <v>2494</v>
      </c>
      <c r="W46" s="377" t="s">
        <v>2121</v>
      </c>
      <c r="X46" s="408" t="s">
        <v>2121</v>
      </c>
      <c r="Y46" s="408" t="s">
        <v>2121</v>
      </c>
      <c r="Z46" s="408" t="s">
        <v>2121</v>
      </c>
      <c r="AA46" s="394" t="s">
        <v>2121</v>
      </c>
      <c r="AB46" s="394" t="s">
        <v>2093</v>
      </c>
      <c r="AC46" s="394" t="s">
        <v>2121</v>
      </c>
      <c r="AD46" s="394" t="s">
        <v>2121</v>
      </c>
      <c r="AE46" s="394" t="s">
        <v>2121</v>
      </c>
      <c r="AF46" s="394" t="s">
        <v>2093</v>
      </c>
      <c r="AG46" s="394" t="s">
        <v>2093</v>
      </c>
      <c r="AH46" s="394" t="s">
        <v>2121</v>
      </c>
      <c r="AI46" s="394" t="s">
        <v>2121</v>
      </c>
      <c r="AJ46" s="394" t="s">
        <v>2121</v>
      </c>
      <c r="AK46" s="394" t="s">
        <v>2121</v>
      </c>
      <c r="AL46" s="394" t="s">
        <v>2121</v>
      </c>
      <c r="AM46" s="394" t="s">
        <v>2121</v>
      </c>
      <c r="AN46" s="394" t="s">
        <v>2121</v>
      </c>
      <c r="AO46" s="394" t="s">
        <v>2093</v>
      </c>
      <c r="AP46" s="394" t="s">
        <v>2121</v>
      </c>
      <c r="AQ46" s="394" t="s">
        <v>2093</v>
      </c>
      <c r="AR46" s="394" t="s">
        <v>2121</v>
      </c>
      <c r="AS46" s="394" t="s">
        <v>2121</v>
      </c>
      <c r="AT46" s="394" t="s">
        <v>2121</v>
      </c>
      <c r="AU46" s="394" t="s">
        <v>2121</v>
      </c>
      <c r="AV46" s="394" t="s">
        <v>2121</v>
      </c>
      <c r="AW46" s="394" t="s">
        <v>2121</v>
      </c>
      <c r="AX46" s="394" t="s">
        <v>2121</v>
      </c>
      <c r="AY46" s="394" t="s">
        <v>2121</v>
      </c>
      <c r="AZ46" s="394" t="s">
        <v>2121</v>
      </c>
      <c r="BA46" s="394" t="s">
        <v>2121</v>
      </c>
      <c r="BB46" s="394" t="s">
        <v>2121</v>
      </c>
      <c r="BC46" s="394" t="s">
        <v>2121</v>
      </c>
      <c r="BD46" s="394" t="s">
        <v>2121</v>
      </c>
      <c r="BE46" s="394" t="s">
        <v>2121</v>
      </c>
      <c r="BF46" s="394" t="s">
        <v>2121</v>
      </c>
      <c r="BG46" s="394" t="s">
        <v>2093</v>
      </c>
      <c r="BH46" s="394" t="s">
        <v>2121</v>
      </c>
      <c r="BI46" s="402" t="s">
        <v>2121</v>
      </c>
      <c r="BJ46" s="333"/>
      <c r="BK46" s="333"/>
      <c r="BL46" s="333"/>
      <c r="BM46" s="333"/>
    </row>
    <row r="47" spans="2:65" ht="180" hidden="1" x14ac:dyDescent="0.2">
      <c r="B47" s="403" t="s">
        <v>2495</v>
      </c>
      <c r="C47" s="399">
        <f t="shared" si="1"/>
        <v>37</v>
      </c>
      <c r="D47" s="393" t="s">
        <v>281</v>
      </c>
      <c r="E47" s="400" t="s">
        <v>1567</v>
      </c>
      <c r="F47" s="395" t="s">
        <v>2165</v>
      </c>
      <c r="G47" s="394" t="s">
        <v>2087</v>
      </c>
      <c r="H47" s="395" t="s">
        <v>2126</v>
      </c>
      <c r="I47" s="401" t="s">
        <v>2408</v>
      </c>
      <c r="J47" s="374" t="s">
        <v>2252</v>
      </c>
      <c r="K47" s="375" t="s">
        <v>2253</v>
      </c>
      <c r="L47" s="375" t="s">
        <v>2281</v>
      </c>
      <c r="M47" s="375" t="s">
        <v>281</v>
      </c>
      <c r="N47" s="401" t="s">
        <v>2282</v>
      </c>
      <c r="O47" s="401" t="s">
        <v>2128</v>
      </c>
      <c r="P47" s="394" t="s">
        <v>2465</v>
      </c>
      <c r="Q47" s="400" t="s">
        <v>2470</v>
      </c>
      <c r="R47" s="401" t="s">
        <v>2496</v>
      </c>
      <c r="S47" s="401" t="s">
        <v>2467</v>
      </c>
      <c r="T47" s="405">
        <v>46266</v>
      </c>
      <c r="U47" s="405">
        <v>46371</v>
      </c>
      <c r="V47" s="407" t="s">
        <v>2497</v>
      </c>
      <c r="W47" s="377" t="s">
        <v>2121</v>
      </c>
      <c r="X47" s="408" t="s">
        <v>2121</v>
      </c>
      <c r="Y47" s="408" t="s">
        <v>2121</v>
      </c>
      <c r="Z47" s="408" t="s">
        <v>2121</v>
      </c>
      <c r="AA47" s="394" t="s">
        <v>2121</v>
      </c>
      <c r="AB47" s="394" t="s">
        <v>2093</v>
      </c>
      <c r="AC47" s="394" t="s">
        <v>2121</v>
      </c>
      <c r="AD47" s="394" t="s">
        <v>2121</v>
      </c>
      <c r="AE47" s="394" t="s">
        <v>2121</v>
      </c>
      <c r="AF47" s="394" t="s">
        <v>2093</v>
      </c>
      <c r="AG47" s="394" t="s">
        <v>2093</v>
      </c>
      <c r="AH47" s="394" t="s">
        <v>2121</v>
      </c>
      <c r="AI47" s="394" t="s">
        <v>2121</v>
      </c>
      <c r="AJ47" s="394" t="s">
        <v>2121</v>
      </c>
      <c r="AK47" s="394" t="s">
        <v>2121</v>
      </c>
      <c r="AL47" s="394" t="s">
        <v>2121</v>
      </c>
      <c r="AM47" s="394" t="s">
        <v>2121</v>
      </c>
      <c r="AN47" s="394" t="s">
        <v>2121</v>
      </c>
      <c r="AO47" s="394" t="s">
        <v>2093</v>
      </c>
      <c r="AP47" s="394" t="s">
        <v>2121</v>
      </c>
      <c r="AQ47" s="394" t="s">
        <v>2093</v>
      </c>
      <c r="AR47" s="394" t="s">
        <v>2121</v>
      </c>
      <c r="AS47" s="394" t="s">
        <v>2121</v>
      </c>
      <c r="AT47" s="394" t="s">
        <v>2121</v>
      </c>
      <c r="AU47" s="394" t="s">
        <v>2121</v>
      </c>
      <c r="AV47" s="394" t="s">
        <v>2121</v>
      </c>
      <c r="AW47" s="394" t="s">
        <v>2121</v>
      </c>
      <c r="AX47" s="394" t="s">
        <v>2121</v>
      </c>
      <c r="AY47" s="394" t="s">
        <v>2121</v>
      </c>
      <c r="AZ47" s="394" t="s">
        <v>2121</v>
      </c>
      <c r="BA47" s="394" t="s">
        <v>2121</v>
      </c>
      <c r="BB47" s="394" t="s">
        <v>2121</v>
      </c>
      <c r="BC47" s="394" t="s">
        <v>2121</v>
      </c>
      <c r="BD47" s="394" t="s">
        <v>2121</v>
      </c>
      <c r="BE47" s="394" t="s">
        <v>2121</v>
      </c>
      <c r="BF47" s="394" t="s">
        <v>2121</v>
      </c>
      <c r="BG47" s="394" t="s">
        <v>2093</v>
      </c>
      <c r="BH47" s="394" t="s">
        <v>2121</v>
      </c>
      <c r="BI47" s="402" t="s">
        <v>2121</v>
      </c>
      <c r="BJ47" s="333"/>
      <c r="BK47" s="333"/>
      <c r="BL47" s="333"/>
      <c r="BM47" s="333"/>
    </row>
    <row r="48" spans="2:65" ht="180" hidden="1" x14ac:dyDescent="0.2">
      <c r="B48" s="403"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EST-GI_1-3-1-4-Servicios y tecnologías de seguimiento estratégico (MIPRES)-4-DG-38</v>
      </c>
      <c r="C48" s="399">
        <f t="shared" si="1"/>
        <v>38</v>
      </c>
      <c r="D48" s="393" t="s">
        <v>281</v>
      </c>
      <c r="E48" s="400" t="s">
        <v>1567</v>
      </c>
      <c r="F48" s="395" t="s">
        <v>2165</v>
      </c>
      <c r="G48" s="394" t="s">
        <v>2087</v>
      </c>
      <c r="H48" s="395" t="s">
        <v>2126</v>
      </c>
      <c r="I48" s="401" t="s">
        <v>2408</v>
      </c>
      <c r="J48" s="374" t="s">
        <v>2252</v>
      </c>
      <c r="K48" s="375" t="s">
        <v>2253</v>
      </c>
      <c r="L48" s="375" t="s">
        <v>2281</v>
      </c>
      <c r="M48" s="375" t="s">
        <v>281</v>
      </c>
      <c r="N48" s="401" t="s">
        <v>2282</v>
      </c>
      <c r="O48" s="401" t="s">
        <v>2128</v>
      </c>
      <c r="P48" s="394" t="s">
        <v>2465</v>
      </c>
      <c r="Q48" s="400" t="s">
        <v>2169</v>
      </c>
      <c r="R48" s="401" t="s">
        <v>2498</v>
      </c>
      <c r="S48" s="401" t="s">
        <v>2467</v>
      </c>
      <c r="T48" s="405">
        <v>46054</v>
      </c>
      <c r="U48" s="405">
        <v>46371</v>
      </c>
      <c r="V48" s="407" t="s">
        <v>2499</v>
      </c>
      <c r="W48" s="377" t="s">
        <v>2121</v>
      </c>
      <c r="X48" s="408" t="s">
        <v>2121</v>
      </c>
      <c r="Y48" s="408" t="s">
        <v>2121</v>
      </c>
      <c r="Z48" s="408" t="s">
        <v>2121</v>
      </c>
      <c r="AA48" s="394" t="s">
        <v>2121</v>
      </c>
      <c r="AB48" s="394" t="s">
        <v>2093</v>
      </c>
      <c r="AC48" s="394" t="s">
        <v>2121</v>
      </c>
      <c r="AD48" s="394" t="s">
        <v>2121</v>
      </c>
      <c r="AE48" s="394" t="s">
        <v>2121</v>
      </c>
      <c r="AF48" s="394" t="s">
        <v>2093</v>
      </c>
      <c r="AG48" s="394" t="s">
        <v>2093</v>
      </c>
      <c r="AH48" s="394" t="s">
        <v>2121</v>
      </c>
      <c r="AI48" s="394" t="s">
        <v>2121</v>
      </c>
      <c r="AJ48" s="394" t="s">
        <v>2121</v>
      </c>
      <c r="AK48" s="394" t="s">
        <v>2121</v>
      </c>
      <c r="AL48" s="394" t="s">
        <v>2121</v>
      </c>
      <c r="AM48" s="394" t="s">
        <v>2121</v>
      </c>
      <c r="AN48" s="394" t="s">
        <v>2121</v>
      </c>
      <c r="AO48" s="394" t="s">
        <v>2093</v>
      </c>
      <c r="AP48" s="394" t="s">
        <v>2121</v>
      </c>
      <c r="AQ48" s="394" t="s">
        <v>2093</v>
      </c>
      <c r="AR48" s="394" t="s">
        <v>2121</v>
      </c>
      <c r="AS48" s="394" t="s">
        <v>2121</v>
      </c>
      <c r="AT48" s="394" t="s">
        <v>2121</v>
      </c>
      <c r="AU48" s="394" t="s">
        <v>2121</v>
      </c>
      <c r="AV48" s="394" t="s">
        <v>2121</v>
      </c>
      <c r="AW48" s="394" t="s">
        <v>2121</v>
      </c>
      <c r="AX48" s="394" t="s">
        <v>2121</v>
      </c>
      <c r="AY48" s="394" t="s">
        <v>2121</v>
      </c>
      <c r="AZ48" s="394" t="s">
        <v>2121</v>
      </c>
      <c r="BA48" s="394" t="s">
        <v>2121</v>
      </c>
      <c r="BB48" s="394" t="s">
        <v>2121</v>
      </c>
      <c r="BC48" s="394" t="s">
        <v>2121</v>
      </c>
      <c r="BD48" s="394" t="s">
        <v>2121</v>
      </c>
      <c r="BE48" s="394" t="s">
        <v>2121</v>
      </c>
      <c r="BF48" s="394" t="s">
        <v>2121</v>
      </c>
      <c r="BG48" s="394" t="s">
        <v>2093</v>
      </c>
      <c r="BH48" s="394" t="s">
        <v>2121</v>
      </c>
      <c r="BI48" s="402" t="s">
        <v>2121</v>
      </c>
      <c r="BJ48" s="333"/>
      <c r="BK48" s="333"/>
      <c r="BL48" s="333"/>
      <c r="BM48" s="333"/>
    </row>
    <row r="49" spans="2:65" ht="180" hidden="1" x14ac:dyDescent="0.2">
      <c r="B49" s="366" t="s">
        <v>2291</v>
      </c>
      <c r="C49" s="367">
        <f>+C48+1</f>
        <v>39</v>
      </c>
      <c r="D49" s="383" t="s">
        <v>281</v>
      </c>
      <c r="E49" s="384" t="s">
        <v>1567</v>
      </c>
      <c r="F49" s="372" t="s">
        <v>2250</v>
      </c>
      <c r="G49" s="371" t="s">
        <v>2142</v>
      </c>
      <c r="H49" s="372" t="s">
        <v>2251</v>
      </c>
      <c r="I49" s="373" t="s">
        <v>199</v>
      </c>
      <c r="J49" s="374" t="s">
        <v>2252</v>
      </c>
      <c r="K49" s="375" t="s">
        <v>2253</v>
      </c>
      <c r="L49" s="375" t="s">
        <v>2292</v>
      </c>
      <c r="M49" s="375" t="s">
        <v>2293</v>
      </c>
      <c r="N49" s="373" t="s">
        <v>2294</v>
      </c>
      <c r="O49" s="373" t="s">
        <v>2092</v>
      </c>
      <c r="P49" s="377" t="s">
        <v>2121</v>
      </c>
      <c r="Q49" s="377" t="s">
        <v>2121</v>
      </c>
      <c r="R49" s="373" t="s">
        <v>1417</v>
      </c>
      <c r="S49" s="373" t="s">
        <v>2400</v>
      </c>
      <c r="T49" s="379">
        <v>46082</v>
      </c>
      <c r="U49" s="379">
        <v>46142</v>
      </c>
      <c r="V49" s="373" t="s">
        <v>1419</v>
      </c>
      <c r="W49" s="377" t="s">
        <v>2121</v>
      </c>
      <c r="X49" s="373" t="s">
        <v>1983</v>
      </c>
      <c r="Y49" s="373" t="s">
        <v>2295</v>
      </c>
      <c r="Z49" s="380">
        <v>1</v>
      </c>
      <c r="AA49" s="371" t="s">
        <v>2093</v>
      </c>
      <c r="AB49" s="371" t="s">
        <v>2121</v>
      </c>
      <c r="AC49" s="371" t="s">
        <v>2121</v>
      </c>
      <c r="AD49" s="371" t="s">
        <v>2121</v>
      </c>
      <c r="AE49" s="371" t="s">
        <v>2121</v>
      </c>
      <c r="AF49" s="371" t="s">
        <v>2121</v>
      </c>
      <c r="AG49" s="371" t="s">
        <v>2121</v>
      </c>
      <c r="AH49" s="371" t="s">
        <v>2121</v>
      </c>
      <c r="AI49" s="371" t="s">
        <v>2121</v>
      </c>
      <c r="AJ49" s="371" t="s">
        <v>2121</v>
      </c>
      <c r="AK49" s="371" t="s">
        <v>2121</v>
      </c>
      <c r="AL49" s="371" t="s">
        <v>2121</v>
      </c>
      <c r="AM49" s="371" t="s">
        <v>2121</v>
      </c>
      <c r="AN49" s="371" t="s">
        <v>2121</v>
      </c>
      <c r="AO49" s="371" t="s">
        <v>2093</v>
      </c>
      <c r="AP49" s="371" t="s">
        <v>2121</v>
      </c>
      <c r="AQ49" s="371" t="s">
        <v>2121</v>
      </c>
      <c r="AR49" s="371" t="s">
        <v>2121</v>
      </c>
      <c r="AS49" s="371" t="s">
        <v>2121</v>
      </c>
      <c r="AT49" s="371" t="s">
        <v>2121</v>
      </c>
      <c r="AU49" s="371" t="s">
        <v>2121</v>
      </c>
      <c r="AV49" s="371" t="s">
        <v>2121</v>
      </c>
      <c r="AW49" s="371" t="s">
        <v>2121</v>
      </c>
      <c r="AX49" s="371" t="s">
        <v>2121</v>
      </c>
      <c r="AY49" s="371" t="s">
        <v>2121</v>
      </c>
      <c r="AZ49" s="371" t="s">
        <v>2121</v>
      </c>
      <c r="BA49" s="371" t="s">
        <v>2121</v>
      </c>
      <c r="BB49" s="371" t="s">
        <v>2121</v>
      </c>
      <c r="BC49" s="371" t="s">
        <v>2121</v>
      </c>
      <c r="BD49" s="371" t="s">
        <v>2121</v>
      </c>
      <c r="BE49" s="371" t="s">
        <v>2121</v>
      </c>
      <c r="BF49" s="371" t="s">
        <v>2121</v>
      </c>
      <c r="BG49" s="371" t="s">
        <v>2121</v>
      </c>
      <c r="BH49" s="371" t="s">
        <v>2093</v>
      </c>
      <c r="BI49" s="381" t="s">
        <v>2093</v>
      </c>
      <c r="BJ49" s="333"/>
      <c r="BK49" s="333"/>
      <c r="BL49" s="333"/>
      <c r="BM49" s="333"/>
    </row>
    <row r="50" spans="2:65" ht="180" hidden="1" x14ac:dyDescent="0.2">
      <c r="B50" s="366" t="s">
        <v>2291</v>
      </c>
      <c r="C50" s="367">
        <f t="shared" ref="C50:C64" si="2">+C49+1</f>
        <v>40</v>
      </c>
      <c r="D50" s="383" t="s">
        <v>281</v>
      </c>
      <c r="E50" s="384" t="s">
        <v>1567</v>
      </c>
      <c r="F50" s="372" t="s">
        <v>2250</v>
      </c>
      <c r="G50" s="371" t="s">
        <v>2142</v>
      </c>
      <c r="H50" s="372" t="s">
        <v>2251</v>
      </c>
      <c r="I50" s="373" t="s">
        <v>199</v>
      </c>
      <c r="J50" s="374" t="s">
        <v>2252</v>
      </c>
      <c r="K50" s="375" t="s">
        <v>2253</v>
      </c>
      <c r="L50" s="375" t="s">
        <v>2292</v>
      </c>
      <c r="M50" s="375" t="s">
        <v>2293</v>
      </c>
      <c r="N50" s="373" t="s">
        <v>2294</v>
      </c>
      <c r="O50" s="373" t="s">
        <v>2092</v>
      </c>
      <c r="P50" s="377" t="s">
        <v>2121</v>
      </c>
      <c r="Q50" s="377" t="s">
        <v>2121</v>
      </c>
      <c r="R50" s="373" t="s">
        <v>1422</v>
      </c>
      <c r="S50" s="373" t="s">
        <v>2400</v>
      </c>
      <c r="T50" s="379">
        <v>46068</v>
      </c>
      <c r="U50" s="379">
        <v>46371</v>
      </c>
      <c r="V50" s="373" t="s">
        <v>2296</v>
      </c>
      <c r="W50" s="377" t="s">
        <v>2121</v>
      </c>
      <c r="X50" s="373" t="s">
        <v>1983</v>
      </c>
      <c r="Y50" s="373" t="s">
        <v>2295</v>
      </c>
      <c r="Z50" s="380">
        <v>1</v>
      </c>
      <c r="AA50" s="371" t="s">
        <v>2121</v>
      </c>
      <c r="AB50" s="371" t="s">
        <v>2121</v>
      </c>
      <c r="AC50" s="371" t="s">
        <v>2121</v>
      </c>
      <c r="AD50" s="371" t="s">
        <v>2121</v>
      </c>
      <c r="AE50" s="371" t="s">
        <v>2121</v>
      </c>
      <c r="AF50" s="371" t="s">
        <v>2121</v>
      </c>
      <c r="AG50" s="371" t="s">
        <v>2121</v>
      </c>
      <c r="AH50" s="371" t="s">
        <v>2121</v>
      </c>
      <c r="AI50" s="371" t="s">
        <v>2121</v>
      </c>
      <c r="AJ50" s="371" t="s">
        <v>2121</v>
      </c>
      <c r="AK50" s="371" t="s">
        <v>2121</v>
      </c>
      <c r="AL50" s="371" t="s">
        <v>2121</v>
      </c>
      <c r="AM50" s="371" t="s">
        <v>2121</v>
      </c>
      <c r="AN50" s="371" t="s">
        <v>2121</v>
      </c>
      <c r="AO50" s="371" t="s">
        <v>2093</v>
      </c>
      <c r="AP50" s="371" t="s">
        <v>2121</v>
      </c>
      <c r="AQ50" s="371" t="s">
        <v>2121</v>
      </c>
      <c r="AR50" s="371" t="s">
        <v>2121</v>
      </c>
      <c r="AS50" s="371" t="s">
        <v>2121</v>
      </c>
      <c r="AT50" s="371" t="s">
        <v>2121</v>
      </c>
      <c r="AU50" s="371" t="s">
        <v>2121</v>
      </c>
      <c r="AV50" s="371" t="s">
        <v>2121</v>
      </c>
      <c r="AW50" s="371" t="s">
        <v>2121</v>
      </c>
      <c r="AX50" s="371" t="s">
        <v>2121</v>
      </c>
      <c r="AY50" s="371" t="s">
        <v>2121</v>
      </c>
      <c r="AZ50" s="371" t="s">
        <v>2121</v>
      </c>
      <c r="BA50" s="371" t="s">
        <v>2121</v>
      </c>
      <c r="BB50" s="371" t="s">
        <v>2121</v>
      </c>
      <c r="BC50" s="371" t="s">
        <v>2121</v>
      </c>
      <c r="BD50" s="371" t="s">
        <v>2121</v>
      </c>
      <c r="BE50" s="371" t="s">
        <v>2121</v>
      </c>
      <c r="BF50" s="371" t="s">
        <v>2121</v>
      </c>
      <c r="BG50" s="371" t="s">
        <v>2121</v>
      </c>
      <c r="BH50" s="371" t="s">
        <v>2093</v>
      </c>
      <c r="BI50" s="381" t="s">
        <v>2093</v>
      </c>
      <c r="BJ50" s="333"/>
      <c r="BK50" s="333"/>
      <c r="BL50" s="333"/>
      <c r="BM50" s="333"/>
    </row>
    <row r="51" spans="2:65" ht="180" hidden="1" x14ac:dyDescent="0.2">
      <c r="B51" s="366" t="s">
        <v>2291</v>
      </c>
      <c r="C51" s="367">
        <f t="shared" si="2"/>
        <v>41</v>
      </c>
      <c r="D51" s="383" t="s">
        <v>281</v>
      </c>
      <c r="E51" s="384" t="s">
        <v>1567</v>
      </c>
      <c r="F51" s="372" t="s">
        <v>2250</v>
      </c>
      <c r="G51" s="371" t="s">
        <v>2142</v>
      </c>
      <c r="H51" s="372" t="s">
        <v>2251</v>
      </c>
      <c r="I51" s="373" t="s">
        <v>199</v>
      </c>
      <c r="J51" s="374" t="s">
        <v>2252</v>
      </c>
      <c r="K51" s="375" t="s">
        <v>2253</v>
      </c>
      <c r="L51" s="375" t="s">
        <v>2292</v>
      </c>
      <c r="M51" s="375" t="s">
        <v>2293</v>
      </c>
      <c r="N51" s="373" t="s">
        <v>2294</v>
      </c>
      <c r="O51" s="373" t="s">
        <v>2092</v>
      </c>
      <c r="P51" s="377" t="s">
        <v>2121</v>
      </c>
      <c r="Q51" s="377" t="s">
        <v>2121</v>
      </c>
      <c r="R51" s="373" t="s">
        <v>2297</v>
      </c>
      <c r="S51" s="373" t="s">
        <v>2400</v>
      </c>
      <c r="T51" s="379">
        <v>46204</v>
      </c>
      <c r="U51" s="379">
        <v>46371</v>
      </c>
      <c r="V51" s="373" t="s">
        <v>2298</v>
      </c>
      <c r="W51" s="377" t="s">
        <v>2121</v>
      </c>
      <c r="X51" s="373" t="s">
        <v>1983</v>
      </c>
      <c r="Y51" s="373" t="s">
        <v>2295</v>
      </c>
      <c r="Z51" s="380">
        <v>1</v>
      </c>
      <c r="AA51" s="371" t="s">
        <v>2121</v>
      </c>
      <c r="AB51" s="371" t="s">
        <v>2121</v>
      </c>
      <c r="AC51" s="371" t="s">
        <v>2121</v>
      </c>
      <c r="AD51" s="371" t="s">
        <v>2121</v>
      </c>
      <c r="AE51" s="371" t="s">
        <v>2121</v>
      </c>
      <c r="AF51" s="371" t="s">
        <v>2121</v>
      </c>
      <c r="AG51" s="371" t="s">
        <v>2121</v>
      </c>
      <c r="AH51" s="371" t="s">
        <v>2121</v>
      </c>
      <c r="AI51" s="371" t="s">
        <v>2121</v>
      </c>
      <c r="AJ51" s="371" t="s">
        <v>2121</v>
      </c>
      <c r="AK51" s="371" t="s">
        <v>2121</v>
      </c>
      <c r="AL51" s="371" t="s">
        <v>2121</v>
      </c>
      <c r="AM51" s="371" t="s">
        <v>2121</v>
      </c>
      <c r="AN51" s="371" t="s">
        <v>2121</v>
      </c>
      <c r="AO51" s="371" t="s">
        <v>2093</v>
      </c>
      <c r="AP51" s="371" t="s">
        <v>2121</v>
      </c>
      <c r="AQ51" s="371" t="s">
        <v>2121</v>
      </c>
      <c r="AR51" s="371" t="s">
        <v>2093</v>
      </c>
      <c r="AS51" s="371" t="s">
        <v>2121</v>
      </c>
      <c r="AT51" s="371" t="s">
        <v>2121</v>
      </c>
      <c r="AU51" s="371" t="s">
        <v>2121</v>
      </c>
      <c r="AV51" s="371" t="s">
        <v>2121</v>
      </c>
      <c r="AW51" s="371" t="s">
        <v>2121</v>
      </c>
      <c r="AX51" s="371" t="s">
        <v>2121</v>
      </c>
      <c r="AY51" s="371" t="s">
        <v>2121</v>
      </c>
      <c r="AZ51" s="371" t="s">
        <v>2121</v>
      </c>
      <c r="BA51" s="371" t="s">
        <v>2121</v>
      </c>
      <c r="BB51" s="371" t="s">
        <v>2121</v>
      </c>
      <c r="BC51" s="371" t="s">
        <v>2121</v>
      </c>
      <c r="BD51" s="371" t="s">
        <v>2121</v>
      </c>
      <c r="BE51" s="371" t="s">
        <v>2121</v>
      </c>
      <c r="BF51" s="371" t="s">
        <v>2121</v>
      </c>
      <c r="BG51" s="371" t="s">
        <v>2121</v>
      </c>
      <c r="BH51" s="371" t="s">
        <v>2093</v>
      </c>
      <c r="BI51" s="381" t="s">
        <v>2093</v>
      </c>
      <c r="BJ51" s="333"/>
      <c r="BK51" s="333"/>
      <c r="BL51" s="333"/>
      <c r="BM51" s="333"/>
    </row>
    <row r="52" spans="2:65" ht="180" hidden="1" x14ac:dyDescent="0.2">
      <c r="B52" s="366" t="s">
        <v>2299</v>
      </c>
      <c r="C52" s="367">
        <f t="shared" si="2"/>
        <v>42</v>
      </c>
      <c r="D52" s="383" t="s">
        <v>281</v>
      </c>
      <c r="E52" s="384" t="s">
        <v>1567</v>
      </c>
      <c r="F52" s="372" t="s">
        <v>2250</v>
      </c>
      <c r="G52" s="371" t="s">
        <v>2142</v>
      </c>
      <c r="H52" s="372" t="s">
        <v>2251</v>
      </c>
      <c r="I52" s="373" t="s">
        <v>199</v>
      </c>
      <c r="J52" s="374" t="s">
        <v>2252</v>
      </c>
      <c r="K52" s="375" t="s">
        <v>2253</v>
      </c>
      <c r="L52" s="375" t="s">
        <v>2292</v>
      </c>
      <c r="M52" s="375" t="s">
        <v>2293</v>
      </c>
      <c r="N52" s="373" t="s">
        <v>2300</v>
      </c>
      <c r="O52" s="373" t="s">
        <v>2092</v>
      </c>
      <c r="P52" s="377" t="s">
        <v>2121</v>
      </c>
      <c r="Q52" s="377" t="s">
        <v>2121</v>
      </c>
      <c r="R52" s="373" t="s">
        <v>2301</v>
      </c>
      <c r="S52" s="373" t="s">
        <v>2400</v>
      </c>
      <c r="T52" s="379">
        <v>46068</v>
      </c>
      <c r="U52" s="379">
        <v>46371</v>
      </c>
      <c r="V52" s="373" t="s">
        <v>1427</v>
      </c>
      <c r="W52" s="377" t="s">
        <v>2121</v>
      </c>
      <c r="X52" s="373" t="s">
        <v>1983</v>
      </c>
      <c r="Y52" s="373" t="s">
        <v>2295</v>
      </c>
      <c r="Z52" s="380">
        <v>1</v>
      </c>
      <c r="AA52" s="371" t="s">
        <v>2121</v>
      </c>
      <c r="AB52" s="371" t="s">
        <v>2121</v>
      </c>
      <c r="AC52" s="371" t="s">
        <v>2121</v>
      </c>
      <c r="AD52" s="371" t="s">
        <v>2093</v>
      </c>
      <c r="AE52" s="371" t="s">
        <v>2121</v>
      </c>
      <c r="AF52" s="371" t="s">
        <v>2093</v>
      </c>
      <c r="AG52" s="371" t="s">
        <v>2121</v>
      </c>
      <c r="AH52" s="371" t="s">
        <v>2121</v>
      </c>
      <c r="AI52" s="371" t="s">
        <v>2121</v>
      </c>
      <c r="AJ52" s="371" t="s">
        <v>2121</v>
      </c>
      <c r="AK52" s="371" t="s">
        <v>2093</v>
      </c>
      <c r="AL52" s="371" t="s">
        <v>2093</v>
      </c>
      <c r="AM52" s="371" t="s">
        <v>2121</v>
      </c>
      <c r="AN52" s="371" t="s">
        <v>2121</v>
      </c>
      <c r="AO52" s="371" t="s">
        <v>2093</v>
      </c>
      <c r="AP52" s="371" t="s">
        <v>2121</v>
      </c>
      <c r="AQ52" s="371" t="s">
        <v>2121</v>
      </c>
      <c r="AR52" s="371" t="s">
        <v>2121</v>
      </c>
      <c r="AS52" s="371" t="s">
        <v>2121</v>
      </c>
      <c r="AT52" s="371" t="s">
        <v>2121</v>
      </c>
      <c r="AU52" s="371" t="s">
        <v>2121</v>
      </c>
      <c r="AV52" s="371" t="s">
        <v>2121</v>
      </c>
      <c r="AW52" s="371" t="s">
        <v>2121</v>
      </c>
      <c r="AX52" s="371" t="s">
        <v>2121</v>
      </c>
      <c r="AY52" s="371" t="s">
        <v>2121</v>
      </c>
      <c r="AZ52" s="371" t="s">
        <v>2121</v>
      </c>
      <c r="BA52" s="371" t="s">
        <v>2121</v>
      </c>
      <c r="BB52" s="371" t="s">
        <v>2093</v>
      </c>
      <c r="BC52" s="371" t="s">
        <v>2093</v>
      </c>
      <c r="BD52" s="371" t="s">
        <v>2093</v>
      </c>
      <c r="BE52" s="371" t="s">
        <v>2093</v>
      </c>
      <c r="BF52" s="371" t="s">
        <v>2121</v>
      </c>
      <c r="BG52" s="371" t="s">
        <v>2121</v>
      </c>
      <c r="BH52" s="371" t="s">
        <v>2093</v>
      </c>
      <c r="BI52" s="381" t="s">
        <v>2093</v>
      </c>
      <c r="BJ52" s="333"/>
      <c r="BK52" s="333"/>
      <c r="BL52" s="333"/>
      <c r="BM52" s="333"/>
    </row>
    <row r="53" spans="2:65" ht="180" hidden="1" x14ac:dyDescent="0.2">
      <c r="B53" s="366" t="s">
        <v>2302</v>
      </c>
      <c r="C53" s="367">
        <f t="shared" si="2"/>
        <v>43</v>
      </c>
      <c r="D53" s="383" t="s">
        <v>281</v>
      </c>
      <c r="E53" s="384" t="s">
        <v>1567</v>
      </c>
      <c r="F53" s="372" t="s">
        <v>2250</v>
      </c>
      <c r="G53" s="371" t="s">
        <v>2142</v>
      </c>
      <c r="H53" s="372" t="s">
        <v>2251</v>
      </c>
      <c r="I53" s="373" t="s">
        <v>199</v>
      </c>
      <c r="J53" s="374" t="s">
        <v>2252</v>
      </c>
      <c r="K53" s="375" t="s">
        <v>2253</v>
      </c>
      <c r="L53" s="375" t="s">
        <v>2292</v>
      </c>
      <c r="M53" s="375" t="s">
        <v>2293</v>
      </c>
      <c r="N53" s="373" t="s">
        <v>2303</v>
      </c>
      <c r="O53" s="373" t="s">
        <v>2092</v>
      </c>
      <c r="P53" s="377" t="s">
        <v>2121</v>
      </c>
      <c r="Q53" s="377" t="s">
        <v>2121</v>
      </c>
      <c r="R53" s="373" t="s">
        <v>2304</v>
      </c>
      <c r="S53" s="373" t="s">
        <v>2400</v>
      </c>
      <c r="T53" s="379">
        <v>46068</v>
      </c>
      <c r="U53" s="379">
        <v>46371</v>
      </c>
      <c r="V53" s="373" t="s">
        <v>2305</v>
      </c>
      <c r="W53" s="377" t="s">
        <v>2121</v>
      </c>
      <c r="X53" s="373" t="s">
        <v>2500</v>
      </c>
      <c r="Y53" s="373" t="s">
        <v>2501</v>
      </c>
      <c r="Z53" s="380">
        <v>1</v>
      </c>
      <c r="AA53" s="371" t="s">
        <v>2121</v>
      </c>
      <c r="AB53" s="371" t="s">
        <v>2121</v>
      </c>
      <c r="AC53" s="371" t="s">
        <v>2121</v>
      </c>
      <c r="AD53" s="371" t="s">
        <v>2121</v>
      </c>
      <c r="AE53" s="371" t="s">
        <v>2121</v>
      </c>
      <c r="AF53" s="371" t="s">
        <v>2093</v>
      </c>
      <c r="AG53" s="371" t="s">
        <v>2121</v>
      </c>
      <c r="AH53" s="371" t="s">
        <v>2121</v>
      </c>
      <c r="AI53" s="371" t="s">
        <v>2121</v>
      </c>
      <c r="AJ53" s="371" t="s">
        <v>2121</v>
      </c>
      <c r="AK53" s="371" t="s">
        <v>2121</v>
      </c>
      <c r="AL53" s="371" t="s">
        <v>2121</v>
      </c>
      <c r="AM53" s="371" t="s">
        <v>2121</v>
      </c>
      <c r="AN53" s="371" t="s">
        <v>2121</v>
      </c>
      <c r="AO53" s="371" t="s">
        <v>2093</v>
      </c>
      <c r="AP53" s="371" t="s">
        <v>2121</v>
      </c>
      <c r="AQ53" s="371" t="s">
        <v>2121</v>
      </c>
      <c r="AR53" s="371" t="s">
        <v>2121</v>
      </c>
      <c r="AS53" s="371" t="s">
        <v>2121</v>
      </c>
      <c r="AT53" s="371" t="s">
        <v>2121</v>
      </c>
      <c r="AU53" s="371" t="s">
        <v>2121</v>
      </c>
      <c r="AV53" s="371" t="s">
        <v>2121</v>
      </c>
      <c r="AW53" s="371" t="s">
        <v>2121</v>
      </c>
      <c r="AX53" s="371" t="s">
        <v>2121</v>
      </c>
      <c r="AY53" s="371" t="s">
        <v>2121</v>
      </c>
      <c r="AZ53" s="371" t="s">
        <v>2121</v>
      </c>
      <c r="BA53" s="371" t="s">
        <v>2121</v>
      </c>
      <c r="BB53" s="371" t="s">
        <v>2121</v>
      </c>
      <c r="BC53" s="371" t="s">
        <v>2121</v>
      </c>
      <c r="BD53" s="371" t="s">
        <v>2121</v>
      </c>
      <c r="BE53" s="371" t="s">
        <v>2121</v>
      </c>
      <c r="BF53" s="371" t="s">
        <v>2121</v>
      </c>
      <c r="BG53" s="371" t="s">
        <v>2121</v>
      </c>
      <c r="BH53" s="371" t="s">
        <v>2093</v>
      </c>
      <c r="BI53" s="381" t="s">
        <v>2093</v>
      </c>
      <c r="BJ53" s="333"/>
      <c r="BK53" s="333"/>
      <c r="BL53" s="333"/>
      <c r="BM53" s="333"/>
    </row>
    <row r="54" spans="2:65" ht="180" hidden="1" x14ac:dyDescent="0.2">
      <c r="B54" s="366" t="s">
        <v>2302</v>
      </c>
      <c r="C54" s="367">
        <f t="shared" si="2"/>
        <v>44</v>
      </c>
      <c r="D54" s="383" t="s">
        <v>281</v>
      </c>
      <c r="E54" s="384" t="s">
        <v>1567</v>
      </c>
      <c r="F54" s="372" t="s">
        <v>2250</v>
      </c>
      <c r="G54" s="371" t="s">
        <v>2142</v>
      </c>
      <c r="H54" s="372" t="s">
        <v>2251</v>
      </c>
      <c r="I54" s="373" t="s">
        <v>199</v>
      </c>
      <c r="J54" s="374" t="s">
        <v>2252</v>
      </c>
      <c r="K54" s="375" t="s">
        <v>2253</v>
      </c>
      <c r="L54" s="375" t="s">
        <v>2292</v>
      </c>
      <c r="M54" s="375" t="s">
        <v>2293</v>
      </c>
      <c r="N54" s="373" t="s">
        <v>2303</v>
      </c>
      <c r="O54" s="373" t="s">
        <v>2092</v>
      </c>
      <c r="P54" s="377" t="s">
        <v>2121</v>
      </c>
      <c r="Q54" s="377" t="s">
        <v>2121</v>
      </c>
      <c r="R54" s="373" t="s">
        <v>2306</v>
      </c>
      <c r="S54" s="373" t="s">
        <v>2400</v>
      </c>
      <c r="T54" s="379">
        <v>46068</v>
      </c>
      <c r="U54" s="379">
        <v>46371</v>
      </c>
      <c r="V54" s="373" t="s">
        <v>2307</v>
      </c>
      <c r="W54" s="377" t="s">
        <v>2121</v>
      </c>
      <c r="X54" s="373" t="s">
        <v>1983</v>
      </c>
      <c r="Y54" s="373" t="s">
        <v>2295</v>
      </c>
      <c r="Z54" s="380">
        <v>1</v>
      </c>
      <c r="AA54" s="371" t="s">
        <v>2121</v>
      </c>
      <c r="AB54" s="371" t="s">
        <v>2121</v>
      </c>
      <c r="AC54" s="371" t="s">
        <v>2121</v>
      </c>
      <c r="AD54" s="371" t="s">
        <v>2121</v>
      </c>
      <c r="AE54" s="371" t="s">
        <v>2121</v>
      </c>
      <c r="AF54" s="371" t="s">
        <v>2093</v>
      </c>
      <c r="AG54" s="371" t="s">
        <v>2121</v>
      </c>
      <c r="AH54" s="371" t="s">
        <v>2121</v>
      </c>
      <c r="AI54" s="371" t="s">
        <v>2121</v>
      </c>
      <c r="AJ54" s="371" t="s">
        <v>2121</v>
      </c>
      <c r="AK54" s="371" t="s">
        <v>2121</v>
      </c>
      <c r="AL54" s="371" t="s">
        <v>2121</v>
      </c>
      <c r="AM54" s="371" t="s">
        <v>2121</v>
      </c>
      <c r="AN54" s="371" t="s">
        <v>2121</v>
      </c>
      <c r="AO54" s="371" t="s">
        <v>2093</v>
      </c>
      <c r="AP54" s="371" t="s">
        <v>2121</v>
      </c>
      <c r="AQ54" s="371" t="s">
        <v>2121</v>
      </c>
      <c r="AR54" s="371" t="s">
        <v>2121</v>
      </c>
      <c r="AS54" s="371" t="s">
        <v>2121</v>
      </c>
      <c r="AT54" s="371" t="s">
        <v>2121</v>
      </c>
      <c r="AU54" s="371" t="s">
        <v>2121</v>
      </c>
      <c r="AV54" s="371" t="s">
        <v>2121</v>
      </c>
      <c r="AW54" s="371" t="s">
        <v>2121</v>
      </c>
      <c r="AX54" s="371" t="s">
        <v>2121</v>
      </c>
      <c r="AY54" s="371" t="s">
        <v>2121</v>
      </c>
      <c r="AZ54" s="371" t="s">
        <v>2121</v>
      </c>
      <c r="BA54" s="371" t="s">
        <v>2121</v>
      </c>
      <c r="BB54" s="371" t="s">
        <v>2121</v>
      </c>
      <c r="BC54" s="371" t="s">
        <v>2121</v>
      </c>
      <c r="BD54" s="371" t="s">
        <v>2121</v>
      </c>
      <c r="BE54" s="371" t="s">
        <v>2121</v>
      </c>
      <c r="BF54" s="371" t="s">
        <v>2121</v>
      </c>
      <c r="BG54" s="371" t="s">
        <v>2121</v>
      </c>
      <c r="BH54" s="371" t="s">
        <v>2093</v>
      </c>
      <c r="BI54" s="381" t="s">
        <v>2093</v>
      </c>
      <c r="BJ54" s="333"/>
      <c r="BK54" s="333"/>
      <c r="BL54" s="333"/>
      <c r="BM54" s="333"/>
    </row>
    <row r="55" spans="2:65" ht="180" hidden="1" x14ac:dyDescent="0.2">
      <c r="B55" s="410" t="s">
        <v>2340</v>
      </c>
      <c r="C55" s="367">
        <f t="shared" si="2"/>
        <v>45</v>
      </c>
      <c r="D55" s="393" t="s">
        <v>119</v>
      </c>
      <c r="E55" s="400" t="s">
        <v>1601</v>
      </c>
      <c r="F55" s="395" t="s">
        <v>2119</v>
      </c>
      <c r="G55" s="394" t="s">
        <v>2142</v>
      </c>
      <c r="H55" s="395" t="s">
        <v>2310</v>
      </c>
      <c r="I55" s="395" t="s">
        <v>2310</v>
      </c>
      <c r="J55" s="394" t="s">
        <v>2252</v>
      </c>
      <c r="K55" s="401" t="s">
        <v>2253</v>
      </c>
      <c r="L55" s="401" t="s">
        <v>2311</v>
      </c>
      <c r="M55" s="401" t="s">
        <v>119</v>
      </c>
      <c r="N55" s="401" t="s">
        <v>2312</v>
      </c>
      <c r="O55" s="401" t="s">
        <v>2313</v>
      </c>
      <c r="P55" s="400" t="s">
        <v>2121</v>
      </c>
      <c r="Q55" s="400" t="s">
        <v>2121</v>
      </c>
      <c r="R55" s="401" t="s">
        <v>2341</v>
      </c>
      <c r="S55" s="401" t="s">
        <v>697</v>
      </c>
      <c r="T55" s="405">
        <v>46218</v>
      </c>
      <c r="U55" s="405">
        <v>46371</v>
      </c>
      <c r="V55" s="401" t="s">
        <v>2342</v>
      </c>
      <c r="W55" s="377" t="s">
        <v>2121</v>
      </c>
      <c r="X55" s="401" t="s">
        <v>2343</v>
      </c>
      <c r="Y55" s="401" t="s">
        <v>2502</v>
      </c>
      <c r="Z55" s="406">
        <v>0.25</v>
      </c>
      <c r="AA55" s="394" t="s">
        <v>2121</v>
      </c>
      <c r="AB55" s="394" t="s">
        <v>2121</v>
      </c>
      <c r="AC55" s="394" t="s">
        <v>2121</v>
      </c>
      <c r="AD55" s="394" t="s">
        <v>2121</v>
      </c>
      <c r="AE55" s="394" t="s">
        <v>2121</v>
      </c>
      <c r="AF55" s="394" t="s">
        <v>2093</v>
      </c>
      <c r="AG55" s="394" t="s">
        <v>2121</v>
      </c>
      <c r="AH55" s="394" t="s">
        <v>2121</v>
      </c>
      <c r="AI55" s="394" t="s">
        <v>2121</v>
      </c>
      <c r="AJ55" s="394" t="s">
        <v>2121</v>
      </c>
      <c r="AK55" s="394" t="s">
        <v>2121</v>
      </c>
      <c r="AL55" s="394" t="s">
        <v>2121</v>
      </c>
      <c r="AM55" s="394" t="s">
        <v>2093</v>
      </c>
      <c r="AN55" s="394" t="s">
        <v>2121</v>
      </c>
      <c r="AO55" s="394" t="s">
        <v>2121</v>
      </c>
      <c r="AP55" s="394" t="s">
        <v>2121</v>
      </c>
      <c r="AQ55" s="394" t="s">
        <v>2121</v>
      </c>
      <c r="AR55" s="394" t="s">
        <v>2121</v>
      </c>
      <c r="AS55" s="394" t="s">
        <v>2121</v>
      </c>
      <c r="AT55" s="394" t="s">
        <v>2121</v>
      </c>
      <c r="AU55" s="394" t="s">
        <v>2121</v>
      </c>
      <c r="AV55" s="394" t="s">
        <v>2121</v>
      </c>
      <c r="AW55" s="394" t="s">
        <v>2121</v>
      </c>
      <c r="AX55" s="394" t="s">
        <v>2121</v>
      </c>
      <c r="AY55" s="394" t="s">
        <v>2121</v>
      </c>
      <c r="AZ55" s="394" t="s">
        <v>2121</v>
      </c>
      <c r="BA55" s="394" t="s">
        <v>2121</v>
      </c>
      <c r="BB55" s="394" t="s">
        <v>2093</v>
      </c>
      <c r="BC55" s="394" t="s">
        <v>2121</v>
      </c>
      <c r="BD55" s="394" t="s">
        <v>2121</v>
      </c>
      <c r="BE55" s="394" t="s">
        <v>2121</v>
      </c>
      <c r="BF55" s="394" t="s">
        <v>2121</v>
      </c>
      <c r="BG55" s="394" t="s">
        <v>2121</v>
      </c>
      <c r="BH55" s="394" t="s">
        <v>2121</v>
      </c>
      <c r="BI55" s="402" t="s">
        <v>2121</v>
      </c>
      <c r="BJ55" s="333"/>
      <c r="BK55" s="333"/>
      <c r="BL55" s="333"/>
      <c r="BM55" s="333"/>
    </row>
    <row r="56" spans="2:65" ht="180" hidden="1" x14ac:dyDescent="0.2">
      <c r="B56" s="403" t="s">
        <v>2308</v>
      </c>
      <c r="C56" s="367">
        <f t="shared" si="2"/>
        <v>46</v>
      </c>
      <c r="D56" s="393" t="s">
        <v>119</v>
      </c>
      <c r="E56" s="400" t="s">
        <v>1601</v>
      </c>
      <c r="F56" s="395" t="s">
        <v>2309</v>
      </c>
      <c r="G56" s="394" t="s">
        <v>2087</v>
      </c>
      <c r="H56" s="395" t="s">
        <v>2310</v>
      </c>
      <c r="I56" s="395" t="s">
        <v>2310</v>
      </c>
      <c r="J56" s="394" t="s">
        <v>2252</v>
      </c>
      <c r="K56" s="401" t="s">
        <v>2253</v>
      </c>
      <c r="L56" s="401" t="s">
        <v>2311</v>
      </c>
      <c r="M56" s="401" t="s">
        <v>119</v>
      </c>
      <c r="N56" s="401" t="s">
        <v>2312</v>
      </c>
      <c r="O56" s="401" t="s">
        <v>2313</v>
      </c>
      <c r="P56" s="400" t="s">
        <v>2121</v>
      </c>
      <c r="Q56" s="400" t="s">
        <v>2121</v>
      </c>
      <c r="R56" s="401" t="s">
        <v>2314</v>
      </c>
      <c r="S56" s="401" t="s">
        <v>697</v>
      </c>
      <c r="T56" s="405">
        <v>46218</v>
      </c>
      <c r="U56" s="405">
        <v>46371</v>
      </c>
      <c r="V56" s="401" t="s">
        <v>2315</v>
      </c>
      <c r="W56" s="377" t="s">
        <v>2121</v>
      </c>
      <c r="X56" s="407" t="s">
        <v>2503</v>
      </c>
      <c r="Y56" s="407" t="s">
        <v>2504</v>
      </c>
      <c r="Z56" s="406">
        <v>1</v>
      </c>
      <c r="AA56" s="394" t="s">
        <v>2121</v>
      </c>
      <c r="AB56" s="394" t="s">
        <v>2121</v>
      </c>
      <c r="AC56" s="394" t="s">
        <v>2121</v>
      </c>
      <c r="AD56" s="394" t="s">
        <v>2121</v>
      </c>
      <c r="AE56" s="394" t="s">
        <v>2121</v>
      </c>
      <c r="AF56" s="394" t="s">
        <v>2093</v>
      </c>
      <c r="AG56" s="394" t="s">
        <v>2121</v>
      </c>
      <c r="AH56" s="394" t="s">
        <v>2121</v>
      </c>
      <c r="AI56" s="394" t="s">
        <v>2121</v>
      </c>
      <c r="AJ56" s="394" t="s">
        <v>2121</v>
      </c>
      <c r="AK56" s="394" t="s">
        <v>2121</v>
      </c>
      <c r="AL56" s="394" t="s">
        <v>2121</v>
      </c>
      <c r="AM56" s="394" t="s">
        <v>2093</v>
      </c>
      <c r="AN56" s="394" t="s">
        <v>2121</v>
      </c>
      <c r="AO56" s="394" t="s">
        <v>2121</v>
      </c>
      <c r="AP56" s="394" t="s">
        <v>2121</v>
      </c>
      <c r="AQ56" s="394" t="s">
        <v>2121</v>
      </c>
      <c r="AR56" s="394" t="s">
        <v>2121</v>
      </c>
      <c r="AS56" s="394" t="s">
        <v>2121</v>
      </c>
      <c r="AT56" s="394" t="s">
        <v>2121</v>
      </c>
      <c r="AU56" s="394" t="s">
        <v>2121</v>
      </c>
      <c r="AV56" s="394" t="s">
        <v>2121</v>
      </c>
      <c r="AW56" s="394" t="s">
        <v>2121</v>
      </c>
      <c r="AX56" s="394" t="s">
        <v>2121</v>
      </c>
      <c r="AY56" s="394" t="s">
        <v>2121</v>
      </c>
      <c r="AZ56" s="394" t="s">
        <v>2121</v>
      </c>
      <c r="BA56" s="394" t="s">
        <v>2121</v>
      </c>
      <c r="BB56" s="394" t="s">
        <v>2093</v>
      </c>
      <c r="BC56" s="394" t="s">
        <v>2121</v>
      </c>
      <c r="BD56" s="394" t="s">
        <v>2121</v>
      </c>
      <c r="BE56" s="394" t="s">
        <v>2121</v>
      </c>
      <c r="BF56" s="394" t="s">
        <v>2121</v>
      </c>
      <c r="BG56" s="394" t="s">
        <v>2121</v>
      </c>
      <c r="BH56" s="394" t="s">
        <v>2121</v>
      </c>
      <c r="BI56" s="402" t="s">
        <v>2121</v>
      </c>
      <c r="BJ56" s="333"/>
      <c r="BK56" s="333"/>
      <c r="BL56" s="333"/>
      <c r="BM56" s="333"/>
    </row>
    <row r="57" spans="2:65" ht="180" hidden="1" x14ac:dyDescent="0.2">
      <c r="B57" s="403" t="s">
        <v>2316</v>
      </c>
      <c r="C57" s="367">
        <f t="shared" si="2"/>
        <v>47</v>
      </c>
      <c r="D57" s="393" t="s">
        <v>119</v>
      </c>
      <c r="E57" s="400" t="s">
        <v>1601</v>
      </c>
      <c r="F57" s="395" t="s">
        <v>2317</v>
      </c>
      <c r="G57" s="394" t="s">
        <v>2087</v>
      </c>
      <c r="H57" s="395" t="s">
        <v>2310</v>
      </c>
      <c r="I57" s="395" t="s">
        <v>2310</v>
      </c>
      <c r="J57" s="394" t="s">
        <v>2252</v>
      </c>
      <c r="K57" s="401" t="s">
        <v>2253</v>
      </c>
      <c r="L57" s="401" t="s">
        <v>2311</v>
      </c>
      <c r="M57" s="401" t="s">
        <v>119</v>
      </c>
      <c r="N57" s="401" t="s">
        <v>2312</v>
      </c>
      <c r="O57" s="401" t="s">
        <v>2313</v>
      </c>
      <c r="P57" s="400" t="s">
        <v>2121</v>
      </c>
      <c r="Q57" s="400" t="s">
        <v>2121</v>
      </c>
      <c r="R57" s="401" t="s">
        <v>2318</v>
      </c>
      <c r="S57" s="401" t="s">
        <v>697</v>
      </c>
      <c r="T57" s="405">
        <v>46218</v>
      </c>
      <c r="U57" s="405">
        <v>46371</v>
      </c>
      <c r="V57" s="401" t="s">
        <v>2505</v>
      </c>
      <c r="W57" s="377" t="s">
        <v>2121</v>
      </c>
      <c r="X57" s="401" t="s">
        <v>2319</v>
      </c>
      <c r="Y57" s="401" t="s">
        <v>2320</v>
      </c>
      <c r="Z57" s="406">
        <v>1</v>
      </c>
      <c r="AA57" s="394" t="s">
        <v>2121</v>
      </c>
      <c r="AB57" s="394" t="s">
        <v>2121</v>
      </c>
      <c r="AC57" s="394" t="s">
        <v>2121</v>
      </c>
      <c r="AD57" s="394" t="s">
        <v>2121</v>
      </c>
      <c r="AE57" s="394" t="s">
        <v>2121</v>
      </c>
      <c r="AF57" s="394" t="s">
        <v>2093</v>
      </c>
      <c r="AG57" s="394" t="s">
        <v>2121</v>
      </c>
      <c r="AH57" s="394" t="s">
        <v>2121</v>
      </c>
      <c r="AI57" s="394" t="s">
        <v>2121</v>
      </c>
      <c r="AJ57" s="394" t="s">
        <v>2121</v>
      </c>
      <c r="AK57" s="394" t="s">
        <v>2121</v>
      </c>
      <c r="AL57" s="394" t="s">
        <v>2121</v>
      </c>
      <c r="AM57" s="394" t="s">
        <v>2093</v>
      </c>
      <c r="AN57" s="394" t="s">
        <v>2121</v>
      </c>
      <c r="AO57" s="394" t="s">
        <v>2121</v>
      </c>
      <c r="AP57" s="394" t="s">
        <v>2121</v>
      </c>
      <c r="AQ57" s="394" t="s">
        <v>2121</v>
      </c>
      <c r="AR57" s="394" t="s">
        <v>2121</v>
      </c>
      <c r="AS57" s="394" t="s">
        <v>2121</v>
      </c>
      <c r="AT57" s="394" t="s">
        <v>2121</v>
      </c>
      <c r="AU57" s="394" t="s">
        <v>2121</v>
      </c>
      <c r="AV57" s="394" t="s">
        <v>2121</v>
      </c>
      <c r="AW57" s="394" t="s">
        <v>2121</v>
      </c>
      <c r="AX57" s="394" t="s">
        <v>2121</v>
      </c>
      <c r="AY57" s="394" t="s">
        <v>2121</v>
      </c>
      <c r="AZ57" s="394" t="s">
        <v>2121</v>
      </c>
      <c r="BA57" s="394" t="s">
        <v>2121</v>
      </c>
      <c r="BB57" s="394" t="s">
        <v>2093</v>
      </c>
      <c r="BC57" s="394" t="s">
        <v>2121</v>
      </c>
      <c r="BD57" s="394" t="s">
        <v>2121</v>
      </c>
      <c r="BE57" s="394" t="s">
        <v>2121</v>
      </c>
      <c r="BF57" s="394" t="s">
        <v>2121</v>
      </c>
      <c r="BG57" s="394" t="s">
        <v>2121</v>
      </c>
      <c r="BH57" s="394" t="s">
        <v>2121</v>
      </c>
      <c r="BI57" s="402" t="s">
        <v>2121</v>
      </c>
      <c r="BJ57" s="333"/>
      <c r="BK57" s="333"/>
      <c r="BL57" s="333"/>
      <c r="BM57" s="333"/>
    </row>
    <row r="58" spans="2:65" ht="180" hidden="1" x14ac:dyDescent="0.2">
      <c r="B58" s="403" t="s">
        <v>2321</v>
      </c>
      <c r="C58" s="367">
        <f t="shared" si="2"/>
        <v>48</v>
      </c>
      <c r="D58" s="393" t="s">
        <v>119</v>
      </c>
      <c r="E58" s="400" t="s">
        <v>1601</v>
      </c>
      <c r="F58" s="395" t="s">
        <v>2322</v>
      </c>
      <c r="G58" s="394" t="s">
        <v>2087</v>
      </c>
      <c r="H58" s="395" t="s">
        <v>2310</v>
      </c>
      <c r="I58" s="395" t="s">
        <v>2310</v>
      </c>
      <c r="J58" s="394" t="s">
        <v>2252</v>
      </c>
      <c r="K58" s="401" t="s">
        <v>2253</v>
      </c>
      <c r="L58" s="401" t="s">
        <v>2311</v>
      </c>
      <c r="M58" s="401" t="s">
        <v>119</v>
      </c>
      <c r="N58" s="401" t="s">
        <v>2312</v>
      </c>
      <c r="O58" s="401" t="s">
        <v>2313</v>
      </c>
      <c r="P58" s="400" t="s">
        <v>2121</v>
      </c>
      <c r="Q58" s="400" t="s">
        <v>2121</v>
      </c>
      <c r="R58" s="401" t="s">
        <v>2323</v>
      </c>
      <c r="S58" s="401" t="s">
        <v>697</v>
      </c>
      <c r="T58" s="405">
        <v>46218</v>
      </c>
      <c r="U58" s="405">
        <v>46371</v>
      </c>
      <c r="V58" s="401" t="s">
        <v>2324</v>
      </c>
      <c r="W58" s="377" t="s">
        <v>2121</v>
      </c>
      <c r="X58" s="407" t="s">
        <v>2506</v>
      </c>
      <c r="Y58" s="407" t="s">
        <v>2325</v>
      </c>
      <c r="Z58" s="406">
        <v>1</v>
      </c>
      <c r="AA58" s="394" t="s">
        <v>2121</v>
      </c>
      <c r="AB58" s="394" t="s">
        <v>2121</v>
      </c>
      <c r="AC58" s="394" t="s">
        <v>2121</v>
      </c>
      <c r="AD58" s="394" t="s">
        <v>2121</v>
      </c>
      <c r="AE58" s="394" t="s">
        <v>2121</v>
      </c>
      <c r="AF58" s="394" t="s">
        <v>2093</v>
      </c>
      <c r="AG58" s="394" t="s">
        <v>2121</v>
      </c>
      <c r="AH58" s="394" t="s">
        <v>2121</v>
      </c>
      <c r="AI58" s="394" t="s">
        <v>2121</v>
      </c>
      <c r="AJ58" s="394" t="s">
        <v>2121</v>
      </c>
      <c r="AK58" s="394" t="s">
        <v>2121</v>
      </c>
      <c r="AL58" s="394" t="s">
        <v>2121</v>
      </c>
      <c r="AM58" s="394" t="s">
        <v>2093</v>
      </c>
      <c r="AN58" s="394" t="s">
        <v>2121</v>
      </c>
      <c r="AO58" s="394" t="s">
        <v>2121</v>
      </c>
      <c r="AP58" s="394" t="s">
        <v>2121</v>
      </c>
      <c r="AQ58" s="394" t="s">
        <v>2121</v>
      </c>
      <c r="AR58" s="394" t="s">
        <v>2121</v>
      </c>
      <c r="AS58" s="394" t="s">
        <v>2121</v>
      </c>
      <c r="AT58" s="394" t="s">
        <v>2121</v>
      </c>
      <c r="AU58" s="394" t="s">
        <v>2121</v>
      </c>
      <c r="AV58" s="394" t="s">
        <v>2121</v>
      </c>
      <c r="AW58" s="394" t="s">
        <v>2121</v>
      </c>
      <c r="AX58" s="394" t="s">
        <v>2121</v>
      </c>
      <c r="AY58" s="394" t="s">
        <v>2121</v>
      </c>
      <c r="AZ58" s="394" t="s">
        <v>2121</v>
      </c>
      <c r="BA58" s="394" t="s">
        <v>2121</v>
      </c>
      <c r="BB58" s="394" t="s">
        <v>2093</v>
      </c>
      <c r="BC58" s="394" t="s">
        <v>2121</v>
      </c>
      <c r="BD58" s="394" t="s">
        <v>2121</v>
      </c>
      <c r="BE58" s="394" t="s">
        <v>2121</v>
      </c>
      <c r="BF58" s="394" t="s">
        <v>2121</v>
      </c>
      <c r="BG58" s="394" t="s">
        <v>2121</v>
      </c>
      <c r="BH58" s="394" t="s">
        <v>2121</v>
      </c>
      <c r="BI58" s="402" t="s">
        <v>2121</v>
      </c>
      <c r="BJ58" s="333"/>
      <c r="BK58" s="333"/>
      <c r="BL58" s="333"/>
      <c r="BM58" s="333"/>
    </row>
    <row r="59" spans="2:65" ht="180" hidden="1" x14ac:dyDescent="0.2">
      <c r="B59" s="403" t="s">
        <v>2326</v>
      </c>
      <c r="C59" s="367">
        <f t="shared" si="2"/>
        <v>49</v>
      </c>
      <c r="D59" s="393" t="s">
        <v>119</v>
      </c>
      <c r="E59" s="400" t="s">
        <v>1601</v>
      </c>
      <c r="F59" s="395" t="s">
        <v>2327</v>
      </c>
      <c r="G59" s="394" t="s">
        <v>2087</v>
      </c>
      <c r="H59" s="395" t="s">
        <v>2310</v>
      </c>
      <c r="I59" s="395" t="s">
        <v>2310</v>
      </c>
      <c r="J59" s="394" t="s">
        <v>2252</v>
      </c>
      <c r="K59" s="401" t="s">
        <v>2253</v>
      </c>
      <c r="L59" s="401" t="s">
        <v>2311</v>
      </c>
      <c r="M59" s="401" t="s">
        <v>119</v>
      </c>
      <c r="N59" s="401" t="s">
        <v>2312</v>
      </c>
      <c r="O59" s="401" t="s">
        <v>2313</v>
      </c>
      <c r="P59" s="400" t="s">
        <v>2121</v>
      </c>
      <c r="Q59" s="400" t="s">
        <v>2121</v>
      </c>
      <c r="R59" s="401" t="s">
        <v>2328</v>
      </c>
      <c r="S59" s="401" t="s">
        <v>697</v>
      </c>
      <c r="T59" s="405">
        <v>46218</v>
      </c>
      <c r="U59" s="405">
        <v>46371</v>
      </c>
      <c r="V59" s="401" t="s">
        <v>2329</v>
      </c>
      <c r="W59" s="377" t="s">
        <v>2121</v>
      </c>
      <c r="X59" s="401" t="s">
        <v>2343</v>
      </c>
      <c r="Y59" s="401" t="s">
        <v>2502</v>
      </c>
      <c r="Z59" s="406">
        <v>0.25</v>
      </c>
      <c r="AA59" s="394" t="s">
        <v>2121</v>
      </c>
      <c r="AB59" s="394" t="s">
        <v>2121</v>
      </c>
      <c r="AC59" s="394" t="s">
        <v>2121</v>
      </c>
      <c r="AD59" s="394" t="s">
        <v>2121</v>
      </c>
      <c r="AE59" s="394" t="s">
        <v>2121</v>
      </c>
      <c r="AF59" s="394" t="s">
        <v>2093</v>
      </c>
      <c r="AG59" s="394" t="s">
        <v>2121</v>
      </c>
      <c r="AH59" s="394" t="s">
        <v>2121</v>
      </c>
      <c r="AI59" s="394" t="s">
        <v>2121</v>
      </c>
      <c r="AJ59" s="394" t="s">
        <v>2121</v>
      </c>
      <c r="AK59" s="394" t="s">
        <v>2121</v>
      </c>
      <c r="AL59" s="394" t="s">
        <v>2121</v>
      </c>
      <c r="AM59" s="394" t="s">
        <v>2093</v>
      </c>
      <c r="AN59" s="394" t="s">
        <v>2121</v>
      </c>
      <c r="AO59" s="394" t="s">
        <v>2121</v>
      </c>
      <c r="AP59" s="394" t="s">
        <v>2121</v>
      </c>
      <c r="AQ59" s="394" t="s">
        <v>2121</v>
      </c>
      <c r="AR59" s="394" t="s">
        <v>2121</v>
      </c>
      <c r="AS59" s="394" t="s">
        <v>2121</v>
      </c>
      <c r="AT59" s="394" t="s">
        <v>2121</v>
      </c>
      <c r="AU59" s="394" t="s">
        <v>2121</v>
      </c>
      <c r="AV59" s="394" t="s">
        <v>2121</v>
      </c>
      <c r="AW59" s="394" t="s">
        <v>2121</v>
      </c>
      <c r="AX59" s="394" t="s">
        <v>2121</v>
      </c>
      <c r="AY59" s="394" t="s">
        <v>2121</v>
      </c>
      <c r="AZ59" s="394" t="s">
        <v>2121</v>
      </c>
      <c r="BA59" s="394" t="s">
        <v>2121</v>
      </c>
      <c r="BB59" s="394" t="s">
        <v>2093</v>
      </c>
      <c r="BC59" s="394" t="s">
        <v>2121</v>
      </c>
      <c r="BD59" s="394" t="s">
        <v>2121</v>
      </c>
      <c r="BE59" s="394" t="s">
        <v>2121</v>
      </c>
      <c r="BF59" s="394" t="s">
        <v>2121</v>
      </c>
      <c r="BG59" s="394" t="s">
        <v>2121</v>
      </c>
      <c r="BH59" s="394" t="s">
        <v>2121</v>
      </c>
      <c r="BI59" s="402" t="s">
        <v>2121</v>
      </c>
      <c r="BJ59" s="333"/>
      <c r="BK59" s="333"/>
      <c r="BL59" s="333"/>
      <c r="BM59" s="333"/>
    </row>
    <row r="60" spans="2:65" ht="180" hidden="1" x14ac:dyDescent="0.2">
      <c r="B60" s="403" t="s">
        <v>2330</v>
      </c>
      <c r="C60" s="367">
        <f t="shared" si="2"/>
        <v>50</v>
      </c>
      <c r="D60" s="393" t="s">
        <v>119</v>
      </c>
      <c r="E60" s="400" t="s">
        <v>1601</v>
      </c>
      <c r="F60" s="395" t="s">
        <v>2119</v>
      </c>
      <c r="G60" s="394" t="s">
        <v>2087</v>
      </c>
      <c r="H60" s="395" t="s">
        <v>2310</v>
      </c>
      <c r="I60" s="395" t="s">
        <v>2310</v>
      </c>
      <c r="J60" s="394" t="s">
        <v>2252</v>
      </c>
      <c r="K60" s="401" t="s">
        <v>2253</v>
      </c>
      <c r="L60" s="401" t="s">
        <v>2311</v>
      </c>
      <c r="M60" s="401" t="s">
        <v>119</v>
      </c>
      <c r="N60" s="401" t="s">
        <v>2312</v>
      </c>
      <c r="O60" s="401" t="s">
        <v>2313</v>
      </c>
      <c r="P60" s="400" t="s">
        <v>2121</v>
      </c>
      <c r="Q60" s="400" t="s">
        <v>2121</v>
      </c>
      <c r="R60" s="401" t="s">
        <v>2331</v>
      </c>
      <c r="S60" s="401" t="s">
        <v>697</v>
      </c>
      <c r="T60" s="405">
        <v>46218</v>
      </c>
      <c r="U60" s="405">
        <v>46371</v>
      </c>
      <c r="V60" s="401" t="s">
        <v>2332</v>
      </c>
      <c r="W60" s="377" t="s">
        <v>2121</v>
      </c>
      <c r="X60" s="401" t="s">
        <v>2333</v>
      </c>
      <c r="Y60" s="401" t="s">
        <v>2334</v>
      </c>
      <c r="Z60" s="406">
        <v>1</v>
      </c>
      <c r="AA60" s="394" t="s">
        <v>2121</v>
      </c>
      <c r="AB60" s="394" t="s">
        <v>2121</v>
      </c>
      <c r="AC60" s="394" t="s">
        <v>2121</v>
      </c>
      <c r="AD60" s="394" t="s">
        <v>2121</v>
      </c>
      <c r="AE60" s="394" t="s">
        <v>2121</v>
      </c>
      <c r="AF60" s="394" t="s">
        <v>2093</v>
      </c>
      <c r="AG60" s="394" t="s">
        <v>2121</v>
      </c>
      <c r="AH60" s="394" t="s">
        <v>2121</v>
      </c>
      <c r="AI60" s="394" t="s">
        <v>2121</v>
      </c>
      <c r="AJ60" s="394" t="s">
        <v>2121</v>
      </c>
      <c r="AK60" s="394" t="s">
        <v>2121</v>
      </c>
      <c r="AL60" s="394" t="s">
        <v>2121</v>
      </c>
      <c r="AM60" s="394" t="s">
        <v>2093</v>
      </c>
      <c r="AN60" s="394" t="s">
        <v>2121</v>
      </c>
      <c r="AO60" s="394" t="s">
        <v>2121</v>
      </c>
      <c r="AP60" s="394" t="s">
        <v>2121</v>
      </c>
      <c r="AQ60" s="394" t="s">
        <v>2121</v>
      </c>
      <c r="AR60" s="394" t="s">
        <v>2121</v>
      </c>
      <c r="AS60" s="394" t="s">
        <v>2121</v>
      </c>
      <c r="AT60" s="394" t="s">
        <v>2121</v>
      </c>
      <c r="AU60" s="394" t="s">
        <v>2121</v>
      </c>
      <c r="AV60" s="394" t="s">
        <v>2121</v>
      </c>
      <c r="AW60" s="394" t="s">
        <v>2121</v>
      </c>
      <c r="AX60" s="394" t="s">
        <v>2121</v>
      </c>
      <c r="AY60" s="394" t="s">
        <v>2121</v>
      </c>
      <c r="AZ60" s="394" t="s">
        <v>2121</v>
      </c>
      <c r="BA60" s="394" t="s">
        <v>2121</v>
      </c>
      <c r="BB60" s="394" t="s">
        <v>2093</v>
      </c>
      <c r="BC60" s="394" t="s">
        <v>2121</v>
      </c>
      <c r="BD60" s="394" t="s">
        <v>2121</v>
      </c>
      <c r="BE60" s="394" t="s">
        <v>2121</v>
      </c>
      <c r="BF60" s="394" t="s">
        <v>2121</v>
      </c>
      <c r="BG60" s="394" t="s">
        <v>2121</v>
      </c>
      <c r="BH60" s="394" t="s">
        <v>2121</v>
      </c>
      <c r="BI60" s="402" t="s">
        <v>2121</v>
      </c>
      <c r="BJ60" s="333"/>
      <c r="BK60" s="333"/>
      <c r="BL60" s="333"/>
      <c r="BM60" s="333"/>
    </row>
    <row r="61" spans="2:65" ht="180" hidden="1" x14ac:dyDescent="0.2">
      <c r="B61" s="403" t="s">
        <v>2335</v>
      </c>
      <c r="C61" s="367">
        <f t="shared" si="2"/>
        <v>51</v>
      </c>
      <c r="D61" s="393" t="s">
        <v>119</v>
      </c>
      <c r="E61" s="400" t="s">
        <v>1601</v>
      </c>
      <c r="F61" s="395" t="s">
        <v>2119</v>
      </c>
      <c r="G61" s="394" t="s">
        <v>2087</v>
      </c>
      <c r="H61" s="395" t="s">
        <v>2310</v>
      </c>
      <c r="I61" s="395" t="s">
        <v>2310</v>
      </c>
      <c r="J61" s="394" t="s">
        <v>2252</v>
      </c>
      <c r="K61" s="401" t="s">
        <v>2253</v>
      </c>
      <c r="L61" s="401" t="s">
        <v>2311</v>
      </c>
      <c r="M61" s="401" t="s">
        <v>119</v>
      </c>
      <c r="N61" s="401" t="s">
        <v>2312</v>
      </c>
      <c r="O61" s="401" t="s">
        <v>2313</v>
      </c>
      <c r="P61" s="400" t="s">
        <v>2121</v>
      </c>
      <c r="Q61" s="400" t="s">
        <v>2121</v>
      </c>
      <c r="R61" s="401" t="s">
        <v>2336</v>
      </c>
      <c r="S61" s="401" t="s">
        <v>697</v>
      </c>
      <c r="T61" s="405">
        <v>46218</v>
      </c>
      <c r="U61" s="405">
        <v>46371</v>
      </c>
      <c r="V61" s="401" t="s">
        <v>2337</v>
      </c>
      <c r="W61" s="377" t="s">
        <v>2121</v>
      </c>
      <c r="X61" s="401" t="s">
        <v>2338</v>
      </c>
      <c r="Y61" s="401" t="s">
        <v>2339</v>
      </c>
      <c r="Z61" s="406">
        <v>1</v>
      </c>
      <c r="AA61" s="394" t="s">
        <v>2121</v>
      </c>
      <c r="AB61" s="394" t="s">
        <v>2121</v>
      </c>
      <c r="AC61" s="394" t="s">
        <v>2121</v>
      </c>
      <c r="AD61" s="394" t="s">
        <v>2121</v>
      </c>
      <c r="AE61" s="394" t="s">
        <v>2121</v>
      </c>
      <c r="AF61" s="394" t="s">
        <v>2093</v>
      </c>
      <c r="AG61" s="394" t="s">
        <v>2121</v>
      </c>
      <c r="AH61" s="394" t="s">
        <v>2121</v>
      </c>
      <c r="AI61" s="394" t="s">
        <v>2121</v>
      </c>
      <c r="AJ61" s="394" t="s">
        <v>2121</v>
      </c>
      <c r="AK61" s="394" t="s">
        <v>2121</v>
      </c>
      <c r="AL61" s="394" t="s">
        <v>2121</v>
      </c>
      <c r="AM61" s="394" t="s">
        <v>2093</v>
      </c>
      <c r="AN61" s="394" t="s">
        <v>2121</v>
      </c>
      <c r="AO61" s="394" t="s">
        <v>2121</v>
      </c>
      <c r="AP61" s="394" t="s">
        <v>2121</v>
      </c>
      <c r="AQ61" s="394" t="s">
        <v>2121</v>
      </c>
      <c r="AR61" s="394" t="s">
        <v>2121</v>
      </c>
      <c r="AS61" s="394" t="s">
        <v>2121</v>
      </c>
      <c r="AT61" s="394" t="s">
        <v>2121</v>
      </c>
      <c r="AU61" s="394" t="s">
        <v>2121</v>
      </c>
      <c r="AV61" s="394" t="s">
        <v>2121</v>
      </c>
      <c r="AW61" s="394" t="s">
        <v>2121</v>
      </c>
      <c r="AX61" s="394" t="s">
        <v>2121</v>
      </c>
      <c r="AY61" s="394" t="s">
        <v>2121</v>
      </c>
      <c r="AZ61" s="394" t="s">
        <v>2121</v>
      </c>
      <c r="BA61" s="394" t="s">
        <v>2121</v>
      </c>
      <c r="BB61" s="394" t="s">
        <v>2093</v>
      </c>
      <c r="BC61" s="394" t="s">
        <v>2121</v>
      </c>
      <c r="BD61" s="394" t="s">
        <v>2121</v>
      </c>
      <c r="BE61" s="394" t="s">
        <v>2121</v>
      </c>
      <c r="BF61" s="394" t="s">
        <v>2121</v>
      </c>
      <c r="BG61" s="394" t="s">
        <v>2121</v>
      </c>
      <c r="BH61" s="394" t="s">
        <v>2121</v>
      </c>
      <c r="BI61" s="402" t="s">
        <v>2121</v>
      </c>
      <c r="BJ61" s="333"/>
      <c r="BK61" s="333"/>
      <c r="BL61" s="333"/>
      <c r="BM61" s="333"/>
    </row>
    <row r="62" spans="2:65" ht="180" hidden="1" x14ac:dyDescent="0.2">
      <c r="B62" s="403" t="s">
        <v>2344</v>
      </c>
      <c r="C62" s="367">
        <f t="shared" si="2"/>
        <v>52</v>
      </c>
      <c r="D62" s="393" t="s">
        <v>119</v>
      </c>
      <c r="E62" s="400" t="s">
        <v>1601</v>
      </c>
      <c r="F62" s="395" t="s">
        <v>2119</v>
      </c>
      <c r="G62" s="394" t="s">
        <v>2142</v>
      </c>
      <c r="H62" s="395" t="s">
        <v>2310</v>
      </c>
      <c r="I62" s="395" t="s">
        <v>2310</v>
      </c>
      <c r="J62" s="394" t="s">
        <v>2252</v>
      </c>
      <c r="K62" s="401" t="s">
        <v>2253</v>
      </c>
      <c r="L62" s="401" t="s">
        <v>2311</v>
      </c>
      <c r="M62" s="401" t="s">
        <v>119</v>
      </c>
      <c r="N62" s="401" t="s">
        <v>2312</v>
      </c>
      <c r="O62" s="401" t="s">
        <v>2313</v>
      </c>
      <c r="P62" s="400" t="s">
        <v>2121</v>
      </c>
      <c r="Q62" s="400" t="s">
        <v>2121</v>
      </c>
      <c r="R62" s="401" t="s">
        <v>2507</v>
      </c>
      <c r="S62" s="401" t="s">
        <v>697</v>
      </c>
      <c r="T62" s="405">
        <v>46218</v>
      </c>
      <c r="U62" s="405">
        <v>46371</v>
      </c>
      <c r="V62" s="401" t="s">
        <v>2508</v>
      </c>
      <c r="W62" s="377" t="s">
        <v>2121</v>
      </c>
      <c r="X62" s="401" t="s">
        <v>2343</v>
      </c>
      <c r="Y62" s="401" t="s">
        <v>2502</v>
      </c>
      <c r="Z62" s="406">
        <v>0.25</v>
      </c>
      <c r="AA62" s="394" t="s">
        <v>2121</v>
      </c>
      <c r="AB62" s="394" t="s">
        <v>2121</v>
      </c>
      <c r="AC62" s="394" t="s">
        <v>2121</v>
      </c>
      <c r="AD62" s="394" t="s">
        <v>2121</v>
      </c>
      <c r="AE62" s="394" t="s">
        <v>2121</v>
      </c>
      <c r="AF62" s="394" t="s">
        <v>2093</v>
      </c>
      <c r="AG62" s="394" t="s">
        <v>2121</v>
      </c>
      <c r="AH62" s="394" t="s">
        <v>2121</v>
      </c>
      <c r="AI62" s="394" t="s">
        <v>2121</v>
      </c>
      <c r="AJ62" s="394" t="s">
        <v>2121</v>
      </c>
      <c r="AK62" s="394" t="s">
        <v>2121</v>
      </c>
      <c r="AL62" s="394" t="s">
        <v>2121</v>
      </c>
      <c r="AM62" s="394" t="s">
        <v>2093</v>
      </c>
      <c r="AN62" s="394" t="s">
        <v>2121</v>
      </c>
      <c r="AO62" s="394" t="s">
        <v>2121</v>
      </c>
      <c r="AP62" s="394" t="s">
        <v>2121</v>
      </c>
      <c r="AQ62" s="394" t="s">
        <v>2121</v>
      </c>
      <c r="AR62" s="394" t="s">
        <v>2121</v>
      </c>
      <c r="AS62" s="394" t="s">
        <v>2121</v>
      </c>
      <c r="AT62" s="394" t="s">
        <v>2121</v>
      </c>
      <c r="AU62" s="394" t="s">
        <v>2121</v>
      </c>
      <c r="AV62" s="394" t="s">
        <v>2121</v>
      </c>
      <c r="AW62" s="394" t="s">
        <v>2121</v>
      </c>
      <c r="AX62" s="394" t="s">
        <v>2121</v>
      </c>
      <c r="AY62" s="394" t="s">
        <v>2121</v>
      </c>
      <c r="AZ62" s="394" t="s">
        <v>2121</v>
      </c>
      <c r="BA62" s="394" t="s">
        <v>2121</v>
      </c>
      <c r="BB62" s="394" t="s">
        <v>2093</v>
      </c>
      <c r="BC62" s="394" t="s">
        <v>2121</v>
      </c>
      <c r="BD62" s="394" t="s">
        <v>2121</v>
      </c>
      <c r="BE62" s="394" t="s">
        <v>2121</v>
      </c>
      <c r="BF62" s="394" t="s">
        <v>2121</v>
      </c>
      <c r="BG62" s="394" t="s">
        <v>2121</v>
      </c>
      <c r="BH62" s="394" t="s">
        <v>2121</v>
      </c>
      <c r="BI62" s="402" t="s">
        <v>2121</v>
      </c>
      <c r="BJ62" s="333"/>
      <c r="BK62" s="333"/>
      <c r="BL62" s="333"/>
      <c r="BM62" s="333"/>
    </row>
    <row r="63" spans="2:65" ht="180" hidden="1" x14ac:dyDescent="0.2">
      <c r="B63" s="403" t="s">
        <v>2509</v>
      </c>
      <c r="C63" s="367">
        <f t="shared" si="2"/>
        <v>53</v>
      </c>
      <c r="D63" s="393" t="s">
        <v>0</v>
      </c>
      <c r="E63" s="400" t="s">
        <v>1555</v>
      </c>
      <c r="F63" s="395" t="s">
        <v>2510</v>
      </c>
      <c r="G63" s="394" t="s">
        <v>2087</v>
      </c>
      <c r="H63" s="395" t="s">
        <v>2511</v>
      </c>
      <c r="I63" s="401" t="s">
        <v>2512</v>
      </c>
      <c r="J63" s="394" t="s">
        <v>2252</v>
      </c>
      <c r="K63" s="401" t="s">
        <v>2253</v>
      </c>
      <c r="L63" s="401" t="s">
        <v>2345</v>
      </c>
      <c r="M63" s="401" t="s">
        <v>0</v>
      </c>
      <c r="N63" s="401" t="s">
        <v>2513</v>
      </c>
      <c r="O63" s="401" t="s">
        <v>2313</v>
      </c>
      <c r="P63" s="400" t="s">
        <v>2121</v>
      </c>
      <c r="Q63" s="400" t="s">
        <v>2121</v>
      </c>
      <c r="R63" s="401" t="s">
        <v>2514</v>
      </c>
      <c r="S63" s="401" t="s">
        <v>524</v>
      </c>
      <c r="T63" s="405">
        <v>46082</v>
      </c>
      <c r="U63" s="405">
        <v>46265</v>
      </c>
      <c r="V63" s="401" t="s">
        <v>2515</v>
      </c>
      <c r="W63" s="377" t="s">
        <v>2121</v>
      </c>
      <c r="X63" s="401" t="s">
        <v>2348</v>
      </c>
      <c r="Y63" s="401" t="s">
        <v>2349</v>
      </c>
      <c r="Z63" s="400" t="s">
        <v>2516</v>
      </c>
      <c r="AA63" s="394" t="s">
        <v>2121</v>
      </c>
      <c r="AB63" s="394" t="s">
        <v>2121</v>
      </c>
      <c r="AC63" s="394" t="s">
        <v>2121</v>
      </c>
      <c r="AD63" s="394" t="s">
        <v>2121</v>
      </c>
      <c r="AE63" s="394" t="s">
        <v>2121</v>
      </c>
      <c r="AF63" s="394" t="s">
        <v>2121</v>
      </c>
      <c r="AG63" s="394" t="s">
        <v>2121</v>
      </c>
      <c r="AH63" s="394" t="s">
        <v>2093</v>
      </c>
      <c r="AI63" s="394" t="s">
        <v>2121</v>
      </c>
      <c r="AJ63" s="394" t="s">
        <v>2121</v>
      </c>
      <c r="AK63" s="394" t="s">
        <v>2121</v>
      </c>
      <c r="AL63" s="394" t="s">
        <v>2121</v>
      </c>
      <c r="AM63" s="394" t="s">
        <v>2121</v>
      </c>
      <c r="AN63" s="394" t="s">
        <v>2121</v>
      </c>
      <c r="AO63" s="394" t="s">
        <v>2121</v>
      </c>
      <c r="AP63" s="394" t="s">
        <v>2121</v>
      </c>
      <c r="AQ63" s="394" t="s">
        <v>2121</v>
      </c>
      <c r="AR63" s="394" t="s">
        <v>2121</v>
      </c>
      <c r="AS63" s="394" t="s">
        <v>2121</v>
      </c>
      <c r="AT63" s="394" t="s">
        <v>2121</v>
      </c>
      <c r="AU63" s="394" t="s">
        <v>2121</v>
      </c>
      <c r="AV63" s="394" t="s">
        <v>2121</v>
      </c>
      <c r="AW63" s="394" t="s">
        <v>2121</v>
      </c>
      <c r="AX63" s="394" t="s">
        <v>2121</v>
      </c>
      <c r="AY63" s="394" t="s">
        <v>2121</v>
      </c>
      <c r="AZ63" s="394" t="s">
        <v>2121</v>
      </c>
      <c r="BA63" s="394" t="s">
        <v>2121</v>
      </c>
      <c r="BB63" s="394" t="s">
        <v>2093</v>
      </c>
      <c r="BC63" s="394" t="s">
        <v>2121</v>
      </c>
      <c r="BD63" s="394" t="s">
        <v>2121</v>
      </c>
      <c r="BE63" s="394" t="s">
        <v>2121</v>
      </c>
      <c r="BF63" s="394" t="s">
        <v>2121</v>
      </c>
      <c r="BG63" s="394" t="s">
        <v>2121</v>
      </c>
      <c r="BH63" s="394" t="s">
        <v>2121</v>
      </c>
      <c r="BI63" s="402" t="s">
        <v>2093</v>
      </c>
      <c r="BJ63" s="333"/>
      <c r="BK63" s="333"/>
      <c r="BL63" s="333"/>
      <c r="BM63" s="333"/>
    </row>
    <row r="64" spans="2:65" ht="180" hidden="1" x14ac:dyDescent="0.2">
      <c r="B64" s="398"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EST-GI_1-6-2-5-N.A-N-DAF-54</v>
      </c>
      <c r="C64" s="367">
        <f t="shared" si="2"/>
        <v>54</v>
      </c>
      <c r="D64" s="393" t="s">
        <v>0</v>
      </c>
      <c r="E64" s="400" t="s">
        <v>1555</v>
      </c>
      <c r="F64" s="395" t="s">
        <v>2510</v>
      </c>
      <c r="G64" s="394" t="s">
        <v>2087</v>
      </c>
      <c r="H64" s="395" t="s">
        <v>2511</v>
      </c>
      <c r="I64" s="401" t="s">
        <v>2512</v>
      </c>
      <c r="J64" s="394" t="s">
        <v>2252</v>
      </c>
      <c r="K64" s="401" t="s">
        <v>2253</v>
      </c>
      <c r="L64" s="401" t="s">
        <v>2345</v>
      </c>
      <c r="M64" s="401" t="s">
        <v>0</v>
      </c>
      <c r="N64" s="401" t="s">
        <v>2347</v>
      </c>
      <c r="O64" s="401" t="s">
        <v>2313</v>
      </c>
      <c r="P64" s="400" t="s">
        <v>2121</v>
      </c>
      <c r="Q64" s="400" t="s">
        <v>2121</v>
      </c>
      <c r="R64" s="401" t="s">
        <v>2517</v>
      </c>
      <c r="S64" s="401" t="s">
        <v>524</v>
      </c>
      <c r="T64" s="405">
        <v>46082</v>
      </c>
      <c r="U64" s="405">
        <v>46265</v>
      </c>
      <c r="V64" s="401" t="s">
        <v>2518</v>
      </c>
      <c r="W64" s="377" t="s">
        <v>2121</v>
      </c>
      <c r="X64" s="401" t="s">
        <v>2348</v>
      </c>
      <c r="Y64" s="401" t="s">
        <v>2349</v>
      </c>
      <c r="Z64" s="400" t="s">
        <v>2516</v>
      </c>
      <c r="AA64" s="394" t="s">
        <v>2121</v>
      </c>
      <c r="AB64" s="394" t="s">
        <v>2121</v>
      </c>
      <c r="AC64" s="394" t="s">
        <v>2121</v>
      </c>
      <c r="AD64" s="394" t="s">
        <v>2121</v>
      </c>
      <c r="AE64" s="394" t="s">
        <v>2121</v>
      </c>
      <c r="AF64" s="394" t="s">
        <v>2121</v>
      </c>
      <c r="AG64" s="394" t="s">
        <v>2121</v>
      </c>
      <c r="AH64" s="394" t="s">
        <v>2093</v>
      </c>
      <c r="AI64" s="394" t="s">
        <v>2121</v>
      </c>
      <c r="AJ64" s="394" t="s">
        <v>2121</v>
      </c>
      <c r="AK64" s="394" t="s">
        <v>2121</v>
      </c>
      <c r="AL64" s="394" t="s">
        <v>2121</v>
      </c>
      <c r="AM64" s="394" t="s">
        <v>2121</v>
      </c>
      <c r="AN64" s="394" t="s">
        <v>2121</v>
      </c>
      <c r="AO64" s="394" t="s">
        <v>2121</v>
      </c>
      <c r="AP64" s="394" t="s">
        <v>2121</v>
      </c>
      <c r="AQ64" s="394" t="s">
        <v>2121</v>
      </c>
      <c r="AR64" s="394" t="s">
        <v>2121</v>
      </c>
      <c r="AS64" s="394" t="s">
        <v>2121</v>
      </c>
      <c r="AT64" s="394" t="s">
        <v>2121</v>
      </c>
      <c r="AU64" s="394" t="s">
        <v>2121</v>
      </c>
      <c r="AV64" s="394" t="s">
        <v>2121</v>
      </c>
      <c r="AW64" s="394" t="s">
        <v>2121</v>
      </c>
      <c r="AX64" s="394" t="s">
        <v>2121</v>
      </c>
      <c r="AY64" s="394" t="s">
        <v>2121</v>
      </c>
      <c r="AZ64" s="394" t="s">
        <v>2121</v>
      </c>
      <c r="BA64" s="394" t="s">
        <v>2121</v>
      </c>
      <c r="BB64" s="394" t="s">
        <v>2093</v>
      </c>
      <c r="BC64" s="394" t="s">
        <v>2121</v>
      </c>
      <c r="BD64" s="394" t="s">
        <v>2121</v>
      </c>
      <c r="BE64" s="394" t="s">
        <v>2121</v>
      </c>
      <c r="BF64" s="394" t="s">
        <v>2121</v>
      </c>
      <c r="BG64" s="394" t="s">
        <v>2121</v>
      </c>
      <c r="BH64" s="394" t="s">
        <v>2121</v>
      </c>
      <c r="BI64" s="402" t="s">
        <v>2093</v>
      </c>
      <c r="BJ64" s="333"/>
      <c r="BK64" s="333"/>
      <c r="BL64" s="333"/>
      <c r="BM64" s="333"/>
    </row>
    <row r="65" spans="2:65" ht="180" hidden="1" x14ac:dyDescent="0.2">
      <c r="B65" s="366" t="s">
        <v>2519</v>
      </c>
      <c r="C65" s="367">
        <f>+C64+1</f>
        <v>55</v>
      </c>
      <c r="D65" s="383" t="s">
        <v>84</v>
      </c>
      <c r="E65" s="384" t="s">
        <v>1595</v>
      </c>
      <c r="F65" s="372" t="s">
        <v>2220</v>
      </c>
      <c r="G65" s="394" t="s">
        <v>2154</v>
      </c>
      <c r="H65" s="372" t="s">
        <v>2129</v>
      </c>
      <c r="I65" s="373" t="s">
        <v>2520</v>
      </c>
      <c r="J65" s="374" t="s">
        <v>2221</v>
      </c>
      <c r="K65" s="375" t="s">
        <v>2222</v>
      </c>
      <c r="L65" s="375" t="s">
        <v>2223</v>
      </c>
      <c r="M65" s="375" t="s">
        <v>2224</v>
      </c>
      <c r="N65" s="373" t="s">
        <v>2521</v>
      </c>
      <c r="O65" s="373" t="s">
        <v>2128</v>
      </c>
      <c r="P65" s="377" t="s">
        <v>2522</v>
      </c>
      <c r="Q65" s="377" t="s">
        <v>2219</v>
      </c>
      <c r="R65" s="386" t="s">
        <v>2523</v>
      </c>
      <c r="S65" s="386" t="s">
        <v>2524</v>
      </c>
      <c r="T65" s="379">
        <v>46054</v>
      </c>
      <c r="U65" s="379">
        <v>46080</v>
      </c>
      <c r="V65" s="386" t="s">
        <v>2525</v>
      </c>
      <c r="W65" s="380">
        <v>1</v>
      </c>
      <c r="X65" s="377" t="s">
        <v>2121</v>
      </c>
      <c r="Y65" s="377" t="s">
        <v>2121</v>
      </c>
      <c r="Z65" s="377" t="s">
        <v>2121</v>
      </c>
      <c r="AA65" s="371" t="s">
        <v>2093</v>
      </c>
      <c r="AB65" s="371" t="s">
        <v>2121</v>
      </c>
      <c r="AC65" s="371" t="s">
        <v>2121</v>
      </c>
      <c r="AD65" s="371" t="s">
        <v>2121</v>
      </c>
      <c r="AE65" s="371" t="s">
        <v>2121</v>
      </c>
      <c r="AF65" s="371" t="s">
        <v>2121</v>
      </c>
      <c r="AG65" s="371" t="s">
        <v>2093</v>
      </c>
      <c r="AH65" s="371" t="s">
        <v>2121</v>
      </c>
      <c r="AI65" s="371" t="s">
        <v>2121</v>
      </c>
      <c r="AJ65" s="371" t="s">
        <v>2121</v>
      </c>
      <c r="AK65" s="371" t="s">
        <v>2093</v>
      </c>
      <c r="AL65" s="371" t="s">
        <v>2093</v>
      </c>
      <c r="AM65" s="371" t="s">
        <v>2121</v>
      </c>
      <c r="AN65" s="371" t="s">
        <v>2121</v>
      </c>
      <c r="AO65" s="371" t="s">
        <v>2093</v>
      </c>
      <c r="AP65" s="371" t="s">
        <v>2121</v>
      </c>
      <c r="AQ65" s="371" t="s">
        <v>2093</v>
      </c>
      <c r="AR65" s="371" t="s">
        <v>2121</v>
      </c>
      <c r="AS65" s="371" t="s">
        <v>2121</v>
      </c>
      <c r="AT65" s="371" t="s">
        <v>2121</v>
      </c>
      <c r="AU65" s="371" t="s">
        <v>2093</v>
      </c>
      <c r="AV65" s="371" t="s">
        <v>2121</v>
      </c>
      <c r="AW65" s="371" t="s">
        <v>2121</v>
      </c>
      <c r="AX65" s="371" t="s">
        <v>2121</v>
      </c>
      <c r="AY65" s="371" t="s">
        <v>2121</v>
      </c>
      <c r="AZ65" s="371" t="s">
        <v>2121</v>
      </c>
      <c r="BA65" s="371" t="s">
        <v>2121</v>
      </c>
      <c r="BB65" s="371" t="s">
        <v>2121</v>
      </c>
      <c r="BC65" s="371" t="s">
        <v>2121</v>
      </c>
      <c r="BD65" s="371" t="s">
        <v>2121</v>
      </c>
      <c r="BE65" s="371" t="s">
        <v>2121</v>
      </c>
      <c r="BF65" s="371" t="s">
        <v>2121</v>
      </c>
      <c r="BG65" s="371" t="s">
        <v>2121</v>
      </c>
      <c r="BH65" s="371" t="s">
        <v>2093</v>
      </c>
      <c r="BI65" s="381" t="s">
        <v>2093</v>
      </c>
      <c r="BJ65" s="333"/>
      <c r="BK65" s="333"/>
      <c r="BL65" s="333"/>
      <c r="BM65" s="333"/>
    </row>
    <row r="66" spans="2:65" ht="180" hidden="1" x14ac:dyDescent="0.2">
      <c r="B66" s="366" t="s">
        <v>2526</v>
      </c>
      <c r="C66" s="367">
        <f t="shared" ref="C66:C108" si="3">+C65+1</f>
        <v>56</v>
      </c>
      <c r="D66" s="383" t="s">
        <v>84</v>
      </c>
      <c r="E66" s="384" t="s">
        <v>1595</v>
      </c>
      <c r="F66" s="372" t="s">
        <v>2220</v>
      </c>
      <c r="G66" s="394" t="s">
        <v>2154</v>
      </c>
      <c r="H66" s="372" t="s">
        <v>2129</v>
      </c>
      <c r="I66" s="373" t="s">
        <v>2520</v>
      </c>
      <c r="J66" s="374" t="s">
        <v>2221</v>
      </c>
      <c r="K66" s="375" t="s">
        <v>2222</v>
      </c>
      <c r="L66" s="375" t="s">
        <v>2223</v>
      </c>
      <c r="M66" s="375" t="s">
        <v>2224</v>
      </c>
      <c r="N66" s="373" t="s">
        <v>2521</v>
      </c>
      <c r="O66" s="373" t="s">
        <v>2128</v>
      </c>
      <c r="P66" s="377" t="s">
        <v>2522</v>
      </c>
      <c r="Q66" s="377" t="s">
        <v>2161</v>
      </c>
      <c r="R66" s="373" t="s">
        <v>2527</v>
      </c>
      <c r="S66" s="373" t="s">
        <v>2528</v>
      </c>
      <c r="T66" s="379">
        <v>46054</v>
      </c>
      <c r="U66" s="379">
        <v>46371</v>
      </c>
      <c r="V66" s="373" t="s">
        <v>2529</v>
      </c>
      <c r="W66" s="377" t="s">
        <v>2121</v>
      </c>
      <c r="X66" s="377" t="s">
        <v>2121</v>
      </c>
      <c r="Y66" s="377" t="s">
        <v>2121</v>
      </c>
      <c r="Z66" s="377" t="s">
        <v>2121</v>
      </c>
      <c r="AA66" s="371" t="s">
        <v>2121</v>
      </c>
      <c r="AB66" s="371" t="s">
        <v>2121</v>
      </c>
      <c r="AC66" s="371" t="s">
        <v>2121</v>
      </c>
      <c r="AD66" s="371" t="s">
        <v>2121</v>
      </c>
      <c r="AE66" s="371" t="s">
        <v>2121</v>
      </c>
      <c r="AF66" s="371" t="s">
        <v>2121</v>
      </c>
      <c r="AG66" s="371" t="s">
        <v>2093</v>
      </c>
      <c r="AH66" s="371" t="s">
        <v>2121</v>
      </c>
      <c r="AI66" s="371" t="s">
        <v>2121</v>
      </c>
      <c r="AJ66" s="371" t="s">
        <v>2121</v>
      </c>
      <c r="AK66" s="371" t="s">
        <v>2093</v>
      </c>
      <c r="AL66" s="371" t="s">
        <v>2093</v>
      </c>
      <c r="AM66" s="371" t="s">
        <v>2121</v>
      </c>
      <c r="AN66" s="371" t="s">
        <v>2121</v>
      </c>
      <c r="AO66" s="371" t="s">
        <v>2093</v>
      </c>
      <c r="AP66" s="371" t="s">
        <v>2121</v>
      </c>
      <c r="AQ66" s="371" t="s">
        <v>2093</v>
      </c>
      <c r="AR66" s="371" t="s">
        <v>2121</v>
      </c>
      <c r="AS66" s="371" t="s">
        <v>2121</v>
      </c>
      <c r="AT66" s="371" t="s">
        <v>2121</v>
      </c>
      <c r="AU66" s="371" t="s">
        <v>2093</v>
      </c>
      <c r="AV66" s="371" t="s">
        <v>2121</v>
      </c>
      <c r="AW66" s="371" t="s">
        <v>2121</v>
      </c>
      <c r="AX66" s="371" t="s">
        <v>2121</v>
      </c>
      <c r="AY66" s="371" t="s">
        <v>2121</v>
      </c>
      <c r="AZ66" s="371" t="s">
        <v>2121</v>
      </c>
      <c r="BA66" s="371" t="s">
        <v>2121</v>
      </c>
      <c r="BB66" s="371" t="s">
        <v>2121</v>
      </c>
      <c r="BC66" s="371" t="s">
        <v>2093</v>
      </c>
      <c r="BD66" s="371" t="s">
        <v>2093</v>
      </c>
      <c r="BE66" s="371" t="s">
        <v>2093</v>
      </c>
      <c r="BF66" s="371" t="s">
        <v>2121</v>
      </c>
      <c r="BG66" s="371" t="s">
        <v>2121</v>
      </c>
      <c r="BH66" s="371" t="s">
        <v>2093</v>
      </c>
      <c r="BI66" s="381" t="s">
        <v>2093</v>
      </c>
      <c r="BJ66" s="333"/>
      <c r="BK66" s="333"/>
      <c r="BL66" s="333"/>
      <c r="BM66" s="333"/>
    </row>
    <row r="67" spans="2:65" ht="180" hidden="1" x14ac:dyDescent="0.2">
      <c r="B67"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PY-GM_1-1-1-4-GD - PRESUPUESTOS MÁXIMOS-3-DGTIC-57</v>
      </c>
      <c r="C67" s="367">
        <f t="shared" si="3"/>
        <v>57</v>
      </c>
      <c r="D67" s="397" t="s">
        <v>2164</v>
      </c>
      <c r="E67" s="369" t="s">
        <v>1583</v>
      </c>
      <c r="F67" s="372" t="s">
        <v>2177</v>
      </c>
      <c r="G67" s="371" t="s">
        <v>2154</v>
      </c>
      <c r="H67" s="372" t="s">
        <v>2129</v>
      </c>
      <c r="I67" s="373" t="s">
        <v>2520</v>
      </c>
      <c r="J67" s="374" t="s">
        <v>2221</v>
      </c>
      <c r="K67" s="375" t="s">
        <v>2222</v>
      </c>
      <c r="L67" s="375" t="s">
        <v>2223</v>
      </c>
      <c r="M67" s="375" t="s">
        <v>2224</v>
      </c>
      <c r="N67" s="373" t="s">
        <v>2521</v>
      </c>
      <c r="O67" s="373" t="s">
        <v>2128</v>
      </c>
      <c r="P67" s="377" t="s">
        <v>2522</v>
      </c>
      <c r="Q67" s="377" t="s">
        <v>2470</v>
      </c>
      <c r="R67" s="373" t="s">
        <v>2530</v>
      </c>
      <c r="S67" s="373" t="s">
        <v>1464</v>
      </c>
      <c r="T67" s="379">
        <v>46082</v>
      </c>
      <c r="U67" s="379" t="s">
        <v>2531</v>
      </c>
      <c r="V67" s="386" t="s">
        <v>2532</v>
      </c>
      <c r="W67" s="377" t="s">
        <v>2121</v>
      </c>
      <c r="X67" s="377" t="s">
        <v>2121</v>
      </c>
      <c r="Y67" s="377" t="s">
        <v>2121</v>
      </c>
      <c r="Z67" s="377" t="s">
        <v>2121</v>
      </c>
      <c r="AA67" s="371" t="s">
        <v>2121</v>
      </c>
      <c r="AB67" s="371" t="s">
        <v>2121</v>
      </c>
      <c r="AC67" s="371" t="s">
        <v>2121</v>
      </c>
      <c r="AD67" s="371" t="s">
        <v>2121</v>
      </c>
      <c r="AE67" s="371" t="s">
        <v>2121</v>
      </c>
      <c r="AF67" s="371" t="s">
        <v>2121</v>
      </c>
      <c r="AG67" s="371" t="s">
        <v>2093</v>
      </c>
      <c r="AH67" s="371" t="s">
        <v>2121</v>
      </c>
      <c r="AI67" s="371" t="s">
        <v>2121</v>
      </c>
      <c r="AJ67" s="371" t="s">
        <v>2121</v>
      </c>
      <c r="AK67" s="371" t="s">
        <v>2093</v>
      </c>
      <c r="AL67" s="371" t="s">
        <v>2093</v>
      </c>
      <c r="AM67" s="371" t="s">
        <v>2121</v>
      </c>
      <c r="AN67" s="371" t="s">
        <v>2121</v>
      </c>
      <c r="AO67" s="371" t="s">
        <v>2093</v>
      </c>
      <c r="AP67" s="371" t="s">
        <v>2121</v>
      </c>
      <c r="AQ67" s="371" t="s">
        <v>2093</v>
      </c>
      <c r="AR67" s="371" t="s">
        <v>2121</v>
      </c>
      <c r="AS67" s="371" t="s">
        <v>2121</v>
      </c>
      <c r="AT67" s="371" t="s">
        <v>2121</v>
      </c>
      <c r="AU67" s="371" t="s">
        <v>2093</v>
      </c>
      <c r="AV67" s="371" t="s">
        <v>2121</v>
      </c>
      <c r="AW67" s="371" t="s">
        <v>2121</v>
      </c>
      <c r="AX67" s="371" t="s">
        <v>2121</v>
      </c>
      <c r="AY67" s="371" t="s">
        <v>2121</v>
      </c>
      <c r="AZ67" s="371" t="s">
        <v>2121</v>
      </c>
      <c r="BA67" s="371" t="s">
        <v>2121</v>
      </c>
      <c r="BB67" s="371" t="s">
        <v>2121</v>
      </c>
      <c r="BC67" s="371" t="s">
        <v>2093</v>
      </c>
      <c r="BD67" s="371" t="s">
        <v>2093</v>
      </c>
      <c r="BE67" s="371" t="s">
        <v>2093</v>
      </c>
      <c r="BF67" s="371" t="s">
        <v>2121</v>
      </c>
      <c r="BG67" s="371" t="s">
        <v>2121</v>
      </c>
      <c r="BH67" s="371" t="s">
        <v>2093</v>
      </c>
      <c r="BI67" s="381" t="s">
        <v>2093</v>
      </c>
      <c r="BJ67" s="333"/>
      <c r="BK67" s="333"/>
      <c r="BL67" s="333"/>
      <c r="BM67" s="333"/>
    </row>
    <row r="68" spans="2:65" ht="180" hidden="1" x14ac:dyDescent="0.2">
      <c r="B68"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PY-GM_1-1-1-4-GD - PRESUPUESTOS MÁXIMOS-3-DGTIC-58</v>
      </c>
      <c r="C68" s="367">
        <f t="shared" si="3"/>
        <v>58</v>
      </c>
      <c r="D68" s="397" t="s">
        <v>2164</v>
      </c>
      <c r="E68" s="369" t="s">
        <v>1583</v>
      </c>
      <c r="F68" s="372" t="s">
        <v>2177</v>
      </c>
      <c r="G68" s="371" t="s">
        <v>2154</v>
      </c>
      <c r="H68" s="372" t="s">
        <v>2129</v>
      </c>
      <c r="I68" s="373" t="s">
        <v>2520</v>
      </c>
      <c r="J68" s="374" t="s">
        <v>2221</v>
      </c>
      <c r="K68" s="375" t="s">
        <v>2222</v>
      </c>
      <c r="L68" s="375" t="s">
        <v>2223</v>
      </c>
      <c r="M68" s="375" t="s">
        <v>2224</v>
      </c>
      <c r="N68" s="373" t="s">
        <v>2521</v>
      </c>
      <c r="O68" s="373" t="s">
        <v>2128</v>
      </c>
      <c r="P68" s="377" t="s">
        <v>2522</v>
      </c>
      <c r="Q68" s="377" t="s">
        <v>2470</v>
      </c>
      <c r="R68" s="373" t="s">
        <v>2533</v>
      </c>
      <c r="S68" s="373" t="s">
        <v>1464</v>
      </c>
      <c r="T68" s="379">
        <v>46082</v>
      </c>
      <c r="U68" s="379">
        <v>46234</v>
      </c>
      <c r="V68" s="373" t="s">
        <v>2534</v>
      </c>
      <c r="W68" s="377" t="s">
        <v>2121</v>
      </c>
      <c r="X68" s="377" t="s">
        <v>2121</v>
      </c>
      <c r="Y68" s="377" t="s">
        <v>2121</v>
      </c>
      <c r="Z68" s="377" t="s">
        <v>2121</v>
      </c>
      <c r="AA68" s="371" t="s">
        <v>2121</v>
      </c>
      <c r="AB68" s="371" t="s">
        <v>2121</v>
      </c>
      <c r="AC68" s="371" t="s">
        <v>2121</v>
      </c>
      <c r="AD68" s="371" t="s">
        <v>2121</v>
      </c>
      <c r="AE68" s="371" t="s">
        <v>2121</v>
      </c>
      <c r="AF68" s="371" t="s">
        <v>2121</v>
      </c>
      <c r="AG68" s="371" t="s">
        <v>2093</v>
      </c>
      <c r="AH68" s="371" t="s">
        <v>2121</v>
      </c>
      <c r="AI68" s="371" t="s">
        <v>2121</v>
      </c>
      <c r="AJ68" s="371" t="s">
        <v>2121</v>
      </c>
      <c r="AK68" s="371" t="s">
        <v>2093</v>
      </c>
      <c r="AL68" s="371" t="s">
        <v>2093</v>
      </c>
      <c r="AM68" s="371" t="s">
        <v>2121</v>
      </c>
      <c r="AN68" s="371" t="s">
        <v>2121</v>
      </c>
      <c r="AO68" s="371" t="s">
        <v>2093</v>
      </c>
      <c r="AP68" s="371" t="s">
        <v>2121</v>
      </c>
      <c r="AQ68" s="371" t="s">
        <v>2093</v>
      </c>
      <c r="AR68" s="371" t="s">
        <v>2121</v>
      </c>
      <c r="AS68" s="371" t="s">
        <v>2121</v>
      </c>
      <c r="AT68" s="371" t="s">
        <v>2121</v>
      </c>
      <c r="AU68" s="371" t="s">
        <v>2093</v>
      </c>
      <c r="AV68" s="371" t="s">
        <v>2121</v>
      </c>
      <c r="AW68" s="371" t="s">
        <v>2121</v>
      </c>
      <c r="AX68" s="371" t="s">
        <v>2121</v>
      </c>
      <c r="AY68" s="371" t="s">
        <v>2121</v>
      </c>
      <c r="AZ68" s="371" t="s">
        <v>2121</v>
      </c>
      <c r="BA68" s="371" t="s">
        <v>2121</v>
      </c>
      <c r="BB68" s="371" t="s">
        <v>2121</v>
      </c>
      <c r="BC68" s="371" t="s">
        <v>2093</v>
      </c>
      <c r="BD68" s="371" t="s">
        <v>2093</v>
      </c>
      <c r="BE68" s="371" t="s">
        <v>2093</v>
      </c>
      <c r="BF68" s="371" t="s">
        <v>2121</v>
      </c>
      <c r="BG68" s="371" t="s">
        <v>2121</v>
      </c>
      <c r="BH68" s="371" t="s">
        <v>2093</v>
      </c>
      <c r="BI68" s="381" t="s">
        <v>2093</v>
      </c>
      <c r="BJ68" s="333"/>
      <c r="BK68" s="333"/>
      <c r="BL68" s="333"/>
      <c r="BM68" s="333"/>
    </row>
    <row r="69" spans="2:65" ht="180" hidden="1" x14ac:dyDescent="0.2">
      <c r="B69" s="366" t="s">
        <v>2535</v>
      </c>
      <c r="C69" s="367">
        <f t="shared" si="3"/>
        <v>59</v>
      </c>
      <c r="D69" s="383" t="s">
        <v>84</v>
      </c>
      <c r="E69" s="384" t="s">
        <v>1595</v>
      </c>
      <c r="F69" s="372" t="s">
        <v>2220</v>
      </c>
      <c r="G69" s="394" t="s">
        <v>2154</v>
      </c>
      <c r="H69" s="372" t="s">
        <v>2129</v>
      </c>
      <c r="I69" s="373" t="s">
        <v>2520</v>
      </c>
      <c r="J69" s="374" t="s">
        <v>2221</v>
      </c>
      <c r="K69" s="375" t="s">
        <v>2222</v>
      </c>
      <c r="L69" s="375" t="s">
        <v>2223</v>
      </c>
      <c r="M69" s="375" t="s">
        <v>2224</v>
      </c>
      <c r="N69" s="373" t="s">
        <v>2521</v>
      </c>
      <c r="O69" s="373" t="s">
        <v>2128</v>
      </c>
      <c r="P69" s="377" t="s">
        <v>2522</v>
      </c>
      <c r="Q69" s="377" t="s">
        <v>2161</v>
      </c>
      <c r="R69" s="373" t="s">
        <v>2536</v>
      </c>
      <c r="S69" s="373" t="s">
        <v>2537</v>
      </c>
      <c r="T69" s="379">
        <v>46082</v>
      </c>
      <c r="U69" s="379">
        <v>46203</v>
      </c>
      <c r="V69" s="373" t="s">
        <v>2538</v>
      </c>
      <c r="W69" s="377" t="s">
        <v>2121</v>
      </c>
      <c r="X69" s="377" t="s">
        <v>2121</v>
      </c>
      <c r="Y69" s="377" t="s">
        <v>2121</v>
      </c>
      <c r="Z69" s="377" t="s">
        <v>2121</v>
      </c>
      <c r="AA69" s="371" t="s">
        <v>2121</v>
      </c>
      <c r="AB69" s="371" t="s">
        <v>2121</v>
      </c>
      <c r="AC69" s="371" t="s">
        <v>2121</v>
      </c>
      <c r="AD69" s="371" t="s">
        <v>2121</v>
      </c>
      <c r="AE69" s="371" t="s">
        <v>2121</v>
      </c>
      <c r="AF69" s="371" t="s">
        <v>2121</v>
      </c>
      <c r="AG69" s="371" t="s">
        <v>2093</v>
      </c>
      <c r="AH69" s="371" t="s">
        <v>2121</v>
      </c>
      <c r="AI69" s="371" t="s">
        <v>2121</v>
      </c>
      <c r="AJ69" s="371" t="s">
        <v>2121</v>
      </c>
      <c r="AK69" s="371" t="s">
        <v>2093</v>
      </c>
      <c r="AL69" s="371" t="s">
        <v>2093</v>
      </c>
      <c r="AM69" s="371" t="s">
        <v>2121</v>
      </c>
      <c r="AN69" s="371" t="s">
        <v>2121</v>
      </c>
      <c r="AO69" s="371" t="s">
        <v>2093</v>
      </c>
      <c r="AP69" s="371" t="s">
        <v>2121</v>
      </c>
      <c r="AQ69" s="371" t="s">
        <v>2093</v>
      </c>
      <c r="AR69" s="371" t="s">
        <v>2121</v>
      </c>
      <c r="AS69" s="371" t="s">
        <v>2121</v>
      </c>
      <c r="AT69" s="371" t="s">
        <v>2121</v>
      </c>
      <c r="AU69" s="371" t="s">
        <v>2093</v>
      </c>
      <c r="AV69" s="371" t="s">
        <v>2121</v>
      </c>
      <c r="AW69" s="371" t="s">
        <v>2121</v>
      </c>
      <c r="AX69" s="371" t="s">
        <v>2121</v>
      </c>
      <c r="AY69" s="371" t="s">
        <v>2121</v>
      </c>
      <c r="AZ69" s="371" t="s">
        <v>2121</v>
      </c>
      <c r="BA69" s="371" t="s">
        <v>2121</v>
      </c>
      <c r="BB69" s="371" t="s">
        <v>2121</v>
      </c>
      <c r="BC69" s="371" t="s">
        <v>2093</v>
      </c>
      <c r="BD69" s="371" t="s">
        <v>2093</v>
      </c>
      <c r="BE69" s="371" t="s">
        <v>2093</v>
      </c>
      <c r="BF69" s="371" t="s">
        <v>2121</v>
      </c>
      <c r="BG69" s="371" t="s">
        <v>2121</v>
      </c>
      <c r="BH69" s="371" t="s">
        <v>2093</v>
      </c>
      <c r="BI69" s="381" t="s">
        <v>2093</v>
      </c>
      <c r="BJ69" s="333"/>
      <c r="BK69" s="333"/>
      <c r="BL69" s="333"/>
      <c r="BM69" s="333"/>
    </row>
    <row r="70" spans="2:65" ht="180" hidden="1" x14ac:dyDescent="0.2">
      <c r="B70"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PY-GM_1-1-1-4-GD - PRESUPUESTOS MÁXIMOS-3-DGTIC-60</v>
      </c>
      <c r="C70" s="367">
        <f t="shared" si="3"/>
        <v>60</v>
      </c>
      <c r="D70" s="397" t="s">
        <v>2164</v>
      </c>
      <c r="E70" s="369" t="s">
        <v>1583</v>
      </c>
      <c r="F70" s="372" t="s">
        <v>2177</v>
      </c>
      <c r="G70" s="371" t="s">
        <v>2154</v>
      </c>
      <c r="H70" s="372" t="s">
        <v>2129</v>
      </c>
      <c r="I70" s="373" t="s">
        <v>2520</v>
      </c>
      <c r="J70" s="374" t="s">
        <v>2221</v>
      </c>
      <c r="K70" s="375" t="s">
        <v>2222</v>
      </c>
      <c r="L70" s="375" t="s">
        <v>2223</v>
      </c>
      <c r="M70" s="375" t="s">
        <v>2224</v>
      </c>
      <c r="N70" s="373" t="s">
        <v>2521</v>
      </c>
      <c r="O70" s="373" t="s">
        <v>2128</v>
      </c>
      <c r="P70" s="377" t="s">
        <v>2522</v>
      </c>
      <c r="Q70" s="377" t="s">
        <v>2470</v>
      </c>
      <c r="R70" s="373" t="s">
        <v>2539</v>
      </c>
      <c r="S70" s="373" t="s">
        <v>1464</v>
      </c>
      <c r="T70" s="379">
        <v>46082</v>
      </c>
      <c r="U70" s="379">
        <v>46234</v>
      </c>
      <c r="V70" s="373" t="s">
        <v>2540</v>
      </c>
      <c r="W70" s="377" t="s">
        <v>2121</v>
      </c>
      <c r="X70" s="377" t="s">
        <v>2121</v>
      </c>
      <c r="Y70" s="377" t="s">
        <v>2121</v>
      </c>
      <c r="Z70" s="377" t="s">
        <v>2121</v>
      </c>
      <c r="AA70" s="371" t="s">
        <v>2121</v>
      </c>
      <c r="AB70" s="371" t="s">
        <v>2121</v>
      </c>
      <c r="AC70" s="371" t="s">
        <v>2121</v>
      </c>
      <c r="AD70" s="371" t="s">
        <v>2121</v>
      </c>
      <c r="AE70" s="371" t="s">
        <v>2121</v>
      </c>
      <c r="AF70" s="371" t="s">
        <v>2121</v>
      </c>
      <c r="AG70" s="371" t="s">
        <v>2093</v>
      </c>
      <c r="AH70" s="371" t="s">
        <v>2121</v>
      </c>
      <c r="AI70" s="371" t="s">
        <v>2121</v>
      </c>
      <c r="AJ70" s="371" t="s">
        <v>2121</v>
      </c>
      <c r="AK70" s="371" t="s">
        <v>2093</v>
      </c>
      <c r="AL70" s="371" t="s">
        <v>2093</v>
      </c>
      <c r="AM70" s="371" t="s">
        <v>2121</v>
      </c>
      <c r="AN70" s="371" t="s">
        <v>2121</v>
      </c>
      <c r="AO70" s="371" t="s">
        <v>2093</v>
      </c>
      <c r="AP70" s="371" t="s">
        <v>2121</v>
      </c>
      <c r="AQ70" s="371" t="s">
        <v>2093</v>
      </c>
      <c r="AR70" s="371" t="s">
        <v>2121</v>
      </c>
      <c r="AS70" s="371" t="s">
        <v>2121</v>
      </c>
      <c r="AT70" s="371" t="s">
        <v>2121</v>
      </c>
      <c r="AU70" s="371" t="s">
        <v>2093</v>
      </c>
      <c r="AV70" s="371" t="s">
        <v>2121</v>
      </c>
      <c r="AW70" s="371" t="s">
        <v>2121</v>
      </c>
      <c r="AX70" s="371" t="s">
        <v>2121</v>
      </c>
      <c r="AY70" s="371" t="s">
        <v>2121</v>
      </c>
      <c r="AZ70" s="371" t="s">
        <v>2121</v>
      </c>
      <c r="BA70" s="371" t="s">
        <v>2121</v>
      </c>
      <c r="BB70" s="371" t="s">
        <v>2121</v>
      </c>
      <c r="BC70" s="371" t="s">
        <v>2093</v>
      </c>
      <c r="BD70" s="371" t="s">
        <v>2093</v>
      </c>
      <c r="BE70" s="371" t="s">
        <v>2093</v>
      </c>
      <c r="BF70" s="371" t="s">
        <v>2121</v>
      </c>
      <c r="BG70" s="371" t="s">
        <v>2121</v>
      </c>
      <c r="BH70" s="371" t="s">
        <v>2093</v>
      </c>
      <c r="BI70" s="381" t="s">
        <v>2093</v>
      </c>
      <c r="BJ70" s="333"/>
      <c r="BK70" s="333"/>
      <c r="BL70" s="333"/>
      <c r="BM70" s="333"/>
    </row>
    <row r="71" spans="2:65" ht="180" hidden="1" x14ac:dyDescent="0.2">
      <c r="B71" s="366" t="s">
        <v>2541</v>
      </c>
      <c r="C71" s="367">
        <f t="shared" si="3"/>
        <v>61</v>
      </c>
      <c r="D71" s="383" t="s">
        <v>84</v>
      </c>
      <c r="E71" s="384" t="s">
        <v>1595</v>
      </c>
      <c r="F71" s="372" t="s">
        <v>2220</v>
      </c>
      <c r="G71" s="394" t="s">
        <v>2154</v>
      </c>
      <c r="H71" s="372" t="s">
        <v>2129</v>
      </c>
      <c r="I71" s="373" t="s">
        <v>2520</v>
      </c>
      <c r="J71" s="374" t="s">
        <v>2221</v>
      </c>
      <c r="K71" s="375" t="s">
        <v>2222</v>
      </c>
      <c r="L71" s="375" t="s">
        <v>2223</v>
      </c>
      <c r="M71" s="375" t="s">
        <v>2224</v>
      </c>
      <c r="N71" s="373" t="s">
        <v>2521</v>
      </c>
      <c r="O71" s="373" t="s">
        <v>2128</v>
      </c>
      <c r="P71" s="377" t="s">
        <v>2522</v>
      </c>
      <c r="Q71" s="377" t="s">
        <v>2161</v>
      </c>
      <c r="R71" s="373" t="s">
        <v>2542</v>
      </c>
      <c r="S71" s="373" t="s">
        <v>2537</v>
      </c>
      <c r="T71" s="379">
        <v>46082</v>
      </c>
      <c r="U71" s="379">
        <v>46234</v>
      </c>
      <c r="V71" s="373" t="s">
        <v>2543</v>
      </c>
      <c r="W71" s="377" t="s">
        <v>2121</v>
      </c>
      <c r="X71" s="377" t="s">
        <v>2121</v>
      </c>
      <c r="Y71" s="377" t="s">
        <v>2121</v>
      </c>
      <c r="Z71" s="377" t="s">
        <v>2121</v>
      </c>
      <c r="AA71" s="371" t="s">
        <v>2121</v>
      </c>
      <c r="AB71" s="371" t="s">
        <v>2121</v>
      </c>
      <c r="AC71" s="371" t="s">
        <v>2121</v>
      </c>
      <c r="AD71" s="371" t="s">
        <v>2121</v>
      </c>
      <c r="AE71" s="371" t="s">
        <v>2121</v>
      </c>
      <c r="AF71" s="371" t="s">
        <v>2121</v>
      </c>
      <c r="AG71" s="371" t="s">
        <v>2093</v>
      </c>
      <c r="AH71" s="371" t="s">
        <v>2121</v>
      </c>
      <c r="AI71" s="371" t="s">
        <v>2121</v>
      </c>
      <c r="AJ71" s="371" t="s">
        <v>2121</v>
      </c>
      <c r="AK71" s="371" t="s">
        <v>2093</v>
      </c>
      <c r="AL71" s="371" t="s">
        <v>2093</v>
      </c>
      <c r="AM71" s="371" t="s">
        <v>2121</v>
      </c>
      <c r="AN71" s="371" t="s">
        <v>2121</v>
      </c>
      <c r="AO71" s="371" t="s">
        <v>2093</v>
      </c>
      <c r="AP71" s="371" t="s">
        <v>2121</v>
      </c>
      <c r="AQ71" s="371" t="s">
        <v>2093</v>
      </c>
      <c r="AR71" s="371" t="s">
        <v>2121</v>
      </c>
      <c r="AS71" s="371" t="s">
        <v>2121</v>
      </c>
      <c r="AT71" s="371" t="s">
        <v>2121</v>
      </c>
      <c r="AU71" s="371" t="s">
        <v>2093</v>
      </c>
      <c r="AV71" s="371" t="s">
        <v>2121</v>
      </c>
      <c r="AW71" s="371" t="s">
        <v>2121</v>
      </c>
      <c r="AX71" s="371" t="s">
        <v>2121</v>
      </c>
      <c r="AY71" s="371" t="s">
        <v>2121</v>
      </c>
      <c r="AZ71" s="371" t="s">
        <v>2121</v>
      </c>
      <c r="BA71" s="371" t="s">
        <v>2121</v>
      </c>
      <c r="BB71" s="371" t="s">
        <v>2121</v>
      </c>
      <c r="BC71" s="371" t="s">
        <v>2093</v>
      </c>
      <c r="BD71" s="371" t="s">
        <v>2093</v>
      </c>
      <c r="BE71" s="371" t="s">
        <v>2093</v>
      </c>
      <c r="BF71" s="371" t="s">
        <v>2121</v>
      </c>
      <c r="BG71" s="371" t="s">
        <v>2121</v>
      </c>
      <c r="BH71" s="371" t="s">
        <v>2093</v>
      </c>
      <c r="BI71" s="381" t="s">
        <v>2093</v>
      </c>
      <c r="BJ71" s="333"/>
      <c r="BK71" s="333"/>
      <c r="BL71" s="333"/>
      <c r="BM71" s="333"/>
    </row>
    <row r="72" spans="2:65" ht="180" hidden="1" x14ac:dyDescent="0.2">
      <c r="B72"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PY-GM_1-1-1-4-GD - PRESUPUESTOS MÁXIMOS-3-DGTIC-62</v>
      </c>
      <c r="C72" s="367">
        <f t="shared" si="3"/>
        <v>62</v>
      </c>
      <c r="D72" s="397" t="s">
        <v>2164</v>
      </c>
      <c r="E72" s="369" t="s">
        <v>1583</v>
      </c>
      <c r="F72" s="372" t="s">
        <v>2177</v>
      </c>
      <c r="G72" s="371" t="s">
        <v>2154</v>
      </c>
      <c r="H72" s="372" t="s">
        <v>2129</v>
      </c>
      <c r="I72" s="373" t="s">
        <v>2520</v>
      </c>
      <c r="J72" s="374" t="s">
        <v>2221</v>
      </c>
      <c r="K72" s="375" t="s">
        <v>2222</v>
      </c>
      <c r="L72" s="375" t="s">
        <v>2223</v>
      </c>
      <c r="M72" s="375" t="s">
        <v>2224</v>
      </c>
      <c r="N72" s="373" t="s">
        <v>2521</v>
      </c>
      <c r="O72" s="373" t="s">
        <v>2128</v>
      </c>
      <c r="P72" s="377" t="s">
        <v>2522</v>
      </c>
      <c r="Q72" s="377" t="s">
        <v>2470</v>
      </c>
      <c r="R72" s="373" t="s">
        <v>2544</v>
      </c>
      <c r="S72" s="373" t="s">
        <v>1464</v>
      </c>
      <c r="T72" s="379">
        <v>46082</v>
      </c>
      <c r="U72" s="379">
        <v>46234</v>
      </c>
      <c r="V72" s="373" t="s">
        <v>2545</v>
      </c>
      <c r="W72" s="377" t="s">
        <v>2121</v>
      </c>
      <c r="X72" s="377" t="s">
        <v>2121</v>
      </c>
      <c r="Y72" s="377" t="s">
        <v>2121</v>
      </c>
      <c r="Z72" s="377" t="s">
        <v>2121</v>
      </c>
      <c r="AA72" s="371" t="s">
        <v>2121</v>
      </c>
      <c r="AB72" s="371" t="s">
        <v>2121</v>
      </c>
      <c r="AC72" s="371" t="s">
        <v>2121</v>
      </c>
      <c r="AD72" s="371" t="s">
        <v>2121</v>
      </c>
      <c r="AE72" s="371" t="s">
        <v>2121</v>
      </c>
      <c r="AF72" s="371" t="s">
        <v>2121</v>
      </c>
      <c r="AG72" s="371" t="s">
        <v>2093</v>
      </c>
      <c r="AH72" s="371" t="s">
        <v>2121</v>
      </c>
      <c r="AI72" s="371" t="s">
        <v>2121</v>
      </c>
      <c r="AJ72" s="371" t="s">
        <v>2121</v>
      </c>
      <c r="AK72" s="371" t="s">
        <v>2093</v>
      </c>
      <c r="AL72" s="371" t="s">
        <v>2093</v>
      </c>
      <c r="AM72" s="371" t="s">
        <v>2121</v>
      </c>
      <c r="AN72" s="371" t="s">
        <v>2121</v>
      </c>
      <c r="AO72" s="371" t="s">
        <v>2093</v>
      </c>
      <c r="AP72" s="371" t="s">
        <v>2121</v>
      </c>
      <c r="AQ72" s="371" t="s">
        <v>2093</v>
      </c>
      <c r="AR72" s="371" t="s">
        <v>2121</v>
      </c>
      <c r="AS72" s="371" t="s">
        <v>2121</v>
      </c>
      <c r="AT72" s="371" t="s">
        <v>2121</v>
      </c>
      <c r="AU72" s="371" t="s">
        <v>2093</v>
      </c>
      <c r="AV72" s="371" t="s">
        <v>2121</v>
      </c>
      <c r="AW72" s="371" t="s">
        <v>2121</v>
      </c>
      <c r="AX72" s="371" t="s">
        <v>2121</v>
      </c>
      <c r="AY72" s="371" t="s">
        <v>2121</v>
      </c>
      <c r="AZ72" s="371" t="s">
        <v>2121</v>
      </c>
      <c r="BA72" s="371" t="s">
        <v>2121</v>
      </c>
      <c r="BB72" s="371" t="s">
        <v>2121</v>
      </c>
      <c r="BC72" s="371" t="s">
        <v>2093</v>
      </c>
      <c r="BD72" s="371" t="s">
        <v>2093</v>
      </c>
      <c r="BE72" s="371" t="s">
        <v>2093</v>
      </c>
      <c r="BF72" s="371" t="s">
        <v>2121</v>
      </c>
      <c r="BG72" s="371" t="s">
        <v>2121</v>
      </c>
      <c r="BH72" s="371" t="s">
        <v>2093</v>
      </c>
      <c r="BI72" s="381" t="s">
        <v>2093</v>
      </c>
      <c r="BJ72" s="333"/>
      <c r="BK72" s="333"/>
      <c r="BL72" s="333"/>
      <c r="BM72" s="333"/>
    </row>
    <row r="73" spans="2:65" ht="180" hidden="1" x14ac:dyDescent="0.2">
      <c r="B73"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PY-GM_1-1-1-4-GD - PRESUPUESTOS MÁXIMOS-3-DGTIC-63</v>
      </c>
      <c r="C73" s="367">
        <f t="shared" si="3"/>
        <v>63</v>
      </c>
      <c r="D73" s="397" t="s">
        <v>2164</v>
      </c>
      <c r="E73" s="369" t="s">
        <v>1583</v>
      </c>
      <c r="F73" s="372" t="s">
        <v>2177</v>
      </c>
      <c r="G73" s="371" t="s">
        <v>2154</v>
      </c>
      <c r="H73" s="372" t="s">
        <v>2129</v>
      </c>
      <c r="I73" s="373" t="s">
        <v>2520</v>
      </c>
      <c r="J73" s="374" t="s">
        <v>2221</v>
      </c>
      <c r="K73" s="375" t="s">
        <v>2222</v>
      </c>
      <c r="L73" s="375" t="s">
        <v>2223</v>
      </c>
      <c r="M73" s="375" t="s">
        <v>2224</v>
      </c>
      <c r="N73" s="373" t="s">
        <v>2521</v>
      </c>
      <c r="O73" s="373" t="s">
        <v>2128</v>
      </c>
      <c r="P73" s="377" t="s">
        <v>2522</v>
      </c>
      <c r="Q73" s="377" t="s">
        <v>2470</v>
      </c>
      <c r="R73" s="373" t="s">
        <v>2546</v>
      </c>
      <c r="S73" s="373" t="s">
        <v>1464</v>
      </c>
      <c r="T73" s="379">
        <v>46204</v>
      </c>
      <c r="U73" s="379">
        <v>46356</v>
      </c>
      <c r="V73" s="386" t="s">
        <v>2547</v>
      </c>
      <c r="W73" s="377" t="s">
        <v>2121</v>
      </c>
      <c r="X73" s="377" t="s">
        <v>2121</v>
      </c>
      <c r="Y73" s="377" t="s">
        <v>2121</v>
      </c>
      <c r="Z73" s="377" t="s">
        <v>2121</v>
      </c>
      <c r="AA73" s="371" t="s">
        <v>2121</v>
      </c>
      <c r="AB73" s="371" t="s">
        <v>2121</v>
      </c>
      <c r="AC73" s="371" t="s">
        <v>2121</v>
      </c>
      <c r="AD73" s="371" t="s">
        <v>2121</v>
      </c>
      <c r="AE73" s="371" t="s">
        <v>2121</v>
      </c>
      <c r="AF73" s="371" t="s">
        <v>2121</v>
      </c>
      <c r="AG73" s="371" t="s">
        <v>2093</v>
      </c>
      <c r="AH73" s="371" t="s">
        <v>2121</v>
      </c>
      <c r="AI73" s="371" t="s">
        <v>2121</v>
      </c>
      <c r="AJ73" s="371" t="s">
        <v>2121</v>
      </c>
      <c r="AK73" s="371" t="s">
        <v>2093</v>
      </c>
      <c r="AL73" s="371" t="s">
        <v>2093</v>
      </c>
      <c r="AM73" s="371" t="s">
        <v>2121</v>
      </c>
      <c r="AN73" s="371" t="s">
        <v>2121</v>
      </c>
      <c r="AO73" s="371" t="s">
        <v>2093</v>
      </c>
      <c r="AP73" s="371" t="s">
        <v>2121</v>
      </c>
      <c r="AQ73" s="371" t="s">
        <v>2093</v>
      </c>
      <c r="AR73" s="371" t="s">
        <v>2121</v>
      </c>
      <c r="AS73" s="371" t="s">
        <v>2121</v>
      </c>
      <c r="AT73" s="371" t="s">
        <v>2121</v>
      </c>
      <c r="AU73" s="371" t="s">
        <v>2093</v>
      </c>
      <c r="AV73" s="371" t="s">
        <v>2121</v>
      </c>
      <c r="AW73" s="371" t="s">
        <v>2121</v>
      </c>
      <c r="AX73" s="371" t="s">
        <v>2121</v>
      </c>
      <c r="AY73" s="371" t="s">
        <v>2121</v>
      </c>
      <c r="AZ73" s="371" t="s">
        <v>2121</v>
      </c>
      <c r="BA73" s="371" t="s">
        <v>2121</v>
      </c>
      <c r="BB73" s="371" t="s">
        <v>2121</v>
      </c>
      <c r="BC73" s="371" t="s">
        <v>2093</v>
      </c>
      <c r="BD73" s="371" t="s">
        <v>2093</v>
      </c>
      <c r="BE73" s="371" t="s">
        <v>2093</v>
      </c>
      <c r="BF73" s="371" t="s">
        <v>2121</v>
      </c>
      <c r="BG73" s="371" t="s">
        <v>2121</v>
      </c>
      <c r="BH73" s="371" t="s">
        <v>2093</v>
      </c>
      <c r="BI73" s="381" t="s">
        <v>2093</v>
      </c>
      <c r="BJ73" s="333"/>
      <c r="BK73" s="333"/>
      <c r="BL73" s="333"/>
      <c r="BM73" s="333"/>
    </row>
    <row r="74" spans="2:65" ht="180" hidden="1" x14ac:dyDescent="0.2">
      <c r="B74" s="366" t="s">
        <v>2548</v>
      </c>
      <c r="C74" s="367">
        <f t="shared" si="3"/>
        <v>64</v>
      </c>
      <c r="D74" s="383" t="s">
        <v>84</v>
      </c>
      <c r="E74" s="384" t="s">
        <v>1595</v>
      </c>
      <c r="F74" s="372" t="s">
        <v>2220</v>
      </c>
      <c r="G74" s="394" t="s">
        <v>2154</v>
      </c>
      <c r="H74" s="372" t="s">
        <v>2129</v>
      </c>
      <c r="I74" s="373" t="s">
        <v>2520</v>
      </c>
      <c r="J74" s="374" t="s">
        <v>2221</v>
      </c>
      <c r="K74" s="375" t="s">
        <v>2222</v>
      </c>
      <c r="L74" s="375" t="s">
        <v>2223</v>
      </c>
      <c r="M74" s="375" t="s">
        <v>2224</v>
      </c>
      <c r="N74" s="373" t="s">
        <v>2521</v>
      </c>
      <c r="O74" s="373" t="s">
        <v>2128</v>
      </c>
      <c r="P74" s="377" t="s">
        <v>2522</v>
      </c>
      <c r="Q74" s="377" t="s">
        <v>2161</v>
      </c>
      <c r="R74" s="373" t="s">
        <v>2549</v>
      </c>
      <c r="S74" s="373" t="s">
        <v>2528</v>
      </c>
      <c r="T74" s="379">
        <v>46054</v>
      </c>
      <c r="U74" s="379">
        <v>46371</v>
      </c>
      <c r="V74" s="373" t="s">
        <v>2550</v>
      </c>
      <c r="W74" s="377" t="s">
        <v>2121</v>
      </c>
      <c r="X74" s="377" t="s">
        <v>2121</v>
      </c>
      <c r="Y74" s="377" t="s">
        <v>2121</v>
      </c>
      <c r="Z74" s="377" t="s">
        <v>2121</v>
      </c>
      <c r="AA74" s="371" t="s">
        <v>2121</v>
      </c>
      <c r="AB74" s="371" t="s">
        <v>2121</v>
      </c>
      <c r="AC74" s="371" t="s">
        <v>2121</v>
      </c>
      <c r="AD74" s="371" t="s">
        <v>2121</v>
      </c>
      <c r="AE74" s="371" t="s">
        <v>2121</v>
      </c>
      <c r="AF74" s="371" t="s">
        <v>2121</v>
      </c>
      <c r="AG74" s="371" t="s">
        <v>2093</v>
      </c>
      <c r="AH74" s="371" t="s">
        <v>2121</v>
      </c>
      <c r="AI74" s="371" t="s">
        <v>2121</v>
      </c>
      <c r="AJ74" s="371" t="s">
        <v>2121</v>
      </c>
      <c r="AK74" s="371" t="s">
        <v>2093</v>
      </c>
      <c r="AL74" s="371" t="s">
        <v>2093</v>
      </c>
      <c r="AM74" s="371" t="s">
        <v>2121</v>
      </c>
      <c r="AN74" s="371" t="s">
        <v>2121</v>
      </c>
      <c r="AO74" s="371" t="s">
        <v>2093</v>
      </c>
      <c r="AP74" s="371" t="s">
        <v>2121</v>
      </c>
      <c r="AQ74" s="371" t="s">
        <v>2093</v>
      </c>
      <c r="AR74" s="371" t="s">
        <v>2121</v>
      </c>
      <c r="AS74" s="371" t="s">
        <v>2121</v>
      </c>
      <c r="AT74" s="371" t="s">
        <v>2121</v>
      </c>
      <c r="AU74" s="371" t="s">
        <v>2093</v>
      </c>
      <c r="AV74" s="371" t="s">
        <v>2121</v>
      </c>
      <c r="AW74" s="371" t="s">
        <v>2121</v>
      </c>
      <c r="AX74" s="371" t="s">
        <v>2121</v>
      </c>
      <c r="AY74" s="371" t="s">
        <v>2121</v>
      </c>
      <c r="AZ74" s="371" t="s">
        <v>2121</v>
      </c>
      <c r="BA74" s="371" t="s">
        <v>2121</v>
      </c>
      <c r="BB74" s="371" t="s">
        <v>2121</v>
      </c>
      <c r="BC74" s="371" t="s">
        <v>2093</v>
      </c>
      <c r="BD74" s="371" t="s">
        <v>2093</v>
      </c>
      <c r="BE74" s="371" t="s">
        <v>2093</v>
      </c>
      <c r="BF74" s="371" t="s">
        <v>2121</v>
      </c>
      <c r="BG74" s="371" t="s">
        <v>2121</v>
      </c>
      <c r="BH74" s="371" t="s">
        <v>2093</v>
      </c>
      <c r="BI74" s="381" t="s">
        <v>2093</v>
      </c>
      <c r="BJ74" s="333"/>
      <c r="BK74" s="333"/>
      <c r="BL74" s="333"/>
      <c r="BM74" s="333"/>
    </row>
    <row r="75" spans="2:65" ht="180" hidden="1" x14ac:dyDescent="0.2">
      <c r="B75" s="366" t="s">
        <v>2551</v>
      </c>
      <c r="C75" s="367">
        <f t="shared" si="3"/>
        <v>65</v>
      </c>
      <c r="D75" s="383" t="s">
        <v>84</v>
      </c>
      <c r="E75" s="384" t="s">
        <v>1595</v>
      </c>
      <c r="F75" s="372" t="s">
        <v>2220</v>
      </c>
      <c r="G75" s="394" t="s">
        <v>2154</v>
      </c>
      <c r="H75" s="372" t="s">
        <v>2129</v>
      </c>
      <c r="I75" s="373" t="s">
        <v>2520</v>
      </c>
      <c r="J75" s="374" t="s">
        <v>2221</v>
      </c>
      <c r="K75" s="375" t="s">
        <v>2222</v>
      </c>
      <c r="L75" s="375" t="s">
        <v>2223</v>
      </c>
      <c r="M75" s="375" t="s">
        <v>2224</v>
      </c>
      <c r="N75" s="373" t="s">
        <v>2521</v>
      </c>
      <c r="O75" s="373" t="s">
        <v>2128</v>
      </c>
      <c r="P75" s="377" t="s">
        <v>2522</v>
      </c>
      <c r="Q75" s="377" t="s">
        <v>2169</v>
      </c>
      <c r="R75" s="373" t="s">
        <v>2552</v>
      </c>
      <c r="S75" s="373" t="s">
        <v>2528</v>
      </c>
      <c r="T75" s="379">
        <v>46054</v>
      </c>
      <c r="U75" s="379">
        <v>46371</v>
      </c>
      <c r="V75" s="386" t="s">
        <v>2553</v>
      </c>
      <c r="W75" s="377" t="s">
        <v>2121</v>
      </c>
      <c r="X75" s="386" t="s">
        <v>2554</v>
      </c>
      <c r="Y75" s="373" t="s">
        <v>2555</v>
      </c>
      <c r="Z75" s="380">
        <v>0.85</v>
      </c>
      <c r="AA75" s="371" t="s">
        <v>2121</v>
      </c>
      <c r="AB75" s="371" t="s">
        <v>2121</v>
      </c>
      <c r="AC75" s="371" t="s">
        <v>2121</v>
      </c>
      <c r="AD75" s="371" t="s">
        <v>2121</v>
      </c>
      <c r="AE75" s="371" t="s">
        <v>2121</v>
      </c>
      <c r="AF75" s="371" t="s">
        <v>2121</v>
      </c>
      <c r="AG75" s="371" t="s">
        <v>2093</v>
      </c>
      <c r="AH75" s="371" t="s">
        <v>2121</v>
      </c>
      <c r="AI75" s="371" t="s">
        <v>2121</v>
      </c>
      <c r="AJ75" s="371" t="s">
        <v>2121</v>
      </c>
      <c r="AK75" s="371" t="s">
        <v>2093</v>
      </c>
      <c r="AL75" s="371" t="s">
        <v>2093</v>
      </c>
      <c r="AM75" s="371" t="s">
        <v>2121</v>
      </c>
      <c r="AN75" s="371" t="s">
        <v>2121</v>
      </c>
      <c r="AO75" s="371" t="s">
        <v>2093</v>
      </c>
      <c r="AP75" s="371" t="s">
        <v>2121</v>
      </c>
      <c r="AQ75" s="371" t="s">
        <v>2093</v>
      </c>
      <c r="AR75" s="371" t="s">
        <v>2093</v>
      </c>
      <c r="AS75" s="371" t="s">
        <v>2121</v>
      </c>
      <c r="AT75" s="371" t="s">
        <v>2121</v>
      </c>
      <c r="AU75" s="371" t="s">
        <v>2093</v>
      </c>
      <c r="AV75" s="371" t="s">
        <v>2121</v>
      </c>
      <c r="AW75" s="371" t="s">
        <v>2121</v>
      </c>
      <c r="AX75" s="371" t="s">
        <v>2121</v>
      </c>
      <c r="AY75" s="371" t="s">
        <v>2121</v>
      </c>
      <c r="AZ75" s="371" t="s">
        <v>2121</v>
      </c>
      <c r="BA75" s="371" t="s">
        <v>2121</v>
      </c>
      <c r="BB75" s="371" t="s">
        <v>2121</v>
      </c>
      <c r="BC75" s="371" t="s">
        <v>2093</v>
      </c>
      <c r="BD75" s="371" t="s">
        <v>2093</v>
      </c>
      <c r="BE75" s="371" t="s">
        <v>2093</v>
      </c>
      <c r="BF75" s="371" t="s">
        <v>2121</v>
      </c>
      <c r="BG75" s="371" t="s">
        <v>2121</v>
      </c>
      <c r="BH75" s="371" t="s">
        <v>2093</v>
      </c>
      <c r="BI75" s="381" t="s">
        <v>2093</v>
      </c>
      <c r="BJ75" s="333"/>
      <c r="BK75" s="333"/>
      <c r="BL75" s="333"/>
      <c r="BM75" s="333"/>
    </row>
    <row r="76" spans="2:65" ht="180" hidden="1" x14ac:dyDescent="0.2">
      <c r="B76"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PY-GM_1-1-1-4-GD - PRESUPUESTOS MÁXIMOS-4-DGTIC-66</v>
      </c>
      <c r="C76" s="367">
        <f t="shared" si="3"/>
        <v>66</v>
      </c>
      <c r="D76" s="397" t="s">
        <v>2164</v>
      </c>
      <c r="E76" s="384" t="s">
        <v>1583</v>
      </c>
      <c r="F76" s="372" t="s">
        <v>2177</v>
      </c>
      <c r="G76" s="371" t="s">
        <v>2154</v>
      </c>
      <c r="H76" s="372" t="s">
        <v>2129</v>
      </c>
      <c r="I76" s="373" t="s">
        <v>2520</v>
      </c>
      <c r="J76" s="374" t="s">
        <v>2221</v>
      </c>
      <c r="K76" s="375" t="s">
        <v>2222</v>
      </c>
      <c r="L76" s="375" t="s">
        <v>2223</v>
      </c>
      <c r="M76" s="375" t="s">
        <v>2224</v>
      </c>
      <c r="N76" s="373" t="s">
        <v>2521</v>
      </c>
      <c r="O76" s="373" t="s">
        <v>2128</v>
      </c>
      <c r="P76" s="377" t="s">
        <v>2522</v>
      </c>
      <c r="Q76" s="377" t="s">
        <v>2169</v>
      </c>
      <c r="R76" s="373" t="s">
        <v>2556</v>
      </c>
      <c r="S76" s="373" t="s">
        <v>1464</v>
      </c>
      <c r="T76" s="379">
        <v>46082</v>
      </c>
      <c r="U76" s="379">
        <v>46371</v>
      </c>
      <c r="V76" s="373" t="s">
        <v>2557</v>
      </c>
      <c r="W76" s="377" t="s">
        <v>2121</v>
      </c>
      <c r="X76" s="377" t="s">
        <v>2121</v>
      </c>
      <c r="Y76" s="377" t="s">
        <v>2121</v>
      </c>
      <c r="Z76" s="377" t="s">
        <v>2121</v>
      </c>
      <c r="AA76" s="371" t="s">
        <v>2121</v>
      </c>
      <c r="AB76" s="371" t="s">
        <v>2121</v>
      </c>
      <c r="AC76" s="371" t="s">
        <v>2121</v>
      </c>
      <c r="AD76" s="371" t="s">
        <v>2121</v>
      </c>
      <c r="AE76" s="371" t="s">
        <v>2121</v>
      </c>
      <c r="AF76" s="371" t="s">
        <v>2121</v>
      </c>
      <c r="AG76" s="371" t="s">
        <v>2093</v>
      </c>
      <c r="AH76" s="371" t="s">
        <v>2121</v>
      </c>
      <c r="AI76" s="371" t="s">
        <v>2121</v>
      </c>
      <c r="AJ76" s="371" t="s">
        <v>2121</v>
      </c>
      <c r="AK76" s="371" t="s">
        <v>2093</v>
      </c>
      <c r="AL76" s="371" t="s">
        <v>2093</v>
      </c>
      <c r="AM76" s="371" t="s">
        <v>2121</v>
      </c>
      <c r="AN76" s="371" t="s">
        <v>2121</v>
      </c>
      <c r="AO76" s="371" t="s">
        <v>2093</v>
      </c>
      <c r="AP76" s="371" t="s">
        <v>2121</v>
      </c>
      <c r="AQ76" s="371" t="s">
        <v>2093</v>
      </c>
      <c r="AR76" s="371" t="s">
        <v>2093</v>
      </c>
      <c r="AS76" s="371" t="s">
        <v>2121</v>
      </c>
      <c r="AT76" s="371" t="s">
        <v>2121</v>
      </c>
      <c r="AU76" s="371" t="s">
        <v>2093</v>
      </c>
      <c r="AV76" s="371" t="s">
        <v>2121</v>
      </c>
      <c r="AW76" s="371" t="s">
        <v>2121</v>
      </c>
      <c r="AX76" s="371" t="s">
        <v>2121</v>
      </c>
      <c r="AY76" s="371" t="s">
        <v>2121</v>
      </c>
      <c r="AZ76" s="371" t="s">
        <v>2121</v>
      </c>
      <c r="BA76" s="371" t="s">
        <v>2121</v>
      </c>
      <c r="BB76" s="371" t="s">
        <v>2121</v>
      </c>
      <c r="BC76" s="371" t="s">
        <v>2093</v>
      </c>
      <c r="BD76" s="371" t="s">
        <v>2093</v>
      </c>
      <c r="BE76" s="371" t="s">
        <v>2093</v>
      </c>
      <c r="BF76" s="371" t="s">
        <v>2121</v>
      </c>
      <c r="BG76" s="371" t="s">
        <v>2121</v>
      </c>
      <c r="BH76" s="371" t="s">
        <v>2093</v>
      </c>
      <c r="BI76" s="381" t="s">
        <v>2093</v>
      </c>
      <c r="BJ76" s="333"/>
      <c r="BK76" s="333"/>
      <c r="BL76" s="333"/>
      <c r="BM76" s="333"/>
    </row>
    <row r="77" spans="2:65" ht="180" hidden="1" x14ac:dyDescent="0.2">
      <c r="B77"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PY-GM_1-1-1-4-GD - RECOBROS-2-DOP-67</v>
      </c>
      <c r="C77" s="367">
        <f t="shared" si="3"/>
        <v>67</v>
      </c>
      <c r="D77" s="397" t="s">
        <v>84</v>
      </c>
      <c r="E77" s="384" t="s">
        <v>1595</v>
      </c>
      <c r="F77" s="372" t="s">
        <v>2220</v>
      </c>
      <c r="G77" s="371" t="s">
        <v>2154</v>
      </c>
      <c r="H77" s="372" t="s">
        <v>2129</v>
      </c>
      <c r="I77" s="373" t="s">
        <v>2520</v>
      </c>
      <c r="J77" s="374" t="s">
        <v>2221</v>
      </c>
      <c r="K77" s="375" t="s">
        <v>2222</v>
      </c>
      <c r="L77" s="375" t="s">
        <v>2223</v>
      </c>
      <c r="M77" s="375" t="s">
        <v>2224</v>
      </c>
      <c r="N77" s="373" t="s">
        <v>2521</v>
      </c>
      <c r="O77" s="373" t="s">
        <v>2128</v>
      </c>
      <c r="P77" s="377" t="s">
        <v>2558</v>
      </c>
      <c r="Q77" s="377" t="s">
        <v>2559</v>
      </c>
      <c r="R77" s="386" t="s">
        <v>2560</v>
      </c>
      <c r="S77" s="386" t="s">
        <v>2524</v>
      </c>
      <c r="T77" s="379">
        <v>46054</v>
      </c>
      <c r="U77" s="379">
        <v>46080</v>
      </c>
      <c r="V77" s="386" t="s">
        <v>2525</v>
      </c>
      <c r="W77" s="506">
        <v>1</v>
      </c>
      <c r="X77" s="377" t="s">
        <v>2121</v>
      </c>
      <c r="Y77" s="377" t="s">
        <v>2121</v>
      </c>
      <c r="Z77" s="377" t="s">
        <v>2121</v>
      </c>
      <c r="AA77" s="371" t="s">
        <v>2093</v>
      </c>
      <c r="AB77" s="371" t="s">
        <v>2121</v>
      </c>
      <c r="AC77" s="371" t="s">
        <v>2121</v>
      </c>
      <c r="AD77" s="371" t="s">
        <v>2121</v>
      </c>
      <c r="AE77" s="371" t="s">
        <v>2121</v>
      </c>
      <c r="AF77" s="371" t="s">
        <v>2121</v>
      </c>
      <c r="AG77" s="371" t="s">
        <v>2093</v>
      </c>
      <c r="AH77" s="371" t="s">
        <v>2121</v>
      </c>
      <c r="AI77" s="371" t="s">
        <v>2121</v>
      </c>
      <c r="AJ77" s="371" t="s">
        <v>2121</v>
      </c>
      <c r="AK77" s="371" t="s">
        <v>2093</v>
      </c>
      <c r="AL77" s="371" t="s">
        <v>2093</v>
      </c>
      <c r="AM77" s="371" t="s">
        <v>2121</v>
      </c>
      <c r="AN77" s="371" t="s">
        <v>2121</v>
      </c>
      <c r="AO77" s="371" t="s">
        <v>2093</v>
      </c>
      <c r="AP77" s="371" t="s">
        <v>2121</v>
      </c>
      <c r="AQ77" s="371" t="s">
        <v>2121</v>
      </c>
      <c r="AR77" s="371" t="s">
        <v>2121</v>
      </c>
      <c r="AS77" s="371" t="s">
        <v>2121</v>
      </c>
      <c r="AT77" s="371" t="s">
        <v>2121</v>
      </c>
      <c r="AU77" s="371" t="s">
        <v>2093</v>
      </c>
      <c r="AV77" s="371" t="s">
        <v>2121</v>
      </c>
      <c r="AW77" s="371" t="s">
        <v>2121</v>
      </c>
      <c r="AX77" s="371" t="s">
        <v>2121</v>
      </c>
      <c r="AY77" s="371" t="s">
        <v>2121</v>
      </c>
      <c r="AZ77" s="371" t="s">
        <v>2121</v>
      </c>
      <c r="BA77" s="371" t="s">
        <v>2121</v>
      </c>
      <c r="BB77" s="371" t="s">
        <v>2121</v>
      </c>
      <c r="BC77" s="371" t="s">
        <v>2093</v>
      </c>
      <c r="BD77" s="371" t="s">
        <v>2093</v>
      </c>
      <c r="BE77" s="371" t="s">
        <v>2093</v>
      </c>
      <c r="BF77" s="371" t="s">
        <v>2121</v>
      </c>
      <c r="BG77" s="371" t="s">
        <v>2121</v>
      </c>
      <c r="BH77" s="371" t="s">
        <v>2093</v>
      </c>
      <c r="BI77" s="381" t="s">
        <v>2093</v>
      </c>
      <c r="BJ77" s="333"/>
      <c r="BK77" s="333"/>
      <c r="BL77" s="333"/>
      <c r="BM77" s="333"/>
    </row>
    <row r="78" spans="2:65" ht="180" hidden="1" x14ac:dyDescent="0.2">
      <c r="B78" s="366" t="s">
        <v>2526</v>
      </c>
      <c r="C78" s="367">
        <f t="shared" si="3"/>
        <v>68</v>
      </c>
      <c r="D78" s="397" t="s">
        <v>84</v>
      </c>
      <c r="E78" s="384" t="s">
        <v>1595</v>
      </c>
      <c r="F78" s="372" t="s">
        <v>2220</v>
      </c>
      <c r="G78" s="371" t="s">
        <v>2154</v>
      </c>
      <c r="H78" s="372" t="s">
        <v>2129</v>
      </c>
      <c r="I78" s="373" t="s">
        <v>2520</v>
      </c>
      <c r="J78" s="374" t="s">
        <v>2221</v>
      </c>
      <c r="K78" s="375" t="s">
        <v>2222</v>
      </c>
      <c r="L78" s="375" t="s">
        <v>2223</v>
      </c>
      <c r="M78" s="375" t="s">
        <v>2224</v>
      </c>
      <c r="N78" s="373" t="s">
        <v>2521</v>
      </c>
      <c r="O78" s="373" t="s">
        <v>2128</v>
      </c>
      <c r="P78" s="377" t="s">
        <v>2558</v>
      </c>
      <c r="Q78" s="373" t="s">
        <v>2161</v>
      </c>
      <c r="R78" s="373" t="s">
        <v>2527</v>
      </c>
      <c r="S78" s="373" t="s">
        <v>2561</v>
      </c>
      <c r="T78" s="379">
        <v>46054</v>
      </c>
      <c r="U78" s="379">
        <v>46371</v>
      </c>
      <c r="V78" s="373" t="s">
        <v>2529</v>
      </c>
      <c r="W78" s="377" t="s">
        <v>2121</v>
      </c>
      <c r="X78" s="377" t="s">
        <v>2121</v>
      </c>
      <c r="Y78" s="377" t="s">
        <v>2121</v>
      </c>
      <c r="Z78" s="377" t="s">
        <v>2121</v>
      </c>
      <c r="AA78" s="371" t="s">
        <v>2121</v>
      </c>
      <c r="AB78" s="371" t="s">
        <v>2121</v>
      </c>
      <c r="AC78" s="371" t="s">
        <v>2121</v>
      </c>
      <c r="AD78" s="371" t="s">
        <v>2121</v>
      </c>
      <c r="AE78" s="371" t="s">
        <v>2121</v>
      </c>
      <c r="AF78" s="371" t="s">
        <v>2121</v>
      </c>
      <c r="AG78" s="371" t="s">
        <v>2093</v>
      </c>
      <c r="AH78" s="371" t="s">
        <v>2121</v>
      </c>
      <c r="AI78" s="371" t="s">
        <v>2121</v>
      </c>
      <c r="AJ78" s="371" t="s">
        <v>2121</v>
      </c>
      <c r="AK78" s="371" t="s">
        <v>2093</v>
      </c>
      <c r="AL78" s="371" t="s">
        <v>2093</v>
      </c>
      <c r="AM78" s="371" t="s">
        <v>2121</v>
      </c>
      <c r="AN78" s="371" t="s">
        <v>2121</v>
      </c>
      <c r="AO78" s="371" t="s">
        <v>2093</v>
      </c>
      <c r="AP78" s="371" t="s">
        <v>2121</v>
      </c>
      <c r="AQ78" s="371" t="s">
        <v>2093</v>
      </c>
      <c r="AR78" s="371" t="s">
        <v>2121</v>
      </c>
      <c r="AS78" s="371" t="s">
        <v>2121</v>
      </c>
      <c r="AT78" s="371" t="s">
        <v>2121</v>
      </c>
      <c r="AU78" s="371" t="s">
        <v>2093</v>
      </c>
      <c r="AV78" s="371" t="s">
        <v>2121</v>
      </c>
      <c r="AW78" s="371" t="s">
        <v>2121</v>
      </c>
      <c r="AX78" s="371" t="s">
        <v>2121</v>
      </c>
      <c r="AY78" s="371" t="s">
        <v>2121</v>
      </c>
      <c r="AZ78" s="371" t="s">
        <v>2121</v>
      </c>
      <c r="BA78" s="371" t="s">
        <v>2121</v>
      </c>
      <c r="BB78" s="371" t="s">
        <v>2121</v>
      </c>
      <c r="BC78" s="371" t="s">
        <v>2093</v>
      </c>
      <c r="BD78" s="371" t="s">
        <v>2093</v>
      </c>
      <c r="BE78" s="371" t="s">
        <v>2093</v>
      </c>
      <c r="BF78" s="371" t="s">
        <v>2121</v>
      </c>
      <c r="BG78" s="371" t="s">
        <v>2121</v>
      </c>
      <c r="BH78" s="371" t="s">
        <v>2093</v>
      </c>
      <c r="BI78" s="381" t="s">
        <v>2093</v>
      </c>
      <c r="BJ78" s="333"/>
      <c r="BK78" s="333"/>
      <c r="BL78" s="333"/>
      <c r="BM78" s="333"/>
    </row>
    <row r="79" spans="2:65" ht="180" hidden="1" x14ac:dyDescent="0.2">
      <c r="B79"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PY-GM_1-1-1-4-GD - RECOBROS-3-DGTIC-69</v>
      </c>
      <c r="C79" s="367">
        <f t="shared" si="3"/>
        <v>69</v>
      </c>
      <c r="D79" s="397" t="s">
        <v>2164</v>
      </c>
      <c r="E79" s="369" t="s">
        <v>1583</v>
      </c>
      <c r="F79" s="372" t="s">
        <v>2177</v>
      </c>
      <c r="G79" s="371" t="s">
        <v>2154</v>
      </c>
      <c r="H79" s="372" t="s">
        <v>2129</v>
      </c>
      <c r="I79" s="373" t="s">
        <v>2520</v>
      </c>
      <c r="J79" s="374" t="s">
        <v>2221</v>
      </c>
      <c r="K79" s="375" t="s">
        <v>2222</v>
      </c>
      <c r="L79" s="375" t="s">
        <v>2223</v>
      </c>
      <c r="M79" s="375" t="s">
        <v>2224</v>
      </c>
      <c r="N79" s="373" t="s">
        <v>2521</v>
      </c>
      <c r="O79" s="373" t="s">
        <v>2128</v>
      </c>
      <c r="P79" s="377" t="s">
        <v>2558</v>
      </c>
      <c r="Q79" s="377" t="s">
        <v>2470</v>
      </c>
      <c r="R79" s="373" t="s">
        <v>2562</v>
      </c>
      <c r="S79" s="373" t="s">
        <v>1464</v>
      </c>
      <c r="T79" s="379">
        <v>46082</v>
      </c>
      <c r="U79" s="379">
        <v>46203</v>
      </c>
      <c r="V79" s="373" t="s">
        <v>2563</v>
      </c>
      <c r="W79" s="377" t="s">
        <v>2121</v>
      </c>
      <c r="X79" s="377" t="s">
        <v>2121</v>
      </c>
      <c r="Y79" s="377" t="s">
        <v>2121</v>
      </c>
      <c r="Z79" s="377" t="s">
        <v>2121</v>
      </c>
      <c r="AA79" s="371" t="s">
        <v>2121</v>
      </c>
      <c r="AB79" s="371" t="s">
        <v>2121</v>
      </c>
      <c r="AC79" s="371" t="s">
        <v>2121</v>
      </c>
      <c r="AD79" s="371" t="s">
        <v>2121</v>
      </c>
      <c r="AE79" s="371" t="s">
        <v>2121</v>
      </c>
      <c r="AF79" s="371" t="s">
        <v>2121</v>
      </c>
      <c r="AG79" s="371" t="s">
        <v>2093</v>
      </c>
      <c r="AH79" s="371" t="s">
        <v>2121</v>
      </c>
      <c r="AI79" s="371" t="s">
        <v>2121</v>
      </c>
      <c r="AJ79" s="371" t="s">
        <v>2121</v>
      </c>
      <c r="AK79" s="371" t="s">
        <v>2093</v>
      </c>
      <c r="AL79" s="371" t="s">
        <v>2093</v>
      </c>
      <c r="AM79" s="371" t="s">
        <v>2121</v>
      </c>
      <c r="AN79" s="371" t="s">
        <v>2121</v>
      </c>
      <c r="AO79" s="371" t="s">
        <v>2093</v>
      </c>
      <c r="AP79" s="371" t="s">
        <v>2121</v>
      </c>
      <c r="AQ79" s="371" t="s">
        <v>2093</v>
      </c>
      <c r="AR79" s="371" t="s">
        <v>2121</v>
      </c>
      <c r="AS79" s="371" t="s">
        <v>2121</v>
      </c>
      <c r="AT79" s="371" t="s">
        <v>2121</v>
      </c>
      <c r="AU79" s="371" t="s">
        <v>2093</v>
      </c>
      <c r="AV79" s="371" t="s">
        <v>2121</v>
      </c>
      <c r="AW79" s="371" t="s">
        <v>2121</v>
      </c>
      <c r="AX79" s="371" t="s">
        <v>2121</v>
      </c>
      <c r="AY79" s="371" t="s">
        <v>2121</v>
      </c>
      <c r="AZ79" s="371" t="s">
        <v>2121</v>
      </c>
      <c r="BA79" s="371" t="s">
        <v>2121</v>
      </c>
      <c r="BB79" s="371" t="s">
        <v>2121</v>
      </c>
      <c r="BC79" s="371" t="s">
        <v>2093</v>
      </c>
      <c r="BD79" s="371" t="s">
        <v>2093</v>
      </c>
      <c r="BE79" s="371" t="s">
        <v>2093</v>
      </c>
      <c r="BF79" s="371" t="s">
        <v>2121</v>
      </c>
      <c r="BG79" s="371" t="s">
        <v>2121</v>
      </c>
      <c r="BH79" s="371" t="s">
        <v>2093</v>
      </c>
      <c r="BI79" s="381" t="s">
        <v>2093</v>
      </c>
      <c r="BJ79" s="333"/>
      <c r="BK79" s="333"/>
      <c r="BL79" s="333"/>
      <c r="BM79" s="333"/>
    </row>
    <row r="80" spans="2:65" ht="180" hidden="1" x14ac:dyDescent="0.2">
      <c r="B80"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PY-GM_1-1-1-4-GD - RECOBROS-3-DGTIC-70</v>
      </c>
      <c r="C80" s="367">
        <f t="shared" si="3"/>
        <v>70</v>
      </c>
      <c r="D80" s="397" t="s">
        <v>2164</v>
      </c>
      <c r="E80" s="369" t="s">
        <v>1583</v>
      </c>
      <c r="F80" s="372" t="s">
        <v>2177</v>
      </c>
      <c r="G80" s="371" t="s">
        <v>2154</v>
      </c>
      <c r="H80" s="372" t="s">
        <v>2129</v>
      </c>
      <c r="I80" s="373" t="s">
        <v>2520</v>
      </c>
      <c r="J80" s="374" t="s">
        <v>2221</v>
      </c>
      <c r="K80" s="375" t="s">
        <v>2222</v>
      </c>
      <c r="L80" s="375" t="s">
        <v>2223</v>
      </c>
      <c r="M80" s="375" t="s">
        <v>2224</v>
      </c>
      <c r="N80" s="373" t="s">
        <v>2521</v>
      </c>
      <c r="O80" s="373" t="s">
        <v>2128</v>
      </c>
      <c r="P80" s="377" t="s">
        <v>2558</v>
      </c>
      <c r="Q80" s="377" t="s">
        <v>2470</v>
      </c>
      <c r="R80" s="373" t="s">
        <v>2564</v>
      </c>
      <c r="S80" s="373" t="s">
        <v>1464</v>
      </c>
      <c r="T80" s="379">
        <v>46204</v>
      </c>
      <c r="U80" s="379">
        <v>46356</v>
      </c>
      <c r="V80" s="373" t="s">
        <v>2565</v>
      </c>
      <c r="W80" s="377" t="s">
        <v>2121</v>
      </c>
      <c r="X80" s="377" t="s">
        <v>2121</v>
      </c>
      <c r="Y80" s="377" t="s">
        <v>2121</v>
      </c>
      <c r="Z80" s="377" t="s">
        <v>2121</v>
      </c>
      <c r="AA80" s="371" t="s">
        <v>2121</v>
      </c>
      <c r="AB80" s="371" t="s">
        <v>2121</v>
      </c>
      <c r="AC80" s="371" t="s">
        <v>2121</v>
      </c>
      <c r="AD80" s="371" t="s">
        <v>2121</v>
      </c>
      <c r="AE80" s="371" t="s">
        <v>2121</v>
      </c>
      <c r="AF80" s="371" t="s">
        <v>2121</v>
      </c>
      <c r="AG80" s="371" t="s">
        <v>2093</v>
      </c>
      <c r="AH80" s="371" t="s">
        <v>2121</v>
      </c>
      <c r="AI80" s="371" t="s">
        <v>2121</v>
      </c>
      <c r="AJ80" s="371" t="s">
        <v>2121</v>
      </c>
      <c r="AK80" s="371" t="s">
        <v>2093</v>
      </c>
      <c r="AL80" s="371" t="s">
        <v>2093</v>
      </c>
      <c r="AM80" s="371" t="s">
        <v>2121</v>
      </c>
      <c r="AN80" s="371" t="s">
        <v>2121</v>
      </c>
      <c r="AO80" s="371" t="s">
        <v>2093</v>
      </c>
      <c r="AP80" s="371" t="s">
        <v>2121</v>
      </c>
      <c r="AQ80" s="371" t="s">
        <v>2093</v>
      </c>
      <c r="AR80" s="371" t="s">
        <v>2121</v>
      </c>
      <c r="AS80" s="371" t="s">
        <v>2121</v>
      </c>
      <c r="AT80" s="371" t="s">
        <v>2121</v>
      </c>
      <c r="AU80" s="371" t="s">
        <v>2093</v>
      </c>
      <c r="AV80" s="371" t="s">
        <v>2121</v>
      </c>
      <c r="AW80" s="371" t="s">
        <v>2121</v>
      </c>
      <c r="AX80" s="371" t="s">
        <v>2121</v>
      </c>
      <c r="AY80" s="371" t="s">
        <v>2121</v>
      </c>
      <c r="AZ80" s="371" t="s">
        <v>2121</v>
      </c>
      <c r="BA80" s="371" t="s">
        <v>2121</v>
      </c>
      <c r="BB80" s="371" t="s">
        <v>2121</v>
      </c>
      <c r="BC80" s="371" t="s">
        <v>2093</v>
      </c>
      <c r="BD80" s="371" t="s">
        <v>2093</v>
      </c>
      <c r="BE80" s="371" t="s">
        <v>2093</v>
      </c>
      <c r="BF80" s="371" t="s">
        <v>2121</v>
      </c>
      <c r="BG80" s="371" t="s">
        <v>2121</v>
      </c>
      <c r="BH80" s="371" t="s">
        <v>2093</v>
      </c>
      <c r="BI80" s="381" t="s">
        <v>2093</v>
      </c>
      <c r="BJ80" s="333"/>
      <c r="BK80" s="333"/>
      <c r="BL80" s="333"/>
      <c r="BM80" s="333"/>
    </row>
    <row r="81" spans="2:65" ht="180" hidden="1" x14ac:dyDescent="0.2">
      <c r="B81"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PY-GM_1-1-1-4-GD - RECOBROS-3-DGTIC-71</v>
      </c>
      <c r="C81" s="367">
        <f t="shared" si="3"/>
        <v>71</v>
      </c>
      <c r="D81" s="397" t="s">
        <v>2164</v>
      </c>
      <c r="E81" s="369" t="s">
        <v>1583</v>
      </c>
      <c r="F81" s="372" t="s">
        <v>2177</v>
      </c>
      <c r="G81" s="371" t="s">
        <v>2154</v>
      </c>
      <c r="H81" s="372" t="s">
        <v>2129</v>
      </c>
      <c r="I81" s="373" t="s">
        <v>2520</v>
      </c>
      <c r="J81" s="374" t="s">
        <v>2221</v>
      </c>
      <c r="K81" s="375" t="s">
        <v>2222</v>
      </c>
      <c r="L81" s="375" t="s">
        <v>2223</v>
      </c>
      <c r="M81" s="375" t="s">
        <v>2224</v>
      </c>
      <c r="N81" s="373" t="s">
        <v>2521</v>
      </c>
      <c r="O81" s="373" t="s">
        <v>2128</v>
      </c>
      <c r="P81" s="377" t="s">
        <v>2558</v>
      </c>
      <c r="Q81" s="377" t="s">
        <v>2470</v>
      </c>
      <c r="R81" s="373" t="s">
        <v>2566</v>
      </c>
      <c r="S81" s="373" t="s">
        <v>1464</v>
      </c>
      <c r="T81" s="379">
        <v>46082</v>
      </c>
      <c r="U81" s="379">
        <v>46234</v>
      </c>
      <c r="V81" s="373" t="s">
        <v>2567</v>
      </c>
      <c r="W81" s="377" t="s">
        <v>2121</v>
      </c>
      <c r="X81" s="377" t="s">
        <v>2121</v>
      </c>
      <c r="Y81" s="377" t="s">
        <v>2121</v>
      </c>
      <c r="Z81" s="377" t="s">
        <v>2121</v>
      </c>
      <c r="AA81" s="371" t="s">
        <v>2121</v>
      </c>
      <c r="AB81" s="371" t="s">
        <v>2121</v>
      </c>
      <c r="AC81" s="371" t="s">
        <v>2121</v>
      </c>
      <c r="AD81" s="371" t="s">
        <v>2121</v>
      </c>
      <c r="AE81" s="371" t="s">
        <v>2121</v>
      </c>
      <c r="AF81" s="371" t="s">
        <v>2121</v>
      </c>
      <c r="AG81" s="371" t="s">
        <v>2093</v>
      </c>
      <c r="AH81" s="371" t="s">
        <v>2121</v>
      </c>
      <c r="AI81" s="371" t="s">
        <v>2121</v>
      </c>
      <c r="AJ81" s="371" t="s">
        <v>2121</v>
      </c>
      <c r="AK81" s="371" t="s">
        <v>2093</v>
      </c>
      <c r="AL81" s="371" t="s">
        <v>2093</v>
      </c>
      <c r="AM81" s="371" t="s">
        <v>2121</v>
      </c>
      <c r="AN81" s="371" t="s">
        <v>2121</v>
      </c>
      <c r="AO81" s="371" t="s">
        <v>2093</v>
      </c>
      <c r="AP81" s="371" t="s">
        <v>2121</v>
      </c>
      <c r="AQ81" s="371" t="s">
        <v>2093</v>
      </c>
      <c r="AR81" s="371" t="s">
        <v>2121</v>
      </c>
      <c r="AS81" s="371" t="s">
        <v>2121</v>
      </c>
      <c r="AT81" s="371" t="s">
        <v>2121</v>
      </c>
      <c r="AU81" s="371" t="s">
        <v>2093</v>
      </c>
      <c r="AV81" s="371" t="s">
        <v>2121</v>
      </c>
      <c r="AW81" s="371" t="s">
        <v>2121</v>
      </c>
      <c r="AX81" s="371" t="s">
        <v>2121</v>
      </c>
      <c r="AY81" s="371" t="s">
        <v>2121</v>
      </c>
      <c r="AZ81" s="371" t="s">
        <v>2121</v>
      </c>
      <c r="BA81" s="371" t="s">
        <v>2121</v>
      </c>
      <c r="BB81" s="371" t="s">
        <v>2121</v>
      </c>
      <c r="BC81" s="371" t="s">
        <v>2093</v>
      </c>
      <c r="BD81" s="371" t="s">
        <v>2093</v>
      </c>
      <c r="BE81" s="371" t="s">
        <v>2093</v>
      </c>
      <c r="BF81" s="371" t="s">
        <v>2121</v>
      </c>
      <c r="BG81" s="371" t="s">
        <v>2121</v>
      </c>
      <c r="BH81" s="371" t="s">
        <v>2093</v>
      </c>
      <c r="BI81" s="381" t="s">
        <v>2093</v>
      </c>
      <c r="BJ81" s="333"/>
      <c r="BK81" s="333"/>
      <c r="BL81" s="333"/>
      <c r="BM81" s="333"/>
    </row>
    <row r="82" spans="2:65" ht="180" hidden="1" x14ac:dyDescent="0.2">
      <c r="B82"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PY-GM_1-1-1-4-GD - RECOBROS-3-DOP-72</v>
      </c>
      <c r="C82" s="367">
        <f t="shared" si="3"/>
        <v>72</v>
      </c>
      <c r="D82" s="383" t="s">
        <v>84</v>
      </c>
      <c r="E82" s="384" t="s">
        <v>1595</v>
      </c>
      <c r="F82" s="372" t="s">
        <v>2220</v>
      </c>
      <c r="G82" s="394" t="s">
        <v>2154</v>
      </c>
      <c r="H82" s="372" t="s">
        <v>2129</v>
      </c>
      <c r="I82" s="373" t="s">
        <v>2520</v>
      </c>
      <c r="J82" s="374" t="s">
        <v>2221</v>
      </c>
      <c r="K82" s="375" t="s">
        <v>2222</v>
      </c>
      <c r="L82" s="375" t="s">
        <v>2223</v>
      </c>
      <c r="M82" s="375" t="s">
        <v>2224</v>
      </c>
      <c r="N82" s="373" t="s">
        <v>2521</v>
      </c>
      <c r="O82" s="373" t="s">
        <v>2128</v>
      </c>
      <c r="P82" s="377" t="s">
        <v>2558</v>
      </c>
      <c r="Q82" s="377" t="s">
        <v>2161</v>
      </c>
      <c r="R82" s="373" t="s">
        <v>2542</v>
      </c>
      <c r="S82" s="373" t="s">
        <v>2537</v>
      </c>
      <c r="T82" s="379">
        <v>46082</v>
      </c>
      <c r="U82" s="379">
        <v>46234</v>
      </c>
      <c r="V82" s="373" t="s">
        <v>2543</v>
      </c>
      <c r="W82" s="377" t="s">
        <v>2121</v>
      </c>
      <c r="X82" s="377" t="s">
        <v>2121</v>
      </c>
      <c r="Y82" s="377" t="s">
        <v>2121</v>
      </c>
      <c r="Z82" s="377" t="s">
        <v>2121</v>
      </c>
      <c r="AA82" s="371" t="s">
        <v>2121</v>
      </c>
      <c r="AB82" s="371" t="s">
        <v>2121</v>
      </c>
      <c r="AC82" s="371" t="s">
        <v>2121</v>
      </c>
      <c r="AD82" s="371" t="s">
        <v>2121</v>
      </c>
      <c r="AE82" s="371" t="s">
        <v>2121</v>
      </c>
      <c r="AF82" s="371" t="s">
        <v>2121</v>
      </c>
      <c r="AG82" s="371" t="s">
        <v>2093</v>
      </c>
      <c r="AH82" s="371" t="s">
        <v>2121</v>
      </c>
      <c r="AI82" s="371" t="s">
        <v>2121</v>
      </c>
      <c r="AJ82" s="371" t="s">
        <v>2121</v>
      </c>
      <c r="AK82" s="371" t="s">
        <v>2093</v>
      </c>
      <c r="AL82" s="371" t="s">
        <v>2093</v>
      </c>
      <c r="AM82" s="371" t="s">
        <v>2121</v>
      </c>
      <c r="AN82" s="371" t="s">
        <v>2121</v>
      </c>
      <c r="AO82" s="371" t="s">
        <v>2093</v>
      </c>
      <c r="AP82" s="371" t="s">
        <v>2121</v>
      </c>
      <c r="AQ82" s="371" t="s">
        <v>2093</v>
      </c>
      <c r="AR82" s="371" t="s">
        <v>2121</v>
      </c>
      <c r="AS82" s="371" t="s">
        <v>2121</v>
      </c>
      <c r="AT82" s="371" t="s">
        <v>2121</v>
      </c>
      <c r="AU82" s="371" t="s">
        <v>2093</v>
      </c>
      <c r="AV82" s="371" t="s">
        <v>2121</v>
      </c>
      <c r="AW82" s="371" t="s">
        <v>2121</v>
      </c>
      <c r="AX82" s="371" t="s">
        <v>2121</v>
      </c>
      <c r="AY82" s="371" t="s">
        <v>2121</v>
      </c>
      <c r="AZ82" s="371" t="s">
        <v>2121</v>
      </c>
      <c r="BA82" s="371" t="s">
        <v>2121</v>
      </c>
      <c r="BB82" s="371" t="s">
        <v>2121</v>
      </c>
      <c r="BC82" s="371" t="s">
        <v>2093</v>
      </c>
      <c r="BD82" s="371" t="s">
        <v>2093</v>
      </c>
      <c r="BE82" s="371" t="s">
        <v>2093</v>
      </c>
      <c r="BF82" s="371" t="s">
        <v>2121</v>
      </c>
      <c r="BG82" s="371" t="s">
        <v>2121</v>
      </c>
      <c r="BH82" s="371" t="s">
        <v>2093</v>
      </c>
      <c r="BI82" s="381" t="s">
        <v>2093</v>
      </c>
      <c r="BJ82" s="333"/>
      <c r="BK82" s="333"/>
      <c r="BL82" s="333"/>
      <c r="BM82" s="333"/>
    </row>
    <row r="83" spans="2:65" ht="180" hidden="1" x14ac:dyDescent="0.2">
      <c r="B83"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PY-GM_1-1-1-4-GD - RECOBROS-3-DGTIC-73</v>
      </c>
      <c r="C83" s="367">
        <f t="shared" si="3"/>
        <v>73</v>
      </c>
      <c r="D83" s="397" t="s">
        <v>2164</v>
      </c>
      <c r="E83" s="369" t="s">
        <v>1583</v>
      </c>
      <c r="F83" s="372" t="s">
        <v>2177</v>
      </c>
      <c r="G83" s="371" t="s">
        <v>2154</v>
      </c>
      <c r="H83" s="372" t="s">
        <v>2129</v>
      </c>
      <c r="I83" s="373" t="s">
        <v>2520</v>
      </c>
      <c r="J83" s="374" t="s">
        <v>2221</v>
      </c>
      <c r="K83" s="375" t="s">
        <v>2222</v>
      </c>
      <c r="L83" s="375" t="s">
        <v>2223</v>
      </c>
      <c r="M83" s="375" t="s">
        <v>2224</v>
      </c>
      <c r="N83" s="373" t="s">
        <v>2521</v>
      </c>
      <c r="O83" s="373" t="s">
        <v>2128</v>
      </c>
      <c r="P83" s="377" t="s">
        <v>2558</v>
      </c>
      <c r="Q83" s="377" t="s">
        <v>2470</v>
      </c>
      <c r="R83" s="373" t="s">
        <v>2568</v>
      </c>
      <c r="S83" s="373" t="s">
        <v>1464</v>
      </c>
      <c r="T83" s="379">
        <v>46204</v>
      </c>
      <c r="U83" s="379">
        <v>46356</v>
      </c>
      <c r="V83" s="373" t="s">
        <v>2569</v>
      </c>
      <c r="W83" s="377" t="s">
        <v>2121</v>
      </c>
      <c r="X83" s="377" t="s">
        <v>2121</v>
      </c>
      <c r="Y83" s="377" t="s">
        <v>2121</v>
      </c>
      <c r="Z83" s="377" t="s">
        <v>2121</v>
      </c>
      <c r="AA83" s="371" t="s">
        <v>2121</v>
      </c>
      <c r="AB83" s="371" t="s">
        <v>2121</v>
      </c>
      <c r="AC83" s="371" t="s">
        <v>2121</v>
      </c>
      <c r="AD83" s="371" t="s">
        <v>2121</v>
      </c>
      <c r="AE83" s="371" t="s">
        <v>2121</v>
      </c>
      <c r="AF83" s="371" t="s">
        <v>2121</v>
      </c>
      <c r="AG83" s="371" t="s">
        <v>2093</v>
      </c>
      <c r="AH83" s="371" t="s">
        <v>2121</v>
      </c>
      <c r="AI83" s="371" t="s">
        <v>2121</v>
      </c>
      <c r="AJ83" s="371" t="s">
        <v>2121</v>
      </c>
      <c r="AK83" s="371" t="s">
        <v>2093</v>
      </c>
      <c r="AL83" s="371" t="s">
        <v>2093</v>
      </c>
      <c r="AM83" s="371" t="s">
        <v>2121</v>
      </c>
      <c r="AN83" s="371" t="s">
        <v>2121</v>
      </c>
      <c r="AO83" s="371" t="s">
        <v>2093</v>
      </c>
      <c r="AP83" s="371" t="s">
        <v>2121</v>
      </c>
      <c r="AQ83" s="371" t="s">
        <v>2093</v>
      </c>
      <c r="AR83" s="371" t="s">
        <v>2121</v>
      </c>
      <c r="AS83" s="371" t="s">
        <v>2121</v>
      </c>
      <c r="AT83" s="371" t="s">
        <v>2121</v>
      </c>
      <c r="AU83" s="371" t="s">
        <v>2093</v>
      </c>
      <c r="AV83" s="371" t="s">
        <v>2121</v>
      </c>
      <c r="AW83" s="371" t="s">
        <v>2121</v>
      </c>
      <c r="AX83" s="371" t="s">
        <v>2121</v>
      </c>
      <c r="AY83" s="371" t="s">
        <v>2121</v>
      </c>
      <c r="AZ83" s="371" t="s">
        <v>2121</v>
      </c>
      <c r="BA83" s="371" t="s">
        <v>2121</v>
      </c>
      <c r="BB83" s="371" t="s">
        <v>2121</v>
      </c>
      <c r="BC83" s="371" t="s">
        <v>2093</v>
      </c>
      <c r="BD83" s="371" t="s">
        <v>2093</v>
      </c>
      <c r="BE83" s="371" t="s">
        <v>2093</v>
      </c>
      <c r="BF83" s="371" t="s">
        <v>2121</v>
      </c>
      <c r="BG83" s="371" t="s">
        <v>2121</v>
      </c>
      <c r="BH83" s="371" t="s">
        <v>2093</v>
      </c>
      <c r="BI83" s="381" t="s">
        <v>2093</v>
      </c>
      <c r="BJ83" s="333"/>
      <c r="BK83" s="333"/>
      <c r="BL83" s="333"/>
      <c r="BM83" s="333"/>
    </row>
    <row r="84" spans="2:65" ht="180" hidden="1" x14ac:dyDescent="0.2">
      <c r="B84"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PY-GM_1-1-1-4-GD - RECOBROS-3-DGTIC-74</v>
      </c>
      <c r="C84" s="367">
        <f t="shared" si="3"/>
        <v>74</v>
      </c>
      <c r="D84" s="397" t="s">
        <v>2164</v>
      </c>
      <c r="E84" s="369" t="s">
        <v>1583</v>
      </c>
      <c r="F84" s="372" t="s">
        <v>2177</v>
      </c>
      <c r="G84" s="371" t="s">
        <v>2154</v>
      </c>
      <c r="H84" s="372" t="s">
        <v>2129</v>
      </c>
      <c r="I84" s="373" t="s">
        <v>2520</v>
      </c>
      <c r="J84" s="374" t="s">
        <v>2221</v>
      </c>
      <c r="K84" s="375" t="s">
        <v>2222</v>
      </c>
      <c r="L84" s="375" t="s">
        <v>2223</v>
      </c>
      <c r="M84" s="375" t="s">
        <v>2224</v>
      </c>
      <c r="N84" s="373" t="s">
        <v>2521</v>
      </c>
      <c r="O84" s="373" t="s">
        <v>2128</v>
      </c>
      <c r="P84" s="377" t="s">
        <v>2558</v>
      </c>
      <c r="Q84" s="377" t="s">
        <v>2470</v>
      </c>
      <c r="R84" s="373" t="s">
        <v>2570</v>
      </c>
      <c r="S84" s="373" t="s">
        <v>1464</v>
      </c>
      <c r="T84" s="379">
        <v>46082</v>
      </c>
      <c r="U84" s="379">
        <v>46371</v>
      </c>
      <c r="V84" s="373" t="s">
        <v>2571</v>
      </c>
      <c r="W84" s="377" t="s">
        <v>2121</v>
      </c>
      <c r="X84" s="377" t="s">
        <v>2121</v>
      </c>
      <c r="Y84" s="377" t="s">
        <v>2121</v>
      </c>
      <c r="Z84" s="377" t="s">
        <v>2121</v>
      </c>
      <c r="AA84" s="371" t="s">
        <v>2121</v>
      </c>
      <c r="AB84" s="371" t="s">
        <v>2121</v>
      </c>
      <c r="AC84" s="371" t="s">
        <v>2121</v>
      </c>
      <c r="AD84" s="371" t="s">
        <v>2121</v>
      </c>
      <c r="AE84" s="371" t="s">
        <v>2121</v>
      </c>
      <c r="AF84" s="371" t="s">
        <v>2121</v>
      </c>
      <c r="AG84" s="371" t="s">
        <v>2093</v>
      </c>
      <c r="AH84" s="371" t="s">
        <v>2121</v>
      </c>
      <c r="AI84" s="371" t="s">
        <v>2121</v>
      </c>
      <c r="AJ84" s="371" t="s">
        <v>2121</v>
      </c>
      <c r="AK84" s="371" t="s">
        <v>2093</v>
      </c>
      <c r="AL84" s="371" t="s">
        <v>2093</v>
      </c>
      <c r="AM84" s="371" t="s">
        <v>2121</v>
      </c>
      <c r="AN84" s="371" t="s">
        <v>2121</v>
      </c>
      <c r="AO84" s="371" t="s">
        <v>2093</v>
      </c>
      <c r="AP84" s="371" t="s">
        <v>2121</v>
      </c>
      <c r="AQ84" s="371" t="s">
        <v>2093</v>
      </c>
      <c r="AR84" s="371" t="s">
        <v>2121</v>
      </c>
      <c r="AS84" s="371" t="s">
        <v>2121</v>
      </c>
      <c r="AT84" s="371" t="s">
        <v>2121</v>
      </c>
      <c r="AU84" s="371" t="s">
        <v>2093</v>
      </c>
      <c r="AV84" s="371" t="s">
        <v>2121</v>
      </c>
      <c r="AW84" s="371" t="s">
        <v>2121</v>
      </c>
      <c r="AX84" s="371" t="s">
        <v>2121</v>
      </c>
      <c r="AY84" s="371" t="s">
        <v>2121</v>
      </c>
      <c r="AZ84" s="371" t="s">
        <v>2121</v>
      </c>
      <c r="BA84" s="371" t="s">
        <v>2121</v>
      </c>
      <c r="BB84" s="371" t="s">
        <v>2121</v>
      </c>
      <c r="BC84" s="371" t="s">
        <v>2093</v>
      </c>
      <c r="BD84" s="371" t="s">
        <v>2093</v>
      </c>
      <c r="BE84" s="371" t="s">
        <v>2093</v>
      </c>
      <c r="BF84" s="371" t="s">
        <v>2121</v>
      </c>
      <c r="BG84" s="371" t="s">
        <v>2121</v>
      </c>
      <c r="BH84" s="371" t="s">
        <v>2093</v>
      </c>
      <c r="BI84" s="381" t="s">
        <v>2093</v>
      </c>
      <c r="BJ84" s="333"/>
      <c r="BK84" s="333"/>
      <c r="BL84" s="333"/>
      <c r="BM84" s="333"/>
    </row>
    <row r="85" spans="2:65" ht="180" hidden="1" x14ac:dyDescent="0.2">
      <c r="B85"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PY-GM_1-1-1-4-GD - RECOBROS-3-DOP-75</v>
      </c>
      <c r="C85" s="367">
        <f t="shared" si="3"/>
        <v>75</v>
      </c>
      <c r="D85" s="397" t="s">
        <v>84</v>
      </c>
      <c r="E85" s="384" t="s">
        <v>1595</v>
      </c>
      <c r="F85" s="372" t="s">
        <v>2220</v>
      </c>
      <c r="G85" s="371" t="s">
        <v>2154</v>
      </c>
      <c r="H85" s="372" t="s">
        <v>2129</v>
      </c>
      <c r="I85" s="373" t="s">
        <v>2520</v>
      </c>
      <c r="J85" s="374" t="s">
        <v>2221</v>
      </c>
      <c r="K85" s="375" t="s">
        <v>2222</v>
      </c>
      <c r="L85" s="375" t="s">
        <v>2223</v>
      </c>
      <c r="M85" s="375" t="s">
        <v>2224</v>
      </c>
      <c r="N85" s="373" t="s">
        <v>2521</v>
      </c>
      <c r="O85" s="373" t="s">
        <v>2128</v>
      </c>
      <c r="P85" s="377" t="s">
        <v>2558</v>
      </c>
      <c r="Q85" s="373" t="s">
        <v>2161</v>
      </c>
      <c r="R85" s="373" t="s">
        <v>2572</v>
      </c>
      <c r="S85" s="373" t="s">
        <v>2528</v>
      </c>
      <c r="T85" s="379">
        <v>46054</v>
      </c>
      <c r="U85" s="379">
        <v>46371</v>
      </c>
      <c r="V85" s="373" t="s">
        <v>2550</v>
      </c>
      <c r="W85" s="377" t="s">
        <v>2121</v>
      </c>
      <c r="X85" s="377" t="s">
        <v>2121</v>
      </c>
      <c r="Y85" s="377" t="s">
        <v>2121</v>
      </c>
      <c r="Z85" s="377" t="s">
        <v>2121</v>
      </c>
      <c r="AA85" s="371" t="s">
        <v>2121</v>
      </c>
      <c r="AB85" s="371" t="s">
        <v>2121</v>
      </c>
      <c r="AC85" s="371" t="s">
        <v>2121</v>
      </c>
      <c r="AD85" s="371" t="s">
        <v>2121</v>
      </c>
      <c r="AE85" s="371" t="s">
        <v>2121</v>
      </c>
      <c r="AF85" s="371" t="s">
        <v>2121</v>
      </c>
      <c r="AG85" s="371" t="s">
        <v>2093</v>
      </c>
      <c r="AH85" s="371" t="s">
        <v>2121</v>
      </c>
      <c r="AI85" s="371" t="s">
        <v>2121</v>
      </c>
      <c r="AJ85" s="371" t="s">
        <v>2121</v>
      </c>
      <c r="AK85" s="371" t="s">
        <v>2093</v>
      </c>
      <c r="AL85" s="371" t="s">
        <v>2093</v>
      </c>
      <c r="AM85" s="371" t="s">
        <v>2121</v>
      </c>
      <c r="AN85" s="371" t="s">
        <v>2121</v>
      </c>
      <c r="AO85" s="371" t="s">
        <v>2093</v>
      </c>
      <c r="AP85" s="371" t="s">
        <v>2121</v>
      </c>
      <c r="AQ85" s="371" t="s">
        <v>2093</v>
      </c>
      <c r="AR85" s="371" t="s">
        <v>2121</v>
      </c>
      <c r="AS85" s="371" t="s">
        <v>2121</v>
      </c>
      <c r="AT85" s="371" t="s">
        <v>2121</v>
      </c>
      <c r="AU85" s="371" t="s">
        <v>2093</v>
      </c>
      <c r="AV85" s="371" t="s">
        <v>2121</v>
      </c>
      <c r="AW85" s="371" t="s">
        <v>2121</v>
      </c>
      <c r="AX85" s="371" t="s">
        <v>2121</v>
      </c>
      <c r="AY85" s="371" t="s">
        <v>2121</v>
      </c>
      <c r="AZ85" s="371" t="s">
        <v>2121</v>
      </c>
      <c r="BA85" s="371" t="s">
        <v>2121</v>
      </c>
      <c r="BB85" s="371" t="s">
        <v>2121</v>
      </c>
      <c r="BC85" s="371" t="s">
        <v>2093</v>
      </c>
      <c r="BD85" s="371" t="s">
        <v>2093</v>
      </c>
      <c r="BE85" s="371" t="s">
        <v>2093</v>
      </c>
      <c r="BF85" s="371" t="s">
        <v>2121</v>
      </c>
      <c r="BG85" s="371" t="s">
        <v>2121</v>
      </c>
      <c r="BH85" s="371" t="s">
        <v>2093</v>
      </c>
      <c r="BI85" s="381" t="s">
        <v>2093</v>
      </c>
      <c r="BJ85" s="333"/>
      <c r="BK85" s="333"/>
      <c r="BL85" s="333"/>
      <c r="BM85" s="333"/>
    </row>
    <row r="86" spans="2:65" ht="180" hidden="1" x14ac:dyDescent="0.2">
      <c r="B86"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PY-GM_1-1-1-4-GD - RECOBROS-4-DOP-76</v>
      </c>
      <c r="C86" s="367">
        <f t="shared" si="3"/>
        <v>76</v>
      </c>
      <c r="D86" s="397" t="s">
        <v>84</v>
      </c>
      <c r="E86" s="384" t="s">
        <v>1595</v>
      </c>
      <c r="F86" s="372" t="s">
        <v>2220</v>
      </c>
      <c r="G86" s="371" t="s">
        <v>2154</v>
      </c>
      <c r="H86" s="372" t="s">
        <v>2129</v>
      </c>
      <c r="I86" s="373" t="s">
        <v>2520</v>
      </c>
      <c r="J86" s="374" t="s">
        <v>2221</v>
      </c>
      <c r="K86" s="375" t="s">
        <v>2222</v>
      </c>
      <c r="L86" s="375" t="s">
        <v>2223</v>
      </c>
      <c r="M86" s="375" t="s">
        <v>2224</v>
      </c>
      <c r="N86" s="373" t="s">
        <v>2521</v>
      </c>
      <c r="O86" s="373" t="s">
        <v>2128</v>
      </c>
      <c r="P86" s="377" t="s">
        <v>2558</v>
      </c>
      <c r="Q86" s="373" t="s">
        <v>2169</v>
      </c>
      <c r="R86" s="373" t="s">
        <v>2573</v>
      </c>
      <c r="S86" s="373" t="s">
        <v>2528</v>
      </c>
      <c r="T86" s="382">
        <v>46054</v>
      </c>
      <c r="U86" s="382">
        <v>46371</v>
      </c>
      <c r="V86" s="386" t="s">
        <v>2553</v>
      </c>
      <c r="W86" s="377" t="s">
        <v>2121</v>
      </c>
      <c r="X86" s="386" t="s">
        <v>2574</v>
      </c>
      <c r="Y86" s="373" t="s">
        <v>2575</v>
      </c>
      <c r="Z86" s="380">
        <v>0.85</v>
      </c>
      <c r="AA86" s="371" t="s">
        <v>2121</v>
      </c>
      <c r="AB86" s="371" t="s">
        <v>2121</v>
      </c>
      <c r="AC86" s="371" t="s">
        <v>2121</v>
      </c>
      <c r="AD86" s="371" t="s">
        <v>2121</v>
      </c>
      <c r="AE86" s="371" t="s">
        <v>2121</v>
      </c>
      <c r="AF86" s="371" t="s">
        <v>2121</v>
      </c>
      <c r="AG86" s="371" t="s">
        <v>2093</v>
      </c>
      <c r="AH86" s="371" t="s">
        <v>2121</v>
      </c>
      <c r="AI86" s="371" t="s">
        <v>2121</v>
      </c>
      <c r="AJ86" s="371" t="s">
        <v>2121</v>
      </c>
      <c r="AK86" s="371" t="s">
        <v>2093</v>
      </c>
      <c r="AL86" s="371" t="s">
        <v>2093</v>
      </c>
      <c r="AM86" s="371" t="s">
        <v>2121</v>
      </c>
      <c r="AN86" s="371" t="s">
        <v>2121</v>
      </c>
      <c r="AO86" s="371" t="s">
        <v>2093</v>
      </c>
      <c r="AP86" s="371" t="s">
        <v>2121</v>
      </c>
      <c r="AQ86" s="371" t="s">
        <v>2093</v>
      </c>
      <c r="AR86" s="371" t="s">
        <v>2093</v>
      </c>
      <c r="AS86" s="371" t="s">
        <v>2121</v>
      </c>
      <c r="AT86" s="371" t="s">
        <v>2121</v>
      </c>
      <c r="AU86" s="371" t="s">
        <v>2093</v>
      </c>
      <c r="AV86" s="371" t="s">
        <v>2121</v>
      </c>
      <c r="AW86" s="371" t="s">
        <v>2121</v>
      </c>
      <c r="AX86" s="371" t="s">
        <v>2121</v>
      </c>
      <c r="AY86" s="371" t="s">
        <v>2121</v>
      </c>
      <c r="AZ86" s="371" t="s">
        <v>2121</v>
      </c>
      <c r="BA86" s="371" t="s">
        <v>2121</v>
      </c>
      <c r="BB86" s="371" t="s">
        <v>2121</v>
      </c>
      <c r="BC86" s="371" t="s">
        <v>2093</v>
      </c>
      <c r="BD86" s="371" t="s">
        <v>2093</v>
      </c>
      <c r="BE86" s="371" t="s">
        <v>2093</v>
      </c>
      <c r="BF86" s="371" t="s">
        <v>2121</v>
      </c>
      <c r="BG86" s="371" t="s">
        <v>2121</v>
      </c>
      <c r="BH86" s="371" t="s">
        <v>2093</v>
      </c>
      <c r="BI86" s="381" t="s">
        <v>2093</v>
      </c>
      <c r="BJ86" s="333"/>
      <c r="BK86" s="333"/>
      <c r="BL86" s="333"/>
      <c r="BM86" s="333"/>
    </row>
    <row r="87" spans="2:65" ht="180" hidden="1" x14ac:dyDescent="0.2">
      <c r="B87"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PY-GM_1-1-1-4-GD - RECOBROS-4-DGTIC-77</v>
      </c>
      <c r="C87" s="367">
        <f t="shared" si="3"/>
        <v>77</v>
      </c>
      <c r="D87" s="397" t="s">
        <v>2164</v>
      </c>
      <c r="E87" s="384" t="s">
        <v>1583</v>
      </c>
      <c r="F87" s="372" t="s">
        <v>2177</v>
      </c>
      <c r="G87" s="371" t="s">
        <v>2154</v>
      </c>
      <c r="H87" s="372" t="s">
        <v>2129</v>
      </c>
      <c r="I87" s="373" t="s">
        <v>2520</v>
      </c>
      <c r="J87" s="374" t="s">
        <v>2221</v>
      </c>
      <c r="K87" s="375" t="s">
        <v>2222</v>
      </c>
      <c r="L87" s="375" t="s">
        <v>2223</v>
      </c>
      <c r="M87" s="375" t="s">
        <v>2224</v>
      </c>
      <c r="N87" s="373" t="s">
        <v>2521</v>
      </c>
      <c r="O87" s="373" t="s">
        <v>2128</v>
      </c>
      <c r="P87" s="377" t="s">
        <v>2558</v>
      </c>
      <c r="Q87" s="377" t="s">
        <v>2169</v>
      </c>
      <c r="R87" s="373" t="s">
        <v>2576</v>
      </c>
      <c r="S87" s="373" t="s">
        <v>1464</v>
      </c>
      <c r="T87" s="379">
        <v>46082</v>
      </c>
      <c r="U87" s="379">
        <v>46356</v>
      </c>
      <c r="V87" s="373" t="s">
        <v>2577</v>
      </c>
      <c r="W87" s="377" t="s">
        <v>2121</v>
      </c>
      <c r="X87" s="377" t="s">
        <v>2121</v>
      </c>
      <c r="Y87" s="377" t="s">
        <v>2121</v>
      </c>
      <c r="Z87" s="377" t="s">
        <v>2121</v>
      </c>
      <c r="AA87" s="371" t="s">
        <v>2121</v>
      </c>
      <c r="AB87" s="371" t="s">
        <v>2121</v>
      </c>
      <c r="AC87" s="371" t="s">
        <v>2121</v>
      </c>
      <c r="AD87" s="371" t="s">
        <v>2121</v>
      </c>
      <c r="AE87" s="371" t="s">
        <v>2121</v>
      </c>
      <c r="AF87" s="371" t="s">
        <v>2121</v>
      </c>
      <c r="AG87" s="371" t="s">
        <v>2093</v>
      </c>
      <c r="AH87" s="371" t="s">
        <v>2121</v>
      </c>
      <c r="AI87" s="371" t="s">
        <v>2121</v>
      </c>
      <c r="AJ87" s="371" t="s">
        <v>2121</v>
      </c>
      <c r="AK87" s="371" t="s">
        <v>2093</v>
      </c>
      <c r="AL87" s="371" t="s">
        <v>2093</v>
      </c>
      <c r="AM87" s="371" t="s">
        <v>2121</v>
      </c>
      <c r="AN87" s="371" t="s">
        <v>2121</v>
      </c>
      <c r="AO87" s="371" t="s">
        <v>2093</v>
      </c>
      <c r="AP87" s="371" t="s">
        <v>2121</v>
      </c>
      <c r="AQ87" s="371" t="s">
        <v>2093</v>
      </c>
      <c r="AR87" s="371" t="s">
        <v>2093</v>
      </c>
      <c r="AS87" s="371" t="s">
        <v>2121</v>
      </c>
      <c r="AT87" s="371" t="s">
        <v>2121</v>
      </c>
      <c r="AU87" s="371" t="s">
        <v>2093</v>
      </c>
      <c r="AV87" s="371" t="s">
        <v>2121</v>
      </c>
      <c r="AW87" s="371" t="s">
        <v>2121</v>
      </c>
      <c r="AX87" s="371" t="s">
        <v>2121</v>
      </c>
      <c r="AY87" s="371" t="s">
        <v>2121</v>
      </c>
      <c r="AZ87" s="371" t="s">
        <v>2121</v>
      </c>
      <c r="BA87" s="371" t="s">
        <v>2121</v>
      </c>
      <c r="BB87" s="371" t="s">
        <v>2121</v>
      </c>
      <c r="BC87" s="371" t="s">
        <v>2093</v>
      </c>
      <c r="BD87" s="371" t="s">
        <v>2093</v>
      </c>
      <c r="BE87" s="371" t="s">
        <v>2093</v>
      </c>
      <c r="BF87" s="371" t="s">
        <v>2121</v>
      </c>
      <c r="BG87" s="371" t="s">
        <v>2121</v>
      </c>
      <c r="BH87" s="371" t="s">
        <v>2093</v>
      </c>
      <c r="BI87" s="381" t="s">
        <v>2093</v>
      </c>
      <c r="BJ87" s="333"/>
      <c r="BK87" s="333"/>
      <c r="BL87" s="333"/>
      <c r="BM87" s="333"/>
    </row>
    <row r="88" spans="2:65" ht="180" hidden="1" x14ac:dyDescent="0.2">
      <c r="B88"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PY-GM_1-1-1-3-GD - UPC-2-DLyG-78</v>
      </c>
      <c r="C88" s="367">
        <f t="shared" si="3"/>
        <v>78</v>
      </c>
      <c r="D88" s="397" t="s">
        <v>72</v>
      </c>
      <c r="E88" s="384" t="s">
        <v>2578</v>
      </c>
      <c r="F88" s="372" t="s">
        <v>2195</v>
      </c>
      <c r="G88" s="371" t="s">
        <v>2154</v>
      </c>
      <c r="H88" s="372" t="s">
        <v>2129</v>
      </c>
      <c r="I88" s="373" t="s">
        <v>2451</v>
      </c>
      <c r="J88" s="374" t="s">
        <v>2221</v>
      </c>
      <c r="K88" s="375" t="s">
        <v>2222</v>
      </c>
      <c r="L88" s="375" t="s">
        <v>2223</v>
      </c>
      <c r="M88" s="375" t="s">
        <v>2224</v>
      </c>
      <c r="N88" s="373" t="s">
        <v>2521</v>
      </c>
      <c r="O88" s="373" t="s">
        <v>2134</v>
      </c>
      <c r="P88" s="377" t="s">
        <v>2579</v>
      </c>
      <c r="Q88" s="377" t="s">
        <v>2559</v>
      </c>
      <c r="R88" s="373" t="s">
        <v>2580</v>
      </c>
      <c r="S88" s="386" t="s">
        <v>2581</v>
      </c>
      <c r="T88" s="379">
        <v>46054</v>
      </c>
      <c r="U88" s="379">
        <v>46080</v>
      </c>
      <c r="V88" s="386" t="s">
        <v>2582</v>
      </c>
      <c r="W88" s="506">
        <v>1</v>
      </c>
      <c r="X88" s="377" t="s">
        <v>2121</v>
      </c>
      <c r="Y88" s="377" t="s">
        <v>2121</v>
      </c>
      <c r="Z88" s="377" t="s">
        <v>2121</v>
      </c>
      <c r="AA88" s="371" t="s">
        <v>2093</v>
      </c>
      <c r="AB88" s="371" t="s">
        <v>2121</v>
      </c>
      <c r="AC88" s="371" t="s">
        <v>2121</v>
      </c>
      <c r="AD88" s="371" t="s">
        <v>2121</v>
      </c>
      <c r="AE88" s="371" t="s">
        <v>2121</v>
      </c>
      <c r="AF88" s="371" t="s">
        <v>2121</v>
      </c>
      <c r="AG88" s="371" t="s">
        <v>2093</v>
      </c>
      <c r="AH88" s="371" t="s">
        <v>2121</v>
      </c>
      <c r="AI88" s="371" t="s">
        <v>2121</v>
      </c>
      <c r="AJ88" s="371" t="s">
        <v>2121</v>
      </c>
      <c r="AK88" s="371" t="s">
        <v>2093</v>
      </c>
      <c r="AL88" s="371" t="s">
        <v>2093</v>
      </c>
      <c r="AM88" s="371" t="s">
        <v>2121</v>
      </c>
      <c r="AN88" s="371" t="s">
        <v>2121</v>
      </c>
      <c r="AO88" s="371" t="s">
        <v>2093</v>
      </c>
      <c r="AP88" s="371" t="s">
        <v>2121</v>
      </c>
      <c r="AQ88" s="371" t="s">
        <v>2093</v>
      </c>
      <c r="AR88" s="371" t="s">
        <v>2121</v>
      </c>
      <c r="AS88" s="371" t="s">
        <v>2121</v>
      </c>
      <c r="AT88" s="371" t="s">
        <v>2121</v>
      </c>
      <c r="AU88" s="371" t="s">
        <v>2093</v>
      </c>
      <c r="AV88" s="371" t="s">
        <v>2121</v>
      </c>
      <c r="AW88" s="371" t="s">
        <v>2121</v>
      </c>
      <c r="AX88" s="371" t="s">
        <v>2121</v>
      </c>
      <c r="AY88" s="371" t="s">
        <v>2121</v>
      </c>
      <c r="AZ88" s="371" t="s">
        <v>2121</v>
      </c>
      <c r="BA88" s="371" t="s">
        <v>2121</v>
      </c>
      <c r="BB88" s="371" t="s">
        <v>2121</v>
      </c>
      <c r="BC88" s="371" t="s">
        <v>2093</v>
      </c>
      <c r="BD88" s="371" t="s">
        <v>2093</v>
      </c>
      <c r="BE88" s="371" t="s">
        <v>2093</v>
      </c>
      <c r="BF88" s="371" t="s">
        <v>2121</v>
      </c>
      <c r="BG88" s="371" t="s">
        <v>2121</v>
      </c>
      <c r="BH88" s="371" t="s">
        <v>2093</v>
      </c>
      <c r="BI88" s="381" t="s">
        <v>2093</v>
      </c>
      <c r="BJ88" s="333"/>
      <c r="BK88" s="333"/>
      <c r="BL88" s="333"/>
      <c r="BM88" s="333"/>
    </row>
    <row r="89" spans="2:65" ht="180" hidden="1" x14ac:dyDescent="0.2">
      <c r="B89"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PY-GM_1-1-1-3-GD - UPC-3-DGTIC-79</v>
      </c>
      <c r="C89" s="367">
        <f t="shared" si="3"/>
        <v>79</v>
      </c>
      <c r="D89" s="397" t="s">
        <v>2164</v>
      </c>
      <c r="E89" s="369" t="s">
        <v>1583</v>
      </c>
      <c r="F89" s="372" t="s">
        <v>2177</v>
      </c>
      <c r="G89" s="371" t="s">
        <v>2154</v>
      </c>
      <c r="H89" s="372" t="s">
        <v>2129</v>
      </c>
      <c r="I89" s="373" t="s">
        <v>2451</v>
      </c>
      <c r="J89" s="374" t="s">
        <v>2221</v>
      </c>
      <c r="K89" s="375" t="s">
        <v>2222</v>
      </c>
      <c r="L89" s="375" t="s">
        <v>2223</v>
      </c>
      <c r="M89" s="375" t="s">
        <v>2224</v>
      </c>
      <c r="N89" s="373" t="s">
        <v>2521</v>
      </c>
      <c r="O89" s="373" t="s">
        <v>2134</v>
      </c>
      <c r="P89" s="377" t="s">
        <v>2579</v>
      </c>
      <c r="Q89" s="377" t="s">
        <v>2470</v>
      </c>
      <c r="R89" s="373" t="s">
        <v>2583</v>
      </c>
      <c r="S89" s="373" t="s">
        <v>1464</v>
      </c>
      <c r="T89" s="379">
        <v>46082</v>
      </c>
      <c r="U89" s="379">
        <v>46356</v>
      </c>
      <c r="V89" s="386" t="s">
        <v>2584</v>
      </c>
      <c r="W89" s="377" t="s">
        <v>2121</v>
      </c>
      <c r="X89" s="377" t="s">
        <v>2121</v>
      </c>
      <c r="Y89" s="377" t="s">
        <v>2121</v>
      </c>
      <c r="Z89" s="377" t="s">
        <v>2121</v>
      </c>
      <c r="AA89" s="371" t="s">
        <v>2121</v>
      </c>
      <c r="AB89" s="371" t="s">
        <v>2121</v>
      </c>
      <c r="AC89" s="371" t="s">
        <v>2121</v>
      </c>
      <c r="AD89" s="371" t="s">
        <v>2121</v>
      </c>
      <c r="AE89" s="371" t="s">
        <v>2121</v>
      </c>
      <c r="AF89" s="371" t="s">
        <v>2121</v>
      </c>
      <c r="AG89" s="371" t="s">
        <v>2093</v>
      </c>
      <c r="AH89" s="371" t="s">
        <v>2121</v>
      </c>
      <c r="AI89" s="371" t="s">
        <v>2121</v>
      </c>
      <c r="AJ89" s="371" t="s">
        <v>2121</v>
      </c>
      <c r="AK89" s="371" t="s">
        <v>2093</v>
      </c>
      <c r="AL89" s="371" t="s">
        <v>2093</v>
      </c>
      <c r="AM89" s="371" t="s">
        <v>2121</v>
      </c>
      <c r="AN89" s="371" t="s">
        <v>2121</v>
      </c>
      <c r="AO89" s="371" t="s">
        <v>2093</v>
      </c>
      <c r="AP89" s="371" t="s">
        <v>2121</v>
      </c>
      <c r="AQ89" s="371" t="s">
        <v>2093</v>
      </c>
      <c r="AR89" s="371" t="s">
        <v>2121</v>
      </c>
      <c r="AS89" s="371" t="s">
        <v>2121</v>
      </c>
      <c r="AT89" s="371" t="s">
        <v>2121</v>
      </c>
      <c r="AU89" s="371" t="s">
        <v>2093</v>
      </c>
      <c r="AV89" s="371" t="s">
        <v>2121</v>
      </c>
      <c r="AW89" s="371" t="s">
        <v>2121</v>
      </c>
      <c r="AX89" s="371" t="s">
        <v>2121</v>
      </c>
      <c r="AY89" s="371" t="s">
        <v>2121</v>
      </c>
      <c r="AZ89" s="371" t="s">
        <v>2121</v>
      </c>
      <c r="BA89" s="371" t="s">
        <v>2121</v>
      </c>
      <c r="BB89" s="371" t="s">
        <v>2121</v>
      </c>
      <c r="BC89" s="371" t="s">
        <v>2093</v>
      </c>
      <c r="BD89" s="371" t="s">
        <v>2093</v>
      </c>
      <c r="BE89" s="371" t="s">
        <v>2093</v>
      </c>
      <c r="BF89" s="371" t="s">
        <v>2121</v>
      </c>
      <c r="BG89" s="371" t="s">
        <v>2121</v>
      </c>
      <c r="BH89" s="371" t="s">
        <v>2093</v>
      </c>
      <c r="BI89" s="381" t="s">
        <v>2093</v>
      </c>
      <c r="BJ89" s="333"/>
      <c r="BK89" s="333"/>
      <c r="BL89" s="333"/>
      <c r="BM89" s="333"/>
    </row>
    <row r="90" spans="2:65" ht="180" hidden="1" x14ac:dyDescent="0.2">
      <c r="B90"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PY-GM_1-1-1-3-GD - UPC-3-DGTIC-80</v>
      </c>
      <c r="C90" s="367">
        <f t="shared" si="3"/>
        <v>80</v>
      </c>
      <c r="D90" s="397" t="s">
        <v>2164</v>
      </c>
      <c r="E90" s="369" t="s">
        <v>1583</v>
      </c>
      <c r="F90" s="372" t="s">
        <v>2177</v>
      </c>
      <c r="G90" s="371" t="s">
        <v>2154</v>
      </c>
      <c r="H90" s="372" t="s">
        <v>2129</v>
      </c>
      <c r="I90" s="373" t="s">
        <v>2451</v>
      </c>
      <c r="J90" s="374" t="s">
        <v>2221</v>
      </c>
      <c r="K90" s="375" t="s">
        <v>2222</v>
      </c>
      <c r="L90" s="375" t="s">
        <v>2223</v>
      </c>
      <c r="M90" s="375" t="s">
        <v>2224</v>
      </c>
      <c r="N90" s="373" t="s">
        <v>2521</v>
      </c>
      <c r="O90" s="373" t="s">
        <v>2134</v>
      </c>
      <c r="P90" s="377" t="s">
        <v>2579</v>
      </c>
      <c r="Q90" s="377" t="s">
        <v>2470</v>
      </c>
      <c r="R90" s="373" t="s">
        <v>2585</v>
      </c>
      <c r="S90" s="373" t="s">
        <v>1464</v>
      </c>
      <c r="T90" s="379">
        <v>46054</v>
      </c>
      <c r="U90" s="379">
        <v>46203</v>
      </c>
      <c r="V90" s="373" t="s">
        <v>2586</v>
      </c>
      <c r="W90" s="377" t="s">
        <v>2121</v>
      </c>
      <c r="X90" s="377" t="s">
        <v>2121</v>
      </c>
      <c r="Y90" s="377" t="s">
        <v>2121</v>
      </c>
      <c r="Z90" s="377" t="s">
        <v>2121</v>
      </c>
      <c r="AA90" s="371" t="s">
        <v>2121</v>
      </c>
      <c r="AB90" s="371" t="s">
        <v>2121</v>
      </c>
      <c r="AC90" s="371" t="s">
        <v>2121</v>
      </c>
      <c r="AD90" s="371" t="s">
        <v>2121</v>
      </c>
      <c r="AE90" s="371" t="s">
        <v>2121</v>
      </c>
      <c r="AF90" s="371" t="s">
        <v>2121</v>
      </c>
      <c r="AG90" s="371" t="s">
        <v>2093</v>
      </c>
      <c r="AH90" s="371" t="s">
        <v>2121</v>
      </c>
      <c r="AI90" s="371" t="s">
        <v>2121</v>
      </c>
      <c r="AJ90" s="371" t="s">
        <v>2121</v>
      </c>
      <c r="AK90" s="371" t="s">
        <v>2093</v>
      </c>
      <c r="AL90" s="371" t="s">
        <v>2093</v>
      </c>
      <c r="AM90" s="371" t="s">
        <v>2121</v>
      </c>
      <c r="AN90" s="371" t="s">
        <v>2121</v>
      </c>
      <c r="AO90" s="371" t="s">
        <v>2093</v>
      </c>
      <c r="AP90" s="371" t="s">
        <v>2121</v>
      </c>
      <c r="AQ90" s="371" t="s">
        <v>2093</v>
      </c>
      <c r="AR90" s="371" t="s">
        <v>2121</v>
      </c>
      <c r="AS90" s="371" t="s">
        <v>2121</v>
      </c>
      <c r="AT90" s="371" t="s">
        <v>2121</v>
      </c>
      <c r="AU90" s="371" t="s">
        <v>2093</v>
      </c>
      <c r="AV90" s="371" t="s">
        <v>2121</v>
      </c>
      <c r="AW90" s="371" t="s">
        <v>2121</v>
      </c>
      <c r="AX90" s="371" t="s">
        <v>2121</v>
      </c>
      <c r="AY90" s="371" t="s">
        <v>2121</v>
      </c>
      <c r="AZ90" s="371" t="s">
        <v>2121</v>
      </c>
      <c r="BA90" s="371" t="s">
        <v>2121</v>
      </c>
      <c r="BB90" s="371" t="s">
        <v>2121</v>
      </c>
      <c r="BC90" s="371" t="s">
        <v>2093</v>
      </c>
      <c r="BD90" s="371" t="s">
        <v>2093</v>
      </c>
      <c r="BE90" s="371" t="s">
        <v>2093</v>
      </c>
      <c r="BF90" s="371" t="s">
        <v>2121</v>
      </c>
      <c r="BG90" s="371" t="s">
        <v>2121</v>
      </c>
      <c r="BH90" s="371" t="s">
        <v>2093</v>
      </c>
      <c r="BI90" s="381" t="s">
        <v>2093</v>
      </c>
      <c r="BJ90" s="333"/>
      <c r="BK90" s="333"/>
      <c r="BL90" s="333"/>
      <c r="BM90" s="333"/>
    </row>
    <row r="91" spans="2:65" ht="180" hidden="1" x14ac:dyDescent="0.2">
      <c r="B91"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PY-GM_1-1-1-3-GD - UPC-3-DGTIC-81</v>
      </c>
      <c r="C91" s="367">
        <f t="shared" si="3"/>
        <v>81</v>
      </c>
      <c r="D91" s="397" t="s">
        <v>2164</v>
      </c>
      <c r="E91" s="369" t="s">
        <v>1583</v>
      </c>
      <c r="F91" s="372" t="s">
        <v>2177</v>
      </c>
      <c r="G91" s="371" t="s">
        <v>2154</v>
      </c>
      <c r="H91" s="372" t="s">
        <v>2129</v>
      </c>
      <c r="I91" s="373" t="s">
        <v>2451</v>
      </c>
      <c r="J91" s="374" t="s">
        <v>2221</v>
      </c>
      <c r="K91" s="375" t="s">
        <v>2222</v>
      </c>
      <c r="L91" s="375" t="s">
        <v>2223</v>
      </c>
      <c r="M91" s="375" t="s">
        <v>2224</v>
      </c>
      <c r="N91" s="373" t="s">
        <v>2521</v>
      </c>
      <c r="O91" s="373" t="s">
        <v>2134</v>
      </c>
      <c r="P91" s="377" t="s">
        <v>2579</v>
      </c>
      <c r="Q91" s="377" t="s">
        <v>2470</v>
      </c>
      <c r="R91" s="373" t="s">
        <v>2587</v>
      </c>
      <c r="S91" s="373" t="s">
        <v>1464</v>
      </c>
      <c r="T91" s="379">
        <v>46082</v>
      </c>
      <c r="U91" s="379">
        <v>46203</v>
      </c>
      <c r="V91" s="373" t="s">
        <v>2588</v>
      </c>
      <c r="W91" s="377" t="s">
        <v>2121</v>
      </c>
      <c r="X91" s="377" t="s">
        <v>2121</v>
      </c>
      <c r="Y91" s="377" t="s">
        <v>2121</v>
      </c>
      <c r="Z91" s="377" t="s">
        <v>2121</v>
      </c>
      <c r="AA91" s="371" t="s">
        <v>2121</v>
      </c>
      <c r="AB91" s="371" t="s">
        <v>2121</v>
      </c>
      <c r="AC91" s="371" t="s">
        <v>2121</v>
      </c>
      <c r="AD91" s="371" t="s">
        <v>2121</v>
      </c>
      <c r="AE91" s="371" t="s">
        <v>2121</v>
      </c>
      <c r="AF91" s="371" t="s">
        <v>2121</v>
      </c>
      <c r="AG91" s="371" t="s">
        <v>2093</v>
      </c>
      <c r="AH91" s="371" t="s">
        <v>2121</v>
      </c>
      <c r="AI91" s="371" t="s">
        <v>2121</v>
      </c>
      <c r="AJ91" s="371" t="s">
        <v>2121</v>
      </c>
      <c r="AK91" s="371" t="s">
        <v>2093</v>
      </c>
      <c r="AL91" s="371" t="s">
        <v>2093</v>
      </c>
      <c r="AM91" s="371" t="s">
        <v>2121</v>
      </c>
      <c r="AN91" s="371" t="s">
        <v>2121</v>
      </c>
      <c r="AO91" s="371" t="s">
        <v>2093</v>
      </c>
      <c r="AP91" s="371" t="s">
        <v>2121</v>
      </c>
      <c r="AQ91" s="371" t="s">
        <v>2093</v>
      </c>
      <c r="AR91" s="371" t="s">
        <v>2121</v>
      </c>
      <c r="AS91" s="371" t="s">
        <v>2121</v>
      </c>
      <c r="AT91" s="371" t="s">
        <v>2121</v>
      </c>
      <c r="AU91" s="371" t="s">
        <v>2093</v>
      </c>
      <c r="AV91" s="371" t="s">
        <v>2121</v>
      </c>
      <c r="AW91" s="371" t="s">
        <v>2121</v>
      </c>
      <c r="AX91" s="371" t="s">
        <v>2121</v>
      </c>
      <c r="AY91" s="371" t="s">
        <v>2121</v>
      </c>
      <c r="AZ91" s="371" t="s">
        <v>2121</v>
      </c>
      <c r="BA91" s="371" t="s">
        <v>2121</v>
      </c>
      <c r="BB91" s="371" t="s">
        <v>2121</v>
      </c>
      <c r="BC91" s="371" t="s">
        <v>2093</v>
      </c>
      <c r="BD91" s="371" t="s">
        <v>2093</v>
      </c>
      <c r="BE91" s="371" t="s">
        <v>2093</v>
      </c>
      <c r="BF91" s="371" t="s">
        <v>2121</v>
      </c>
      <c r="BG91" s="371" t="s">
        <v>2121</v>
      </c>
      <c r="BH91" s="371" t="s">
        <v>2093</v>
      </c>
      <c r="BI91" s="381" t="s">
        <v>2093</v>
      </c>
      <c r="BJ91" s="333"/>
      <c r="BK91" s="333"/>
      <c r="BL91" s="333"/>
      <c r="BM91" s="333"/>
    </row>
    <row r="92" spans="2:65" ht="180" hidden="1" x14ac:dyDescent="0.2">
      <c r="B92"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PY-GM_1-1-1-4-GD - UPC-3-DLYG-82</v>
      </c>
      <c r="C92" s="367">
        <f t="shared" si="3"/>
        <v>82</v>
      </c>
      <c r="D92" s="397" t="s">
        <v>72</v>
      </c>
      <c r="E92" s="384" t="str">
        <f>VLOOKUP($D92,[5]!Tabla2[#Data],2,FALSE)</f>
        <v>DLYG</v>
      </c>
      <c r="F92" s="372" t="s">
        <v>2195</v>
      </c>
      <c r="G92" s="373" t="s">
        <v>2154</v>
      </c>
      <c r="H92" s="372" t="s">
        <v>2129</v>
      </c>
      <c r="I92" s="373" t="s">
        <v>2520</v>
      </c>
      <c r="J92" s="374" t="s">
        <v>2221</v>
      </c>
      <c r="K92" s="375" t="s">
        <v>2222</v>
      </c>
      <c r="L92" s="375" t="s">
        <v>2223</v>
      </c>
      <c r="M92" s="375" t="s">
        <v>2224</v>
      </c>
      <c r="N92" s="373" t="s">
        <v>2521</v>
      </c>
      <c r="O92" s="373" t="s">
        <v>2128</v>
      </c>
      <c r="P92" s="377" t="s">
        <v>2579</v>
      </c>
      <c r="Q92" s="373" t="s">
        <v>2161</v>
      </c>
      <c r="R92" s="373" t="s">
        <v>2589</v>
      </c>
      <c r="S92" s="386" t="s">
        <v>2581</v>
      </c>
      <c r="T92" s="379">
        <v>46054</v>
      </c>
      <c r="U92" s="379">
        <v>46371</v>
      </c>
      <c r="V92" s="373" t="s">
        <v>2590</v>
      </c>
      <c r="W92" s="377" t="s">
        <v>2121</v>
      </c>
      <c r="X92" s="377" t="s">
        <v>2121</v>
      </c>
      <c r="Y92" s="377" t="s">
        <v>2121</v>
      </c>
      <c r="Z92" s="377" t="s">
        <v>2121</v>
      </c>
      <c r="AA92" s="371" t="s">
        <v>2121</v>
      </c>
      <c r="AB92" s="371" t="s">
        <v>2121</v>
      </c>
      <c r="AC92" s="371" t="s">
        <v>2121</v>
      </c>
      <c r="AD92" s="371" t="s">
        <v>2121</v>
      </c>
      <c r="AE92" s="371" t="s">
        <v>2121</v>
      </c>
      <c r="AF92" s="371" t="s">
        <v>2121</v>
      </c>
      <c r="AG92" s="371" t="s">
        <v>2093</v>
      </c>
      <c r="AH92" s="371" t="s">
        <v>2121</v>
      </c>
      <c r="AI92" s="371" t="s">
        <v>2121</v>
      </c>
      <c r="AJ92" s="371" t="s">
        <v>2121</v>
      </c>
      <c r="AK92" s="371" t="s">
        <v>2093</v>
      </c>
      <c r="AL92" s="371" t="s">
        <v>2093</v>
      </c>
      <c r="AM92" s="371" t="s">
        <v>2121</v>
      </c>
      <c r="AN92" s="371" t="s">
        <v>2121</v>
      </c>
      <c r="AO92" s="371" t="s">
        <v>2093</v>
      </c>
      <c r="AP92" s="371" t="s">
        <v>2121</v>
      </c>
      <c r="AQ92" s="371" t="s">
        <v>2093</v>
      </c>
      <c r="AR92" s="371" t="s">
        <v>2121</v>
      </c>
      <c r="AS92" s="371" t="s">
        <v>2121</v>
      </c>
      <c r="AT92" s="371" t="s">
        <v>2121</v>
      </c>
      <c r="AU92" s="371" t="s">
        <v>2093</v>
      </c>
      <c r="AV92" s="371" t="s">
        <v>2121</v>
      </c>
      <c r="AW92" s="371" t="s">
        <v>2121</v>
      </c>
      <c r="AX92" s="371" t="s">
        <v>2121</v>
      </c>
      <c r="AY92" s="371" t="s">
        <v>2121</v>
      </c>
      <c r="AZ92" s="371" t="s">
        <v>2121</v>
      </c>
      <c r="BA92" s="371" t="s">
        <v>2121</v>
      </c>
      <c r="BB92" s="371" t="s">
        <v>2121</v>
      </c>
      <c r="BC92" s="371" t="s">
        <v>2093</v>
      </c>
      <c r="BD92" s="371" t="s">
        <v>2093</v>
      </c>
      <c r="BE92" s="371" t="s">
        <v>2093</v>
      </c>
      <c r="BF92" s="371" t="s">
        <v>2121</v>
      </c>
      <c r="BG92" s="371" t="s">
        <v>2121</v>
      </c>
      <c r="BH92" s="371" t="s">
        <v>2093</v>
      </c>
      <c r="BI92" s="381" t="s">
        <v>2093</v>
      </c>
      <c r="BJ92" s="333"/>
      <c r="BK92" s="333"/>
      <c r="BL92" s="333"/>
      <c r="BM92" s="333"/>
    </row>
    <row r="93" spans="2:65" ht="180" hidden="1" x14ac:dyDescent="0.2">
      <c r="B93" s="366" t="s">
        <v>2591</v>
      </c>
      <c r="C93" s="367">
        <f t="shared" si="3"/>
        <v>83</v>
      </c>
      <c r="D93" s="397" t="s">
        <v>72</v>
      </c>
      <c r="E93" s="384" t="s">
        <v>1589</v>
      </c>
      <c r="F93" s="372" t="s">
        <v>2195</v>
      </c>
      <c r="G93" s="373" t="s">
        <v>2154</v>
      </c>
      <c r="H93" s="372" t="s">
        <v>2129</v>
      </c>
      <c r="I93" s="373" t="s">
        <v>2451</v>
      </c>
      <c r="J93" s="374" t="s">
        <v>2221</v>
      </c>
      <c r="K93" s="375" t="s">
        <v>2222</v>
      </c>
      <c r="L93" s="375" t="s">
        <v>2223</v>
      </c>
      <c r="M93" s="375" t="s">
        <v>2224</v>
      </c>
      <c r="N93" s="373" t="s">
        <v>2521</v>
      </c>
      <c r="O93" s="373" t="s">
        <v>2134</v>
      </c>
      <c r="P93" s="377" t="s">
        <v>2579</v>
      </c>
      <c r="Q93" s="377" t="s">
        <v>2161</v>
      </c>
      <c r="R93" s="373" t="s">
        <v>2592</v>
      </c>
      <c r="S93" s="373" t="s">
        <v>2593</v>
      </c>
      <c r="T93" s="379">
        <v>46054</v>
      </c>
      <c r="U93" s="379">
        <v>46356</v>
      </c>
      <c r="V93" s="373" t="s">
        <v>2594</v>
      </c>
      <c r="W93" s="377" t="s">
        <v>2121</v>
      </c>
      <c r="X93" s="377" t="s">
        <v>2121</v>
      </c>
      <c r="Y93" s="377" t="s">
        <v>2121</v>
      </c>
      <c r="Z93" s="377" t="s">
        <v>2121</v>
      </c>
      <c r="AA93" s="371" t="s">
        <v>2121</v>
      </c>
      <c r="AB93" s="371" t="s">
        <v>2121</v>
      </c>
      <c r="AC93" s="371" t="s">
        <v>2121</v>
      </c>
      <c r="AD93" s="371" t="s">
        <v>2121</v>
      </c>
      <c r="AE93" s="371" t="s">
        <v>2121</v>
      </c>
      <c r="AF93" s="371" t="s">
        <v>2121</v>
      </c>
      <c r="AG93" s="371" t="s">
        <v>2093</v>
      </c>
      <c r="AH93" s="371" t="s">
        <v>2121</v>
      </c>
      <c r="AI93" s="371" t="s">
        <v>2121</v>
      </c>
      <c r="AJ93" s="371" t="s">
        <v>2121</v>
      </c>
      <c r="AK93" s="371" t="s">
        <v>2093</v>
      </c>
      <c r="AL93" s="371" t="s">
        <v>2093</v>
      </c>
      <c r="AM93" s="371" t="s">
        <v>2121</v>
      </c>
      <c r="AN93" s="371" t="s">
        <v>2121</v>
      </c>
      <c r="AO93" s="371" t="s">
        <v>2093</v>
      </c>
      <c r="AP93" s="371" t="s">
        <v>2121</v>
      </c>
      <c r="AQ93" s="371" t="s">
        <v>2093</v>
      </c>
      <c r="AR93" s="371" t="s">
        <v>2121</v>
      </c>
      <c r="AS93" s="371" t="s">
        <v>2121</v>
      </c>
      <c r="AT93" s="371" t="s">
        <v>2121</v>
      </c>
      <c r="AU93" s="371" t="s">
        <v>2093</v>
      </c>
      <c r="AV93" s="371" t="s">
        <v>2121</v>
      </c>
      <c r="AW93" s="371" t="s">
        <v>2121</v>
      </c>
      <c r="AX93" s="371" t="s">
        <v>2121</v>
      </c>
      <c r="AY93" s="371" t="s">
        <v>2121</v>
      </c>
      <c r="AZ93" s="371" t="s">
        <v>2121</v>
      </c>
      <c r="BA93" s="371" t="s">
        <v>2121</v>
      </c>
      <c r="BB93" s="371" t="s">
        <v>2121</v>
      </c>
      <c r="BC93" s="371" t="s">
        <v>2093</v>
      </c>
      <c r="BD93" s="371" t="s">
        <v>2093</v>
      </c>
      <c r="BE93" s="371" t="s">
        <v>2093</v>
      </c>
      <c r="BF93" s="371" t="s">
        <v>2121</v>
      </c>
      <c r="BG93" s="371" t="s">
        <v>2121</v>
      </c>
      <c r="BH93" s="371" t="s">
        <v>2093</v>
      </c>
      <c r="BI93" s="381" t="s">
        <v>2093</v>
      </c>
      <c r="BJ93" s="333"/>
      <c r="BK93" s="333"/>
      <c r="BL93" s="333"/>
      <c r="BM93" s="333"/>
    </row>
    <row r="94" spans="2:65" ht="180" hidden="1" x14ac:dyDescent="0.2">
      <c r="B94" s="366" t="s">
        <v>2595</v>
      </c>
      <c r="C94" s="367">
        <f t="shared" si="3"/>
        <v>84</v>
      </c>
      <c r="D94" s="397" t="s">
        <v>72</v>
      </c>
      <c r="E94" s="384" t="str">
        <f>VLOOKUP($D94,[5]!Tabla2[#Data],2,FALSE)</f>
        <v>DLYG</v>
      </c>
      <c r="F94" s="372" t="s">
        <v>2195</v>
      </c>
      <c r="G94" s="373" t="s">
        <v>2154</v>
      </c>
      <c r="H94" s="372" t="s">
        <v>2129</v>
      </c>
      <c r="I94" s="373" t="s">
        <v>2520</v>
      </c>
      <c r="J94" s="374" t="s">
        <v>2221</v>
      </c>
      <c r="K94" s="375" t="s">
        <v>2222</v>
      </c>
      <c r="L94" s="375" t="s">
        <v>2223</v>
      </c>
      <c r="M94" s="375" t="s">
        <v>2224</v>
      </c>
      <c r="N94" s="373" t="s">
        <v>2521</v>
      </c>
      <c r="O94" s="373" t="s">
        <v>2128</v>
      </c>
      <c r="P94" s="377" t="s">
        <v>2579</v>
      </c>
      <c r="Q94" s="373" t="s">
        <v>2169</v>
      </c>
      <c r="R94" s="373" t="s">
        <v>2596</v>
      </c>
      <c r="S94" s="386" t="s">
        <v>2581</v>
      </c>
      <c r="T94" s="379">
        <v>46054</v>
      </c>
      <c r="U94" s="379">
        <v>46371</v>
      </c>
      <c r="V94" s="386" t="s">
        <v>2597</v>
      </c>
      <c r="W94" s="377" t="s">
        <v>2121</v>
      </c>
      <c r="X94" s="377" t="s">
        <v>2121</v>
      </c>
      <c r="Y94" s="377" t="s">
        <v>2121</v>
      </c>
      <c r="Z94" s="377" t="s">
        <v>2121</v>
      </c>
      <c r="AA94" s="371" t="s">
        <v>2121</v>
      </c>
      <c r="AB94" s="371" t="s">
        <v>2121</v>
      </c>
      <c r="AC94" s="371" t="s">
        <v>2121</v>
      </c>
      <c r="AD94" s="371" t="s">
        <v>2121</v>
      </c>
      <c r="AE94" s="371" t="s">
        <v>2121</v>
      </c>
      <c r="AF94" s="371" t="s">
        <v>2121</v>
      </c>
      <c r="AG94" s="371" t="s">
        <v>2093</v>
      </c>
      <c r="AH94" s="371" t="s">
        <v>2121</v>
      </c>
      <c r="AI94" s="371" t="s">
        <v>2121</v>
      </c>
      <c r="AJ94" s="371" t="s">
        <v>2121</v>
      </c>
      <c r="AK94" s="371" t="s">
        <v>2093</v>
      </c>
      <c r="AL94" s="371" t="s">
        <v>2093</v>
      </c>
      <c r="AM94" s="371" t="s">
        <v>2121</v>
      </c>
      <c r="AN94" s="371" t="s">
        <v>2121</v>
      </c>
      <c r="AO94" s="371" t="s">
        <v>2121</v>
      </c>
      <c r="AP94" s="371" t="s">
        <v>2093</v>
      </c>
      <c r="AQ94" s="371" t="s">
        <v>2121</v>
      </c>
      <c r="AR94" s="371" t="s">
        <v>2093</v>
      </c>
      <c r="AS94" s="371" t="s">
        <v>2121</v>
      </c>
      <c r="AT94" s="371" t="s">
        <v>2121</v>
      </c>
      <c r="AU94" s="371" t="s">
        <v>2093</v>
      </c>
      <c r="AV94" s="371" t="s">
        <v>2121</v>
      </c>
      <c r="AW94" s="371" t="s">
        <v>2121</v>
      </c>
      <c r="AX94" s="371" t="s">
        <v>2121</v>
      </c>
      <c r="AY94" s="371" t="s">
        <v>2121</v>
      </c>
      <c r="AZ94" s="371" t="s">
        <v>2121</v>
      </c>
      <c r="BA94" s="371" t="s">
        <v>2121</v>
      </c>
      <c r="BB94" s="371" t="s">
        <v>2121</v>
      </c>
      <c r="BC94" s="371" t="s">
        <v>2093</v>
      </c>
      <c r="BD94" s="371" t="s">
        <v>2121</v>
      </c>
      <c r="BE94" s="371" t="s">
        <v>2121</v>
      </c>
      <c r="BF94" s="371" t="s">
        <v>2121</v>
      </c>
      <c r="BG94" s="371" t="s">
        <v>2121</v>
      </c>
      <c r="BH94" s="371" t="s">
        <v>2093</v>
      </c>
      <c r="BI94" s="381" t="s">
        <v>2093</v>
      </c>
      <c r="BJ94" s="333"/>
      <c r="BK94" s="333"/>
      <c r="BL94" s="333"/>
      <c r="BM94" s="333"/>
    </row>
    <row r="95" spans="2:65" ht="180" hidden="1" x14ac:dyDescent="0.2">
      <c r="B95"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PY-GM_1-1-1-3-GD - OFAS-2-DLyG-85</v>
      </c>
      <c r="C95" s="367">
        <f t="shared" si="3"/>
        <v>85</v>
      </c>
      <c r="D95" s="397" t="s">
        <v>72</v>
      </c>
      <c r="E95" s="384" t="s">
        <v>2578</v>
      </c>
      <c r="F95" s="372" t="s">
        <v>2196</v>
      </c>
      <c r="G95" s="373" t="s">
        <v>2154</v>
      </c>
      <c r="H95" s="372" t="s">
        <v>2225</v>
      </c>
      <c r="I95" s="373" t="s">
        <v>2451</v>
      </c>
      <c r="J95" s="374" t="s">
        <v>2221</v>
      </c>
      <c r="K95" s="375" t="s">
        <v>2222</v>
      </c>
      <c r="L95" s="375" t="s">
        <v>2223</v>
      </c>
      <c r="M95" s="375" t="s">
        <v>2224</v>
      </c>
      <c r="N95" s="373" t="s">
        <v>2521</v>
      </c>
      <c r="O95" s="373" t="s">
        <v>2134</v>
      </c>
      <c r="P95" s="377" t="s">
        <v>2598</v>
      </c>
      <c r="Q95" s="377" t="s">
        <v>2559</v>
      </c>
      <c r="R95" s="373" t="s">
        <v>2599</v>
      </c>
      <c r="S95" s="386" t="s">
        <v>2600</v>
      </c>
      <c r="T95" s="379">
        <v>46054</v>
      </c>
      <c r="U95" s="379">
        <v>46080</v>
      </c>
      <c r="V95" s="386" t="s">
        <v>2601</v>
      </c>
      <c r="W95" s="506">
        <v>1</v>
      </c>
      <c r="X95" s="377" t="s">
        <v>2121</v>
      </c>
      <c r="Y95" s="377" t="s">
        <v>2121</v>
      </c>
      <c r="Z95" s="377" t="s">
        <v>2121</v>
      </c>
      <c r="AA95" s="386" t="s">
        <v>2093</v>
      </c>
      <c r="AB95" s="371" t="s">
        <v>2121</v>
      </c>
      <c r="AC95" s="371" t="s">
        <v>2121</v>
      </c>
      <c r="AD95" s="371" t="s">
        <v>2121</v>
      </c>
      <c r="AE95" s="371" t="s">
        <v>2121</v>
      </c>
      <c r="AF95" s="371" t="s">
        <v>2121</v>
      </c>
      <c r="AG95" s="371" t="s">
        <v>2093</v>
      </c>
      <c r="AH95" s="371" t="s">
        <v>2121</v>
      </c>
      <c r="AI95" s="371" t="s">
        <v>2121</v>
      </c>
      <c r="AJ95" s="371" t="s">
        <v>2093</v>
      </c>
      <c r="AK95" s="371" t="s">
        <v>2093</v>
      </c>
      <c r="AL95" s="371" t="s">
        <v>2093</v>
      </c>
      <c r="AM95" s="371" t="s">
        <v>2121</v>
      </c>
      <c r="AN95" s="371" t="s">
        <v>2121</v>
      </c>
      <c r="AO95" s="371" t="s">
        <v>2093</v>
      </c>
      <c r="AP95" s="371" t="s">
        <v>2121</v>
      </c>
      <c r="AQ95" s="371" t="s">
        <v>2093</v>
      </c>
      <c r="AR95" s="371" t="s">
        <v>2121</v>
      </c>
      <c r="AS95" s="371" t="s">
        <v>2121</v>
      </c>
      <c r="AT95" s="371" t="s">
        <v>2121</v>
      </c>
      <c r="AU95" s="371" t="s">
        <v>2093</v>
      </c>
      <c r="AV95" s="371" t="s">
        <v>2121</v>
      </c>
      <c r="AW95" s="371" t="s">
        <v>2121</v>
      </c>
      <c r="AX95" s="371" t="s">
        <v>2121</v>
      </c>
      <c r="AY95" s="371" t="s">
        <v>2121</v>
      </c>
      <c r="AZ95" s="371" t="s">
        <v>2121</v>
      </c>
      <c r="BA95" s="371" t="s">
        <v>2121</v>
      </c>
      <c r="BB95" s="371" t="s">
        <v>2121</v>
      </c>
      <c r="BC95" s="371" t="s">
        <v>2093</v>
      </c>
      <c r="BD95" s="371" t="s">
        <v>2093</v>
      </c>
      <c r="BE95" s="371" t="s">
        <v>2093</v>
      </c>
      <c r="BF95" s="371" t="s">
        <v>2121</v>
      </c>
      <c r="BG95" s="371" t="s">
        <v>2121</v>
      </c>
      <c r="BH95" s="371" t="s">
        <v>2093</v>
      </c>
      <c r="BI95" s="381" t="s">
        <v>2093</v>
      </c>
      <c r="BJ95" s="333"/>
      <c r="BK95" s="333"/>
      <c r="BL95" s="333"/>
      <c r="BM95" s="333"/>
    </row>
    <row r="96" spans="2:65" ht="180" hidden="1" x14ac:dyDescent="0.2">
      <c r="B96" s="366" t="s">
        <v>2602</v>
      </c>
      <c r="C96" s="367">
        <f t="shared" si="3"/>
        <v>86</v>
      </c>
      <c r="D96" s="397" t="s">
        <v>72</v>
      </c>
      <c r="E96" s="384" t="s">
        <v>1589</v>
      </c>
      <c r="F96" s="372" t="s">
        <v>2196</v>
      </c>
      <c r="G96" s="373" t="s">
        <v>2154</v>
      </c>
      <c r="H96" s="372" t="s">
        <v>2225</v>
      </c>
      <c r="I96" s="373" t="s">
        <v>2451</v>
      </c>
      <c r="J96" s="374" t="s">
        <v>2221</v>
      </c>
      <c r="K96" s="375" t="s">
        <v>2222</v>
      </c>
      <c r="L96" s="375" t="s">
        <v>2223</v>
      </c>
      <c r="M96" s="375" t="s">
        <v>2224</v>
      </c>
      <c r="N96" s="373" t="s">
        <v>2521</v>
      </c>
      <c r="O96" s="373" t="s">
        <v>2134</v>
      </c>
      <c r="P96" s="377" t="s">
        <v>2598</v>
      </c>
      <c r="Q96" s="377" t="s">
        <v>2161</v>
      </c>
      <c r="R96" s="373" t="s">
        <v>2603</v>
      </c>
      <c r="S96" s="373" t="s">
        <v>2604</v>
      </c>
      <c r="T96" s="379">
        <v>46024</v>
      </c>
      <c r="U96" s="379">
        <v>46112</v>
      </c>
      <c r="V96" s="373" t="s">
        <v>2605</v>
      </c>
      <c r="W96" s="506">
        <v>1</v>
      </c>
      <c r="X96" s="377" t="s">
        <v>2121</v>
      </c>
      <c r="Y96" s="377" t="s">
        <v>2121</v>
      </c>
      <c r="Z96" s="377" t="s">
        <v>2121</v>
      </c>
      <c r="AA96" s="371" t="s">
        <v>2093</v>
      </c>
      <c r="AB96" s="371" t="s">
        <v>2121</v>
      </c>
      <c r="AC96" s="371" t="s">
        <v>2121</v>
      </c>
      <c r="AD96" s="371" t="s">
        <v>2121</v>
      </c>
      <c r="AE96" s="371" t="s">
        <v>2121</v>
      </c>
      <c r="AF96" s="371" t="s">
        <v>2121</v>
      </c>
      <c r="AG96" s="371" t="s">
        <v>2093</v>
      </c>
      <c r="AH96" s="371" t="s">
        <v>2121</v>
      </c>
      <c r="AI96" s="371" t="s">
        <v>2121</v>
      </c>
      <c r="AJ96" s="371" t="s">
        <v>2093</v>
      </c>
      <c r="AK96" s="371" t="s">
        <v>2093</v>
      </c>
      <c r="AL96" s="371" t="s">
        <v>2093</v>
      </c>
      <c r="AM96" s="371" t="s">
        <v>2121</v>
      </c>
      <c r="AN96" s="371" t="s">
        <v>2121</v>
      </c>
      <c r="AO96" s="371" t="s">
        <v>2093</v>
      </c>
      <c r="AP96" s="371" t="s">
        <v>2121</v>
      </c>
      <c r="AQ96" s="371" t="s">
        <v>2093</v>
      </c>
      <c r="AR96" s="371" t="s">
        <v>2121</v>
      </c>
      <c r="AS96" s="371" t="s">
        <v>2121</v>
      </c>
      <c r="AT96" s="371" t="s">
        <v>2121</v>
      </c>
      <c r="AU96" s="371" t="s">
        <v>2093</v>
      </c>
      <c r="AV96" s="371" t="s">
        <v>2121</v>
      </c>
      <c r="AW96" s="371" t="s">
        <v>2121</v>
      </c>
      <c r="AX96" s="371" t="s">
        <v>2121</v>
      </c>
      <c r="AY96" s="371" t="s">
        <v>2121</v>
      </c>
      <c r="AZ96" s="371" t="s">
        <v>2121</v>
      </c>
      <c r="BA96" s="371" t="s">
        <v>2121</v>
      </c>
      <c r="BB96" s="371" t="s">
        <v>2121</v>
      </c>
      <c r="BC96" s="371" t="s">
        <v>2093</v>
      </c>
      <c r="BD96" s="371" t="s">
        <v>2093</v>
      </c>
      <c r="BE96" s="371" t="s">
        <v>2093</v>
      </c>
      <c r="BF96" s="371" t="s">
        <v>2121</v>
      </c>
      <c r="BG96" s="371" t="s">
        <v>2121</v>
      </c>
      <c r="BH96" s="371" t="s">
        <v>2093</v>
      </c>
      <c r="BI96" s="381" t="s">
        <v>2093</v>
      </c>
      <c r="BJ96" s="333"/>
      <c r="BK96" s="333"/>
      <c r="BL96" s="333"/>
      <c r="BM96" s="333"/>
    </row>
    <row r="97" spans="2:65" ht="180" hidden="1" x14ac:dyDescent="0.2">
      <c r="B97"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PY-GM_1-1-1-3-GD - OFAS-3-DGTIC-87</v>
      </c>
      <c r="C97" s="367">
        <f t="shared" si="3"/>
        <v>87</v>
      </c>
      <c r="D97" s="397" t="s">
        <v>2164</v>
      </c>
      <c r="E97" s="369" t="s">
        <v>1583</v>
      </c>
      <c r="F97" s="372" t="s">
        <v>2177</v>
      </c>
      <c r="G97" s="373" t="s">
        <v>2154</v>
      </c>
      <c r="H97" s="372" t="s">
        <v>2129</v>
      </c>
      <c r="I97" s="373" t="s">
        <v>2451</v>
      </c>
      <c r="J97" s="374" t="s">
        <v>2221</v>
      </c>
      <c r="K97" s="375" t="s">
        <v>2222</v>
      </c>
      <c r="L97" s="375" t="s">
        <v>2223</v>
      </c>
      <c r="M97" s="375" t="s">
        <v>2224</v>
      </c>
      <c r="N97" s="373" t="s">
        <v>2521</v>
      </c>
      <c r="O97" s="373" t="s">
        <v>2134</v>
      </c>
      <c r="P97" s="377" t="s">
        <v>2598</v>
      </c>
      <c r="Q97" s="377" t="s">
        <v>2470</v>
      </c>
      <c r="R97" s="373" t="s">
        <v>2606</v>
      </c>
      <c r="S97" s="373" t="s">
        <v>1464</v>
      </c>
      <c r="T97" s="379">
        <v>46082</v>
      </c>
      <c r="U97" s="379">
        <v>46203</v>
      </c>
      <c r="V97" s="373" t="s">
        <v>2607</v>
      </c>
      <c r="W97" s="377" t="s">
        <v>2121</v>
      </c>
      <c r="X97" s="377" t="s">
        <v>2121</v>
      </c>
      <c r="Y97" s="377" t="s">
        <v>2121</v>
      </c>
      <c r="Z97" s="377" t="s">
        <v>2121</v>
      </c>
      <c r="AA97" s="371" t="s">
        <v>2121</v>
      </c>
      <c r="AB97" s="371" t="s">
        <v>2121</v>
      </c>
      <c r="AC97" s="371" t="s">
        <v>2121</v>
      </c>
      <c r="AD97" s="371" t="s">
        <v>2121</v>
      </c>
      <c r="AE97" s="371" t="s">
        <v>2121</v>
      </c>
      <c r="AF97" s="371" t="s">
        <v>2121</v>
      </c>
      <c r="AG97" s="371" t="s">
        <v>2093</v>
      </c>
      <c r="AH97" s="371" t="s">
        <v>2121</v>
      </c>
      <c r="AI97" s="371" t="s">
        <v>2121</v>
      </c>
      <c r="AJ97" s="371" t="s">
        <v>2093</v>
      </c>
      <c r="AK97" s="371" t="s">
        <v>2093</v>
      </c>
      <c r="AL97" s="371" t="s">
        <v>2093</v>
      </c>
      <c r="AM97" s="371" t="s">
        <v>2121</v>
      </c>
      <c r="AN97" s="371" t="s">
        <v>2121</v>
      </c>
      <c r="AO97" s="371" t="s">
        <v>2093</v>
      </c>
      <c r="AP97" s="371" t="s">
        <v>2121</v>
      </c>
      <c r="AQ97" s="371" t="s">
        <v>2093</v>
      </c>
      <c r="AR97" s="371" t="s">
        <v>2121</v>
      </c>
      <c r="AS97" s="371" t="s">
        <v>2121</v>
      </c>
      <c r="AT97" s="371" t="s">
        <v>2121</v>
      </c>
      <c r="AU97" s="371" t="s">
        <v>2093</v>
      </c>
      <c r="AV97" s="371" t="s">
        <v>2121</v>
      </c>
      <c r="AW97" s="371" t="s">
        <v>2121</v>
      </c>
      <c r="AX97" s="371" t="s">
        <v>2121</v>
      </c>
      <c r="AY97" s="371" t="s">
        <v>2121</v>
      </c>
      <c r="AZ97" s="371" t="s">
        <v>2121</v>
      </c>
      <c r="BA97" s="371" t="s">
        <v>2121</v>
      </c>
      <c r="BB97" s="371" t="s">
        <v>2121</v>
      </c>
      <c r="BC97" s="371" t="s">
        <v>2093</v>
      </c>
      <c r="BD97" s="371" t="s">
        <v>2093</v>
      </c>
      <c r="BE97" s="371" t="s">
        <v>2093</v>
      </c>
      <c r="BF97" s="371" t="s">
        <v>2121</v>
      </c>
      <c r="BG97" s="371" t="s">
        <v>2121</v>
      </c>
      <c r="BH97" s="371" t="s">
        <v>2093</v>
      </c>
      <c r="BI97" s="381" t="s">
        <v>2093</v>
      </c>
      <c r="BJ97" s="333"/>
      <c r="BK97" s="333"/>
      <c r="BL97" s="333"/>
      <c r="BM97" s="333"/>
    </row>
    <row r="98" spans="2:65" ht="180" hidden="1" x14ac:dyDescent="0.2">
      <c r="B98"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PY-GM_1-1-1-3-GD - OFAS-3-DLYG-88</v>
      </c>
      <c r="C98" s="367">
        <f t="shared" si="3"/>
        <v>88</v>
      </c>
      <c r="D98" s="397" t="s">
        <v>72</v>
      </c>
      <c r="E98" s="384" t="s">
        <v>1589</v>
      </c>
      <c r="F98" s="372" t="s">
        <v>2196</v>
      </c>
      <c r="G98" s="373" t="s">
        <v>2154</v>
      </c>
      <c r="H98" s="372" t="s">
        <v>2225</v>
      </c>
      <c r="I98" s="373" t="s">
        <v>2451</v>
      </c>
      <c r="J98" s="374" t="s">
        <v>2221</v>
      </c>
      <c r="K98" s="375" t="s">
        <v>2222</v>
      </c>
      <c r="L98" s="375" t="s">
        <v>2223</v>
      </c>
      <c r="M98" s="375" t="s">
        <v>2224</v>
      </c>
      <c r="N98" s="373" t="s">
        <v>2521</v>
      </c>
      <c r="O98" s="373" t="s">
        <v>2134</v>
      </c>
      <c r="P98" s="377" t="s">
        <v>2598</v>
      </c>
      <c r="Q98" s="377" t="s">
        <v>2161</v>
      </c>
      <c r="R98" s="373" t="s">
        <v>2608</v>
      </c>
      <c r="S98" s="373" t="s">
        <v>2604</v>
      </c>
      <c r="T98" s="379">
        <v>46113</v>
      </c>
      <c r="U98" s="379">
        <v>46371</v>
      </c>
      <c r="V98" s="373" t="s">
        <v>2609</v>
      </c>
      <c r="W98" s="377" t="s">
        <v>2121</v>
      </c>
      <c r="X98" s="377" t="s">
        <v>2121</v>
      </c>
      <c r="Y98" s="377" t="s">
        <v>2121</v>
      </c>
      <c r="Z98" s="377" t="s">
        <v>2121</v>
      </c>
      <c r="AA98" s="371" t="s">
        <v>2121</v>
      </c>
      <c r="AB98" s="371" t="s">
        <v>2121</v>
      </c>
      <c r="AC98" s="371" t="s">
        <v>2121</v>
      </c>
      <c r="AD98" s="371" t="s">
        <v>2121</v>
      </c>
      <c r="AE98" s="371" t="s">
        <v>2121</v>
      </c>
      <c r="AF98" s="371" t="s">
        <v>2121</v>
      </c>
      <c r="AG98" s="371" t="s">
        <v>2093</v>
      </c>
      <c r="AH98" s="371" t="s">
        <v>2121</v>
      </c>
      <c r="AI98" s="371" t="s">
        <v>2121</v>
      </c>
      <c r="AJ98" s="371" t="s">
        <v>2093</v>
      </c>
      <c r="AK98" s="371" t="s">
        <v>2093</v>
      </c>
      <c r="AL98" s="371" t="s">
        <v>2093</v>
      </c>
      <c r="AM98" s="371" t="s">
        <v>2121</v>
      </c>
      <c r="AN98" s="371" t="s">
        <v>2121</v>
      </c>
      <c r="AO98" s="371" t="s">
        <v>2093</v>
      </c>
      <c r="AP98" s="371" t="s">
        <v>2121</v>
      </c>
      <c r="AQ98" s="371" t="s">
        <v>2093</v>
      </c>
      <c r="AR98" s="371" t="s">
        <v>2121</v>
      </c>
      <c r="AS98" s="371" t="s">
        <v>2121</v>
      </c>
      <c r="AT98" s="371" t="s">
        <v>2121</v>
      </c>
      <c r="AU98" s="371" t="s">
        <v>2093</v>
      </c>
      <c r="AV98" s="371" t="s">
        <v>2121</v>
      </c>
      <c r="AW98" s="371" t="s">
        <v>2121</v>
      </c>
      <c r="AX98" s="371" t="s">
        <v>2121</v>
      </c>
      <c r="AY98" s="371" t="s">
        <v>2121</v>
      </c>
      <c r="AZ98" s="371" t="s">
        <v>2121</v>
      </c>
      <c r="BA98" s="371" t="s">
        <v>2121</v>
      </c>
      <c r="BB98" s="371" t="s">
        <v>2121</v>
      </c>
      <c r="BC98" s="371" t="s">
        <v>2093</v>
      </c>
      <c r="BD98" s="371" t="s">
        <v>2093</v>
      </c>
      <c r="BE98" s="371" t="s">
        <v>2093</v>
      </c>
      <c r="BF98" s="371" t="s">
        <v>2121</v>
      </c>
      <c r="BG98" s="371" t="s">
        <v>2121</v>
      </c>
      <c r="BH98" s="371" t="s">
        <v>2093</v>
      </c>
      <c r="BI98" s="381" t="s">
        <v>2093</v>
      </c>
      <c r="BJ98" s="333"/>
      <c r="BK98" s="333"/>
      <c r="BL98" s="333"/>
      <c r="BM98" s="333"/>
    </row>
    <row r="99" spans="2:65" ht="180" hidden="1" x14ac:dyDescent="0.2">
      <c r="B99" s="366" t="s">
        <v>2602</v>
      </c>
      <c r="C99" s="367">
        <f t="shared" si="3"/>
        <v>89</v>
      </c>
      <c r="D99" s="397" t="s">
        <v>72</v>
      </c>
      <c r="E99" s="384" t="s">
        <v>1589</v>
      </c>
      <c r="F99" s="372" t="s">
        <v>2196</v>
      </c>
      <c r="G99" s="373" t="s">
        <v>2154</v>
      </c>
      <c r="H99" s="372" t="s">
        <v>2225</v>
      </c>
      <c r="I99" s="373" t="s">
        <v>2451</v>
      </c>
      <c r="J99" s="374" t="s">
        <v>2221</v>
      </c>
      <c r="K99" s="375" t="s">
        <v>2222</v>
      </c>
      <c r="L99" s="375" t="s">
        <v>2223</v>
      </c>
      <c r="M99" s="375" t="s">
        <v>2224</v>
      </c>
      <c r="N99" s="373" t="s">
        <v>2521</v>
      </c>
      <c r="O99" s="373" t="s">
        <v>2134</v>
      </c>
      <c r="P99" s="377" t="s">
        <v>2598</v>
      </c>
      <c r="Q99" s="377" t="s">
        <v>2161</v>
      </c>
      <c r="R99" s="373" t="s">
        <v>2610</v>
      </c>
      <c r="S99" s="373" t="s">
        <v>2604</v>
      </c>
      <c r="T99" s="379">
        <v>46054</v>
      </c>
      <c r="U99" s="379">
        <v>46203</v>
      </c>
      <c r="V99" s="373" t="s">
        <v>2611</v>
      </c>
      <c r="W99" s="377" t="s">
        <v>2121</v>
      </c>
      <c r="X99" s="377" t="s">
        <v>2121</v>
      </c>
      <c r="Y99" s="377" t="s">
        <v>2121</v>
      </c>
      <c r="Z99" s="377" t="s">
        <v>2121</v>
      </c>
      <c r="AA99" s="371" t="s">
        <v>2121</v>
      </c>
      <c r="AB99" s="371" t="s">
        <v>2121</v>
      </c>
      <c r="AC99" s="371" t="s">
        <v>2121</v>
      </c>
      <c r="AD99" s="371" t="s">
        <v>2121</v>
      </c>
      <c r="AE99" s="371" t="s">
        <v>2121</v>
      </c>
      <c r="AF99" s="371" t="s">
        <v>2121</v>
      </c>
      <c r="AG99" s="371" t="s">
        <v>2093</v>
      </c>
      <c r="AH99" s="371" t="s">
        <v>2121</v>
      </c>
      <c r="AI99" s="371" t="s">
        <v>2121</v>
      </c>
      <c r="AJ99" s="371" t="s">
        <v>2093</v>
      </c>
      <c r="AK99" s="371" t="s">
        <v>2093</v>
      </c>
      <c r="AL99" s="371" t="s">
        <v>2093</v>
      </c>
      <c r="AM99" s="371" t="s">
        <v>2121</v>
      </c>
      <c r="AN99" s="371" t="s">
        <v>2121</v>
      </c>
      <c r="AO99" s="371" t="s">
        <v>2093</v>
      </c>
      <c r="AP99" s="371" t="s">
        <v>2121</v>
      </c>
      <c r="AQ99" s="371" t="s">
        <v>2093</v>
      </c>
      <c r="AR99" s="371" t="s">
        <v>2121</v>
      </c>
      <c r="AS99" s="371" t="s">
        <v>2121</v>
      </c>
      <c r="AT99" s="371" t="s">
        <v>2121</v>
      </c>
      <c r="AU99" s="371" t="s">
        <v>2093</v>
      </c>
      <c r="AV99" s="371" t="s">
        <v>2121</v>
      </c>
      <c r="AW99" s="371" t="s">
        <v>2121</v>
      </c>
      <c r="AX99" s="371" t="s">
        <v>2121</v>
      </c>
      <c r="AY99" s="371" t="s">
        <v>2121</v>
      </c>
      <c r="AZ99" s="371" t="s">
        <v>2121</v>
      </c>
      <c r="BA99" s="371" t="s">
        <v>2121</v>
      </c>
      <c r="BB99" s="371" t="s">
        <v>2121</v>
      </c>
      <c r="BC99" s="371" t="s">
        <v>2093</v>
      </c>
      <c r="BD99" s="371" t="s">
        <v>2093</v>
      </c>
      <c r="BE99" s="371" t="s">
        <v>2093</v>
      </c>
      <c r="BF99" s="371" t="s">
        <v>2121</v>
      </c>
      <c r="BG99" s="371" t="s">
        <v>2121</v>
      </c>
      <c r="BH99" s="371" t="s">
        <v>2093</v>
      </c>
      <c r="BI99" s="381" t="s">
        <v>2093</v>
      </c>
      <c r="BJ99" s="333"/>
      <c r="BK99" s="333"/>
      <c r="BL99" s="333"/>
      <c r="BM99" s="333"/>
    </row>
    <row r="100" spans="2:65" ht="180" hidden="1" x14ac:dyDescent="0.2">
      <c r="B100"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PY-GM_1-1-1-3-GD - OFAS-3-DGTIC-90</v>
      </c>
      <c r="C100" s="367">
        <f t="shared" si="3"/>
        <v>90</v>
      </c>
      <c r="D100" s="397" t="s">
        <v>2164</v>
      </c>
      <c r="E100" s="369" t="s">
        <v>1583</v>
      </c>
      <c r="F100" s="372" t="s">
        <v>2177</v>
      </c>
      <c r="G100" s="373" t="s">
        <v>2154</v>
      </c>
      <c r="H100" s="372" t="s">
        <v>2129</v>
      </c>
      <c r="I100" s="373" t="s">
        <v>2451</v>
      </c>
      <c r="J100" s="374" t="s">
        <v>2221</v>
      </c>
      <c r="K100" s="375" t="s">
        <v>2222</v>
      </c>
      <c r="L100" s="375" t="s">
        <v>2223</v>
      </c>
      <c r="M100" s="375" t="s">
        <v>2224</v>
      </c>
      <c r="N100" s="373" t="s">
        <v>2521</v>
      </c>
      <c r="O100" s="373" t="s">
        <v>2134</v>
      </c>
      <c r="P100" s="377" t="s">
        <v>2598</v>
      </c>
      <c r="Q100" s="377" t="s">
        <v>2470</v>
      </c>
      <c r="R100" s="373" t="s">
        <v>2612</v>
      </c>
      <c r="S100" s="373" t="s">
        <v>1464</v>
      </c>
      <c r="T100" s="379">
        <v>46204</v>
      </c>
      <c r="U100" s="379">
        <v>46356</v>
      </c>
      <c r="V100" s="386" t="s">
        <v>2613</v>
      </c>
      <c r="W100" s="377" t="s">
        <v>2121</v>
      </c>
      <c r="X100" s="377" t="s">
        <v>2121</v>
      </c>
      <c r="Y100" s="377" t="s">
        <v>2121</v>
      </c>
      <c r="Z100" s="377" t="s">
        <v>2121</v>
      </c>
      <c r="AA100" s="371" t="s">
        <v>2121</v>
      </c>
      <c r="AB100" s="371" t="s">
        <v>2121</v>
      </c>
      <c r="AC100" s="371" t="s">
        <v>2121</v>
      </c>
      <c r="AD100" s="371" t="s">
        <v>2121</v>
      </c>
      <c r="AE100" s="371" t="s">
        <v>2121</v>
      </c>
      <c r="AF100" s="371" t="s">
        <v>2121</v>
      </c>
      <c r="AG100" s="371" t="s">
        <v>2093</v>
      </c>
      <c r="AH100" s="371" t="s">
        <v>2121</v>
      </c>
      <c r="AI100" s="371" t="s">
        <v>2121</v>
      </c>
      <c r="AJ100" s="371" t="s">
        <v>2093</v>
      </c>
      <c r="AK100" s="371" t="s">
        <v>2093</v>
      </c>
      <c r="AL100" s="371" t="s">
        <v>2093</v>
      </c>
      <c r="AM100" s="371" t="s">
        <v>2121</v>
      </c>
      <c r="AN100" s="371" t="s">
        <v>2121</v>
      </c>
      <c r="AO100" s="371" t="s">
        <v>2093</v>
      </c>
      <c r="AP100" s="371" t="s">
        <v>2121</v>
      </c>
      <c r="AQ100" s="371" t="s">
        <v>2093</v>
      </c>
      <c r="AR100" s="371" t="s">
        <v>2121</v>
      </c>
      <c r="AS100" s="371" t="s">
        <v>2121</v>
      </c>
      <c r="AT100" s="371" t="s">
        <v>2121</v>
      </c>
      <c r="AU100" s="371" t="s">
        <v>2093</v>
      </c>
      <c r="AV100" s="371" t="s">
        <v>2121</v>
      </c>
      <c r="AW100" s="371" t="s">
        <v>2121</v>
      </c>
      <c r="AX100" s="371" t="s">
        <v>2121</v>
      </c>
      <c r="AY100" s="371" t="s">
        <v>2121</v>
      </c>
      <c r="AZ100" s="371" t="s">
        <v>2121</v>
      </c>
      <c r="BA100" s="371" t="s">
        <v>2121</v>
      </c>
      <c r="BB100" s="371" t="s">
        <v>2121</v>
      </c>
      <c r="BC100" s="371" t="s">
        <v>2093</v>
      </c>
      <c r="BD100" s="371" t="s">
        <v>2093</v>
      </c>
      <c r="BE100" s="371" t="s">
        <v>2093</v>
      </c>
      <c r="BF100" s="371" t="s">
        <v>2121</v>
      </c>
      <c r="BG100" s="371" t="s">
        <v>2121</v>
      </c>
      <c r="BH100" s="371" t="s">
        <v>2093</v>
      </c>
      <c r="BI100" s="381" t="s">
        <v>2093</v>
      </c>
      <c r="BJ100" s="333"/>
      <c r="BK100" s="333"/>
      <c r="BL100" s="333"/>
      <c r="BM100" s="333"/>
    </row>
    <row r="101" spans="2:65" ht="180" hidden="1" x14ac:dyDescent="0.2">
      <c r="B101"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PY-GM_1-1-1-3-GD - OFAS-3-DLYG-91</v>
      </c>
      <c r="C101" s="367">
        <f t="shared" si="3"/>
        <v>91</v>
      </c>
      <c r="D101" s="397" t="s">
        <v>72</v>
      </c>
      <c r="E101" s="384" t="s">
        <v>1589</v>
      </c>
      <c r="F101" s="372" t="s">
        <v>2196</v>
      </c>
      <c r="G101" s="373" t="s">
        <v>2154</v>
      </c>
      <c r="H101" s="372" t="s">
        <v>2225</v>
      </c>
      <c r="I101" s="373" t="s">
        <v>2451</v>
      </c>
      <c r="J101" s="374" t="s">
        <v>2221</v>
      </c>
      <c r="K101" s="375" t="s">
        <v>2222</v>
      </c>
      <c r="L101" s="375" t="s">
        <v>2223</v>
      </c>
      <c r="M101" s="375" t="s">
        <v>2224</v>
      </c>
      <c r="N101" s="373" t="s">
        <v>2521</v>
      </c>
      <c r="O101" s="373" t="s">
        <v>2134</v>
      </c>
      <c r="P101" s="377" t="s">
        <v>2598</v>
      </c>
      <c r="Q101" s="377" t="s">
        <v>2161</v>
      </c>
      <c r="R101" s="373" t="s">
        <v>2614</v>
      </c>
      <c r="S101" s="373" t="s">
        <v>2604</v>
      </c>
      <c r="T101" s="379">
        <v>46235</v>
      </c>
      <c r="U101" s="379">
        <v>46371</v>
      </c>
      <c r="V101" s="373" t="s">
        <v>2615</v>
      </c>
      <c r="W101" s="377" t="s">
        <v>2121</v>
      </c>
      <c r="X101" s="377" t="s">
        <v>2121</v>
      </c>
      <c r="Y101" s="377" t="s">
        <v>2121</v>
      </c>
      <c r="Z101" s="377" t="s">
        <v>2121</v>
      </c>
      <c r="AA101" s="371" t="s">
        <v>2121</v>
      </c>
      <c r="AB101" s="371" t="s">
        <v>2121</v>
      </c>
      <c r="AC101" s="371" t="s">
        <v>2121</v>
      </c>
      <c r="AD101" s="371" t="s">
        <v>2121</v>
      </c>
      <c r="AE101" s="371" t="s">
        <v>2121</v>
      </c>
      <c r="AF101" s="371" t="s">
        <v>2121</v>
      </c>
      <c r="AG101" s="371" t="s">
        <v>2093</v>
      </c>
      <c r="AH101" s="371" t="s">
        <v>2121</v>
      </c>
      <c r="AI101" s="371" t="s">
        <v>2121</v>
      </c>
      <c r="AJ101" s="371" t="s">
        <v>2093</v>
      </c>
      <c r="AK101" s="371" t="s">
        <v>2093</v>
      </c>
      <c r="AL101" s="371" t="s">
        <v>2093</v>
      </c>
      <c r="AM101" s="371" t="s">
        <v>2121</v>
      </c>
      <c r="AN101" s="371" t="s">
        <v>2121</v>
      </c>
      <c r="AO101" s="371" t="s">
        <v>2093</v>
      </c>
      <c r="AP101" s="371" t="s">
        <v>2121</v>
      </c>
      <c r="AQ101" s="371" t="s">
        <v>2093</v>
      </c>
      <c r="AR101" s="371" t="s">
        <v>2121</v>
      </c>
      <c r="AS101" s="371" t="s">
        <v>2121</v>
      </c>
      <c r="AT101" s="371" t="s">
        <v>2121</v>
      </c>
      <c r="AU101" s="371" t="s">
        <v>2093</v>
      </c>
      <c r="AV101" s="371" t="s">
        <v>2121</v>
      </c>
      <c r="AW101" s="371" t="s">
        <v>2121</v>
      </c>
      <c r="AX101" s="371" t="s">
        <v>2121</v>
      </c>
      <c r="AY101" s="371" t="s">
        <v>2121</v>
      </c>
      <c r="AZ101" s="371" t="s">
        <v>2121</v>
      </c>
      <c r="BA101" s="371" t="s">
        <v>2121</v>
      </c>
      <c r="BB101" s="371" t="s">
        <v>2121</v>
      </c>
      <c r="BC101" s="371" t="s">
        <v>2093</v>
      </c>
      <c r="BD101" s="371" t="s">
        <v>2093</v>
      </c>
      <c r="BE101" s="371" t="s">
        <v>2093</v>
      </c>
      <c r="BF101" s="371" t="s">
        <v>2121</v>
      </c>
      <c r="BG101" s="371" t="s">
        <v>2121</v>
      </c>
      <c r="BH101" s="371" t="s">
        <v>2093</v>
      </c>
      <c r="BI101" s="381" t="s">
        <v>2093</v>
      </c>
      <c r="BJ101" s="333"/>
      <c r="BK101" s="333"/>
      <c r="BL101" s="333"/>
      <c r="BM101" s="333"/>
    </row>
    <row r="102" spans="2:65" ht="180" hidden="1" x14ac:dyDescent="0.2">
      <c r="B102"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PY-GM_1-1-1-3-GD - OFAS-3-DGTIC-92</v>
      </c>
      <c r="C102" s="367">
        <f t="shared" si="3"/>
        <v>92</v>
      </c>
      <c r="D102" s="397" t="s">
        <v>2164</v>
      </c>
      <c r="E102" s="369" t="s">
        <v>1583</v>
      </c>
      <c r="F102" s="372" t="s">
        <v>2177</v>
      </c>
      <c r="G102" s="373" t="s">
        <v>2154</v>
      </c>
      <c r="H102" s="372" t="s">
        <v>2129</v>
      </c>
      <c r="I102" s="373" t="s">
        <v>2451</v>
      </c>
      <c r="J102" s="374" t="s">
        <v>2221</v>
      </c>
      <c r="K102" s="375" t="s">
        <v>2222</v>
      </c>
      <c r="L102" s="375" t="s">
        <v>2223</v>
      </c>
      <c r="M102" s="375" t="s">
        <v>2224</v>
      </c>
      <c r="N102" s="373" t="s">
        <v>2521</v>
      </c>
      <c r="O102" s="373" t="s">
        <v>2134</v>
      </c>
      <c r="P102" s="377" t="s">
        <v>2598</v>
      </c>
      <c r="Q102" s="377" t="s">
        <v>2470</v>
      </c>
      <c r="R102" s="373" t="s">
        <v>2616</v>
      </c>
      <c r="S102" s="373" t="s">
        <v>1464</v>
      </c>
      <c r="T102" s="379">
        <v>46082</v>
      </c>
      <c r="U102" s="379">
        <v>46356</v>
      </c>
      <c r="V102" s="373" t="s">
        <v>2617</v>
      </c>
      <c r="W102" s="377" t="s">
        <v>2121</v>
      </c>
      <c r="X102" s="377" t="s">
        <v>2121</v>
      </c>
      <c r="Y102" s="377" t="s">
        <v>2121</v>
      </c>
      <c r="Z102" s="377" t="s">
        <v>2121</v>
      </c>
      <c r="AA102" s="371" t="s">
        <v>2121</v>
      </c>
      <c r="AB102" s="371" t="s">
        <v>2121</v>
      </c>
      <c r="AC102" s="371" t="s">
        <v>2121</v>
      </c>
      <c r="AD102" s="371" t="s">
        <v>2121</v>
      </c>
      <c r="AE102" s="371" t="s">
        <v>2121</v>
      </c>
      <c r="AF102" s="371" t="s">
        <v>2121</v>
      </c>
      <c r="AG102" s="371" t="s">
        <v>2093</v>
      </c>
      <c r="AH102" s="371" t="s">
        <v>2121</v>
      </c>
      <c r="AI102" s="371" t="s">
        <v>2121</v>
      </c>
      <c r="AJ102" s="371" t="s">
        <v>2093</v>
      </c>
      <c r="AK102" s="371" t="s">
        <v>2093</v>
      </c>
      <c r="AL102" s="371" t="s">
        <v>2093</v>
      </c>
      <c r="AM102" s="371" t="s">
        <v>2121</v>
      </c>
      <c r="AN102" s="371" t="s">
        <v>2121</v>
      </c>
      <c r="AO102" s="371" t="s">
        <v>2093</v>
      </c>
      <c r="AP102" s="371" t="s">
        <v>2121</v>
      </c>
      <c r="AQ102" s="371" t="s">
        <v>2093</v>
      </c>
      <c r="AR102" s="371" t="s">
        <v>2121</v>
      </c>
      <c r="AS102" s="371" t="s">
        <v>2121</v>
      </c>
      <c r="AT102" s="371" t="s">
        <v>2121</v>
      </c>
      <c r="AU102" s="371" t="s">
        <v>2093</v>
      </c>
      <c r="AV102" s="371" t="s">
        <v>2121</v>
      </c>
      <c r="AW102" s="371" t="s">
        <v>2121</v>
      </c>
      <c r="AX102" s="371" t="s">
        <v>2121</v>
      </c>
      <c r="AY102" s="371" t="s">
        <v>2121</v>
      </c>
      <c r="AZ102" s="371" t="s">
        <v>2121</v>
      </c>
      <c r="BA102" s="371" t="s">
        <v>2121</v>
      </c>
      <c r="BB102" s="371" t="s">
        <v>2121</v>
      </c>
      <c r="BC102" s="371" t="s">
        <v>2093</v>
      </c>
      <c r="BD102" s="371" t="s">
        <v>2093</v>
      </c>
      <c r="BE102" s="371" t="s">
        <v>2093</v>
      </c>
      <c r="BF102" s="371" t="s">
        <v>2121</v>
      </c>
      <c r="BG102" s="371" t="s">
        <v>2121</v>
      </c>
      <c r="BH102" s="371" t="s">
        <v>2093</v>
      </c>
      <c r="BI102" s="381" t="s">
        <v>2093</v>
      </c>
      <c r="BJ102" s="333"/>
      <c r="BK102" s="333"/>
      <c r="BL102" s="333"/>
      <c r="BM102" s="333"/>
    </row>
    <row r="103" spans="2:65" ht="180" hidden="1" x14ac:dyDescent="0.2">
      <c r="B103"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PY-GM_1-1-1-3-GD - OFAS-3-DLYG-93</v>
      </c>
      <c r="C103" s="367">
        <f t="shared" si="3"/>
        <v>93</v>
      </c>
      <c r="D103" s="397" t="s">
        <v>72</v>
      </c>
      <c r="E103" s="384" t="s">
        <v>1589</v>
      </c>
      <c r="F103" s="372" t="s">
        <v>2196</v>
      </c>
      <c r="G103" s="373" t="s">
        <v>2154</v>
      </c>
      <c r="H103" s="372" t="s">
        <v>2225</v>
      </c>
      <c r="I103" s="373" t="s">
        <v>2451</v>
      </c>
      <c r="J103" s="374" t="s">
        <v>2221</v>
      </c>
      <c r="K103" s="375" t="s">
        <v>2222</v>
      </c>
      <c r="L103" s="375" t="s">
        <v>2223</v>
      </c>
      <c r="M103" s="375" t="s">
        <v>2224</v>
      </c>
      <c r="N103" s="373" t="s">
        <v>2521</v>
      </c>
      <c r="O103" s="373" t="s">
        <v>2134</v>
      </c>
      <c r="P103" s="377" t="s">
        <v>2598</v>
      </c>
      <c r="Q103" s="377" t="s">
        <v>2161</v>
      </c>
      <c r="R103" s="373" t="s">
        <v>2618</v>
      </c>
      <c r="S103" s="373" t="s">
        <v>2604</v>
      </c>
      <c r="T103" s="379">
        <v>46235</v>
      </c>
      <c r="U103" s="379">
        <v>46371</v>
      </c>
      <c r="V103" s="373" t="s">
        <v>2619</v>
      </c>
      <c r="W103" s="377" t="s">
        <v>2121</v>
      </c>
      <c r="X103" s="377" t="s">
        <v>2121</v>
      </c>
      <c r="Y103" s="377" t="s">
        <v>2121</v>
      </c>
      <c r="Z103" s="377" t="s">
        <v>2121</v>
      </c>
      <c r="AA103" s="371" t="s">
        <v>2121</v>
      </c>
      <c r="AB103" s="371" t="s">
        <v>2121</v>
      </c>
      <c r="AC103" s="371" t="s">
        <v>2121</v>
      </c>
      <c r="AD103" s="371" t="s">
        <v>2121</v>
      </c>
      <c r="AE103" s="371" t="s">
        <v>2121</v>
      </c>
      <c r="AF103" s="371" t="s">
        <v>2121</v>
      </c>
      <c r="AG103" s="371" t="s">
        <v>2093</v>
      </c>
      <c r="AH103" s="371" t="s">
        <v>2121</v>
      </c>
      <c r="AI103" s="371" t="s">
        <v>2121</v>
      </c>
      <c r="AJ103" s="371" t="s">
        <v>2093</v>
      </c>
      <c r="AK103" s="371" t="s">
        <v>2093</v>
      </c>
      <c r="AL103" s="371" t="s">
        <v>2093</v>
      </c>
      <c r="AM103" s="371" t="s">
        <v>2121</v>
      </c>
      <c r="AN103" s="371" t="s">
        <v>2121</v>
      </c>
      <c r="AO103" s="371" t="s">
        <v>2093</v>
      </c>
      <c r="AP103" s="371" t="s">
        <v>2121</v>
      </c>
      <c r="AQ103" s="371" t="s">
        <v>2093</v>
      </c>
      <c r="AR103" s="371" t="s">
        <v>2121</v>
      </c>
      <c r="AS103" s="371" t="s">
        <v>2121</v>
      </c>
      <c r="AT103" s="371" t="s">
        <v>2121</v>
      </c>
      <c r="AU103" s="371" t="s">
        <v>2093</v>
      </c>
      <c r="AV103" s="371" t="s">
        <v>2121</v>
      </c>
      <c r="AW103" s="371" t="s">
        <v>2121</v>
      </c>
      <c r="AX103" s="371" t="s">
        <v>2121</v>
      </c>
      <c r="AY103" s="371" t="s">
        <v>2121</v>
      </c>
      <c r="AZ103" s="371" t="s">
        <v>2121</v>
      </c>
      <c r="BA103" s="371" t="s">
        <v>2121</v>
      </c>
      <c r="BB103" s="371" t="s">
        <v>2121</v>
      </c>
      <c r="BC103" s="371" t="s">
        <v>2093</v>
      </c>
      <c r="BD103" s="371" t="s">
        <v>2093</v>
      </c>
      <c r="BE103" s="371" t="s">
        <v>2093</v>
      </c>
      <c r="BF103" s="371" t="s">
        <v>2121</v>
      </c>
      <c r="BG103" s="371" t="s">
        <v>2121</v>
      </c>
      <c r="BH103" s="371" t="s">
        <v>2093</v>
      </c>
      <c r="BI103" s="381" t="s">
        <v>2093</v>
      </c>
      <c r="BJ103" s="333"/>
      <c r="BK103" s="333"/>
      <c r="BL103" s="333"/>
      <c r="BM103" s="333"/>
    </row>
    <row r="104" spans="2:65" ht="180" hidden="1" x14ac:dyDescent="0.2">
      <c r="B104"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PY-GM_1-1-1-3-GD - OFAS-4-DGTIC-94</v>
      </c>
      <c r="C104" s="367">
        <f t="shared" si="3"/>
        <v>94</v>
      </c>
      <c r="D104" s="397" t="s">
        <v>2164</v>
      </c>
      <c r="E104" s="369" t="s">
        <v>1583</v>
      </c>
      <c r="F104" s="372" t="s">
        <v>2177</v>
      </c>
      <c r="G104" s="373" t="s">
        <v>2154</v>
      </c>
      <c r="H104" s="372" t="s">
        <v>2129</v>
      </c>
      <c r="I104" s="373" t="s">
        <v>2451</v>
      </c>
      <c r="J104" s="374" t="s">
        <v>2221</v>
      </c>
      <c r="K104" s="375" t="s">
        <v>2222</v>
      </c>
      <c r="L104" s="375" t="s">
        <v>2223</v>
      </c>
      <c r="M104" s="375" t="s">
        <v>2224</v>
      </c>
      <c r="N104" s="373" t="s">
        <v>2521</v>
      </c>
      <c r="O104" s="373" t="s">
        <v>2134</v>
      </c>
      <c r="P104" s="377" t="s">
        <v>2598</v>
      </c>
      <c r="Q104" s="377" t="s">
        <v>2169</v>
      </c>
      <c r="R104" s="373" t="s">
        <v>2620</v>
      </c>
      <c r="S104" s="373" t="s">
        <v>1464</v>
      </c>
      <c r="T104" s="379">
        <v>46082</v>
      </c>
      <c r="U104" s="379">
        <v>46371</v>
      </c>
      <c r="V104" s="373" t="s">
        <v>2621</v>
      </c>
      <c r="W104" s="377" t="s">
        <v>2121</v>
      </c>
      <c r="X104" s="377" t="s">
        <v>2121</v>
      </c>
      <c r="Y104" s="377" t="s">
        <v>2121</v>
      </c>
      <c r="Z104" s="377" t="s">
        <v>2121</v>
      </c>
      <c r="AA104" s="371" t="s">
        <v>2121</v>
      </c>
      <c r="AB104" s="371" t="s">
        <v>2121</v>
      </c>
      <c r="AC104" s="371" t="s">
        <v>2121</v>
      </c>
      <c r="AD104" s="371" t="s">
        <v>2121</v>
      </c>
      <c r="AE104" s="371" t="s">
        <v>2121</v>
      </c>
      <c r="AF104" s="371" t="s">
        <v>2121</v>
      </c>
      <c r="AG104" s="371" t="s">
        <v>2093</v>
      </c>
      <c r="AH104" s="371" t="s">
        <v>2121</v>
      </c>
      <c r="AI104" s="371" t="s">
        <v>2121</v>
      </c>
      <c r="AJ104" s="371" t="s">
        <v>2093</v>
      </c>
      <c r="AK104" s="371" t="s">
        <v>2093</v>
      </c>
      <c r="AL104" s="371" t="s">
        <v>2093</v>
      </c>
      <c r="AM104" s="371" t="s">
        <v>2121</v>
      </c>
      <c r="AN104" s="371" t="s">
        <v>2121</v>
      </c>
      <c r="AO104" s="371" t="s">
        <v>2093</v>
      </c>
      <c r="AP104" s="371" t="s">
        <v>2121</v>
      </c>
      <c r="AQ104" s="371" t="s">
        <v>2093</v>
      </c>
      <c r="AR104" s="371" t="s">
        <v>2093</v>
      </c>
      <c r="AS104" s="371" t="s">
        <v>2121</v>
      </c>
      <c r="AT104" s="371" t="s">
        <v>2121</v>
      </c>
      <c r="AU104" s="371" t="s">
        <v>2093</v>
      </c>
      <c r="AV104" s="371" t="s">
        <v>2121</v>
      </c>
      <c r="AW104" s="371" t="s">
        <v>2121</v>
      </c>
      <c r="AX104" s="371" t="s">
        <v>2121</v>
      </c>
      <c r="AY104" s="371" t="s">
        <v>2121</v>
      </c>
      <c r="AZ104" s="371" t="s">
        <v>2121</v>
      </c>
      <c r="BA104" s="371" t="s">
        <v>2121</v>
      </c>
      <c r="BB104" s="371" t="s">
        <v>2121</v>
      </c>
      <c r="BC104" s="371" t="s">
        <v>2093</v>
      </c>
      <c r="BD104" s="371" t="s">
        <v>2093</v>
      </c>
      <c r="BE104" s="371" t="s">
        <v>2093</v>
      </c>
      <c r="BF104" s="371" t="s">
        <v>2121</v>
      </c>
      <c r="BG104" s="371" t="s">
        <v>2121</v>
      </c>
      <c r="BH104" s="371" t="s">
        <v>2093</v>
      </c>
      <c r="BI104" s="381" t="s">
        <v>2093</v>
      </c>
      <c r="BJ104" s="333"/>
      <c r="BK104" s="333"/>
      <c r="BL104" s="333"/>
      <c r="BM104" s="333"/>
    </row>
    <row r="105" spans="2:65" ht="180" hidden="1" x14ac:dyDescent="0.2">
      <c r="B105"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PY-GM_1-1-1-4-N.A-N-DOP-95</v>
      </c>
      <c r="C105" s="367">
        <f t="shared" si="3"/>
        <v>95</v>
      </c>
      <c r="D105" s="393" t="s">
        <v>84</v>
      </c>
      <c r="E105" s="411" t="s">
        <v>1595</v>
      </c>
      <c r="F105" s="412" t="s">
        <v>2220</v>
      </c>
      <c r="G105" s="400" t="s">
        <v>2154</v>
      </c>
      <c r="H105" s="412" t="s">
        <v>2129</v>
      </c>
      <c r="I105" s="413" t="s">
        <v>2520</v>
      </c>
      <c r="J105" s="414" t="s">
        <v>2221</v>
      </c>
      <c r="K105" s="413" t="s">
        <v>2222</v>
      </c>
      <c r="L105" s="413" t="s">
        <v>2223</v>
      </c>
      <c r="M105" s="413" t="s">
        <v>2224</v>
      </c>
      <c r="N105" s="413" t="s">
        <v>2521</v>
      </c>
      <c r="O105" s="413" t="s">
        <v>2128</v>
      </c>
      <c r="P105" s="411" t="s">
        <v>2121</v>
      </c>
      <c r="Q105" s="411" t="s">
        <v>2121</v>
      </c>
      <c r="R105" s="415" t="s">
        <v>2622</v>
      </c>
      <c r="S105" s="415" t="s">
        <v>2524</v>
      </c>
      <c r="T105" s="416">
        <v>46054</v>
      </c>
      <c r="U105" s="416">
        <v>46080</v>
      </c>
      <c r="V105" s="415" t="s">
        <v>2525</v>
      </c>
      <c r="W105" s="506">
        <v>1</v>
      </c>
      <c r="X105" s="417" t="s">
        <v>2121</v>
      </c>
      <c r="Y105" s="417" t="s">
        <v>2121</v>
      </c>
      <c r="Z105" s="417" t="s">
        <v>2121</v>
      </c>
      <c r="AA105" s="371" t="s">
        <v>2093</v>
      </c>
      <c r="AB105" s="371" t="s">
        <v>2121</v>
      </c>
      <c r="AC105" s="371" t="s">
        <v>2121</v>
      </c>
      <c r="AD105" s="371" t="s">
        <v>2121</v>
      </c>
      <c r="AE105" s="371" t="s">
        <v>2121</v>
      </c>
      <c r="AF105" s="371" t="s">
        <v>2121</v>
      </c>
      <c r="AG105" s="371" t="s">
        <v>2093</v>
      </c>
      <c r="AH105" s="371" t="s">
        <v>2121</v>
      </c>
      <c r="AI105" s="371" t="s">
        <v>2121</v>
      </c>
      <c r="AJ105" s="371" t="s">
        <v>2093</v>
      </c>
      <c r="AK105" s="371" t="s">
        <v>2093</v>
      </c>
      <c r="AL105" s="371" t="s">
        <v>2093</v>
      </c>
      <c r="AM105" s="371" t="s">
        <v>2121</v>
      </c>
      <c r="AN105" s="371" t="s">
        <v>2121</v>
      </c>
      <c r="AO105" s="371" t="s">
        <v>2093</v>
      </c>
      <c r="AP105" s="371" t="s">
        <v>2121</v>
      </c>
      <c r="AQ105" s="371" t="s">
        <v>2093</v>
      </c>
      <c r="AR105" s="371" t="s">
        <v>2121</v>
      </c>
      <c r="AS105" s="371" t="s">
        <v>2121</v>
      </c>
      <c r="AT105" s="371" t="s">
        <v>2121</v>
      </c>
      <c r="AU105" s="371" t="s">
        <v>2121</v>
      </c>
      <c r="AV105" s="371" t="s">
        <v>2121</v>
      </c>
      <c r="AW105" s="371" t="s">
        <v>2121</v>
      </c>
      <c r="AX105" s="371" t="s">
        <v>2121</v>
      </c>
      <c r="AY105" s="371" t="s">
        <v>2121</v>
      </c>
      <c r="AZ105" s="371" t="s">
        <v>2121</v>
      </c>
      <c r="BA105" s="371" t="s">
        <v>2121</v>
      </c>
      <c r="BB105" s="371" t="s">
        <v>2121</v>
      </c>
      <c r="BC105" s="371" t="s">
        <v>2093</v>
      </c>
      <c r="BD105" s="371" t="s">
        <v>2093</v>
      </c>
      <c r="BE105" s="371" t="s">
        <v>2093</v>
      </c>
      <c r="BF105" s="371" t="s">
        <v>2121</v>
      </c>
      <c r="BG105" s="371" t="s">
        <v>2121</v>
      </c>
      <c r="BH105" s="371" t="s">
        <v>2093</v>
      </c>
      <c r="BI105" s="381" t="s">
        <v>2093</v>
      </c>
      <c r="BJ105" s="333"/>
      <c r="BK105" s="333"/>
      <c r="BL105" s="333"/>
      <c r="BM105" s="333"/>
    </row>
    <row r="106" spans="2:65" ht="180" hidden="1" x14ac:dyDescent="0.2">
      <c r="B106"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PY-GM_1-1-1-4-N.A-N-DOP-96</v>
      </c>
      <c r="C106" s="367">
        <f t="shared" si="3"/>
        <v>96</v>
      </c>
      <c r="D106" s="393" t="s">
        <v>84</v>
      </c>
      <c r="E106" s="411" t="s">
        <v>1595</v>
      </c>
      <c r="F106" s="412" t="s">
        <v>2220</v>
      </c>
      <c r="G106" s="400" t="s">
        <v>2154</v>
      </c>
      <c r="H106" s="412" t="s">
        <v>2129</v>
      </c>
      <c r="I106" s="413" t="s">
        <v>2520</v>
      </c>
      <c r="J106" s="414" t="s">
        <v>2221</v>
      </c>
      <c r="K106" s="413" t="s">
        <v>2222</v>
      </c>
      <c r="L106" s="413" t="s">
        <v>2223</v>
      </c>
      <c r="M106" s="413" t="s">
        <v>2224</v>
      </c>
      <c r="N106" s="413" t="s">
        <v>2521</v>
      </c>
      <c r="O106" s="413" t="s">
        <v>2128</v>
      </c>
      <c r="P106" s="411" t="s">
        <v>2121</v>
      </c>
      <c r="Q106" s="411" t="s">
        <v>2121</v>
      </c>
      <c r="R106" s="413" t="s">
        <v>2623</v>
      </c>
      <c r="S106" s="413" t="s">
        <v>2537</v>
      </c>
      <c r="T106" s="416">
        <v>46082</v>
      </c>
      <c r="U106" s="416">
        <v>46203</v>
      </c>
      <c r="V106" s="413" t="s">
        <v>2538</v>
      </c>
      <c r="W106" s="377" t="s">
        <v>2121</v>
      </c>
      <c r="X106" s="417" t="s">
        <v>2121</v>
      </c>
      <c r="Y106" s="417" t="s">
        <v>2121</v>
      </c>
      <c r="Z106" s="417" t="s">
        <v>2121</v>
      </c>
      <c r="AA106" s="371" t="s">
        <v>2121</v>
      </c>
      <c r="AB106" s="371" t="s">
        <v>2121</v>
      </c>
      <c r="AC106" s="371" t="s">
        <v>2121</v>
      </c>
      <c r="AD106" s="371" t="s">
        <v>2121</v>
      </c>
      <c r="AE106" s="371" t="s">
        <v>2121</v>
      </c>
      <c r="AF106" s="371" t="s">
        <v>2121</v>
      </c>
      <c r="AG106" s="371" t="s">
        <v>2093</v>
      </c>
      <c r="AH106" s="371" t="s">
        <v>2121</v>
      </c>
      <c r="AI106" s="371" t="s">
        <v>2121</v>
      </c>
      <c r="AJ106" s="371" t="s">
        <v>2093</v>
      </c>
      <c r="AK106" s="371" t="s">
        <v>2093</v>
      </c>
      <c r="AL106" s="371" t="s">
        <v>2093</v>
      </c>
      <c r="AM106" s="371" t="s">
        <v>2121</v>
      </c>
      <c r="AN106" s="371" t="s">
        <v>2121</v>
      </c>
      <c r="AO106" s="371" t="s">
        <v>2093</v>
      </c>
      <c r="AP106" s="371" t="s">
        <v>2121</v>
      </c>
      <c r="AQ106" s="371" t="s">
        <v>2093</v>
      </c>
      <c r="AR106" s="371" t="s">
        <v>2121</v>
      </c>
      <c r="AS106" s="371" t="s">
        <v>2121</v>
      </c>
      <c r="AT106" s="371" t="s">
        <v>2121</v>
      </c>
      <c r="AU106" s="371" t="s">
        <v>2121</v>
      </c>
      <c r="AV106" s="371" t="s">
        <v>2121</v>
      </c>
      <c r="AW106" s="371" t="s">
        <v>2121</v>
      </c>
      <c r="AX106" s="371" t="s">
        <v>2121</v>
      </c>
      <c r="AY106" s="371" t="s">
        <v>2121</v>
      </c>
      <c r="AZ106" s="371" t="s">
        <v>2121</v>
      </c>
      <c r="BA106" s="371" t="s">
        <v>2121</v>
      </c>
      <c r="BB106" s="371" t="s">
        <v>2121</v>
      </c>
      <c r="BC106" s="371" t="s">
        <v>2093</v>
      </c>
      <c r="BD106" s="371" t="s">
        <v>2093</v>
      </c>
      <c r="BE106" s="371" t="s">
        <v>2093</v>
      </c>
      <c r="BF106" s="371" t="s">
        <v>2121</v>
      </c>
      <c r="BG106" s="371" t="s">
        <v>2121</v>
      </c>
      <c r="BH106" s="371" t="s">
        <v>2093</v>
      </c>
      <c r="BI106" s="381" t="s">
        <v>2093</v>
      </c>
      <c r="BJ106" s="333"/>
      <c r="BK106" s="333"/>
      <c r="BL106" s="333"/>
      <c r="BM106" s="333"/>
    </row>
    <row r="107" spans="2:65" ht="180" hidden="1" x14ac:dyDescent="0.2">
      <c r="B107"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PY-GM_1-1-1-4-N.A-N-DGTIC-97</v>
      </c>
      <c r="C107" s="367">
        <f t="shared" si="3"/>
        <v>97</v>
      </c>
      <c r="D107" s="418" t="s">
        <v>2164</v>
      </c>
      <c r="E107" s="419" t="s">
        <v>1583</v>
      </c>
      <c r="F107" s="412" t="s">
        <v>2177</v>
      </c>
      <c r="G107" s="413" t="s">
        <v>2154</v>
      </c>
      <c r="H107" s="412" t="s">
        <v>2129</v>
      </c>
      <c r="I107" s="413" t="s">
        <v>2520</v>
      </c>
      <c r="J107" s="414" t="s">
        <v>2221</v>
      </c>
      <c r="K107" s="413" t="s">
        <v>2222</v>
      </c>
      <c r="L107" s="413" t="s">
        <v>2223</v>
      </c>
      <c r="M107" s="413" t="s">
        <v>2224</v>
      </c>
      <c r="N107" s="413" t="s">
        <v>2521</v>
      </c>
      <c r="O107" s="413" t="s">
        <v>2128</v>
      </c>
      <c r="P107" s="411" t="s">
        <v>2121</v>
      </c>
      <c r="Q107" s="411" t="s">
        <v>2121</v>
      </c>
      <c r="R107" s="413" t="s">
        <v>2624</v>
      </c>
      <c r="S107" s="413" t="s">
        <v>1464</v>
      </c>
      <c r="T107" s="416">
        <v>46082</v>
      </c>
      <c r="U107" s="416">
        <v>46234</v>
      </c>
      <c r="V107" s="413" t="s">
        <v>2540</v>
      </c>
      <c r="W107" s="377" t="s">
        <v>2121</v>
      </c>
      <c r="X107" s="417" t="s">
        <v>2121</v>
      </c>
      <c r="Y107" s="417" t="s">
        <v>2121</v>
      </c>
      <c r="Z107" s="417" t="s">
        <v>2121</v>
      </c>
      <c r="AA107" s="371" t="s">
        <v>2121</v>
      </c>
      <c r="AB107" s="371" t="s">
        <v>2121</v>
      </c>
      <c r="AC107" s="371" t="s">
        <v>2121</v>
      </c>
      <c r="AD107" s="371" t="s">
        <v>2121</v>
      </c>
      <c r="AE107" s="371" t="s">
        <v>2121</v>
      </c>
      <c r="AF107" s="371" t="s">
        <v>2121</v>
      </c>
      <c r="AG107" s="371" t="s">
        <v>2093</v>
      </c>
      <c r="AH107" s="371" t="s">
        <v>2121</v>
      </c>
      <c r="AI107" s="371" t="s">
        <v>2121</v>
      </c>
      <c r="AJ107" s="371" t="s">
        <v>2093</v>
      </c>
      <c r="AK107" s="371" t="s">
        <v>2093</v>
      </c>
      <c r="AL107" s="371" t="s">
        <v>2093</v>
      </c>
      <c r="AM107" s="371" t="s">
        <v>2121</v>
      </c>
      <c r="AN107" s="371" t="s">
        <v>2121</v>
      </c>
      <c r="AO107" s="371" t="s">
        <v>2093</v>
      </c>
      <c r="AP107" s="371" t="s">
        <v>2121</v>
      </c>
      <c r="AQ107" s="371" t="s">
        <v>2093</v>
      </c>
      <c r="AR107" s="371" t="s">
        <v>2121</v>
      </c>
      <c r="AS107" s="371" t="s">
        <v>2121</v>
      </c>
      <c r="AT107" s="371" t="s">
        <v>2121</v>
      </c>
      <c r="AU107" s="371" t="s">
        <v>2121</v>
      </c>
      <c r="AV107" s="371" t="s">
        <v>2121</v>
      </c>
      <c r="AW107" s="371" t="s">
        <v>2121</v>
      </c>
      <c r="AX107" s="371" t="s">
        <v>2121</v>
      </c>
      <c r="AY107" s="371" t="s">
        <v>2121</v>
      </c>
      <c r="AZ107" s="371" t="s">
        <v>2121</v>
      </c>
      <c r="BA107" s="371" t="s">
        <v>2121</v>
      </c>
      <c r="BB107" s="371" t="s">
        <v>2121</v>
      </c>
      <c r="BC107" s="371" t="s">
        <v>2093</v>
      </c>
      <c r="BD107" s="371" t="s">
        <v>2093</v>
      </c>
      <c r="BE107" s="371" t="s">
        <v>2093</v>
      </c>
      <c r="BF107" s="371" t="s">
        <v>2121</v>
      </c>
      <c r="BG107" s="371" t="s">
        <v>2121</v>
      </c>
      <c r="BH107" s="371" t="s">
        <v>2093</v>
      </c>
      <c r="BI107" s="381" t="s">
        <v>2093</v>
      </c>
      <c r="BJ107" s="333"/>
      <c r="BK107" s="333"/>
      <c r="BL107" s="333"/>
      <c r="BM107" s="333"/>
    </row>
    <row r="108" spans="2:65" ht="180" hidden="1" x14ac:dyDescent="0.2">
      <c r="B108"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PY-GM_1-1-1-4-N.A-N-DOP-98</v>
      </c>
      <c r="C108" s="367">
        <f t="shared" si="3"/>
        <v>98</v>
      </c>
      <c r="D108" s="393" t="s">
        <v>84</v>
      </c>
      <c r="E108" s="411" t="s">
        <v>1595</v>
      </c>
      <c r="F108" s="412" t="s">
        <v>2220</v>
      </c>
      <c r="G108" s="400" t="s">
        <v>2154</v>
      </c>
      <c r="H108" s="412" t="s">
        <v>2129</v>
      </c>
      <c r="I108" s="413" t="s">
        <v>2520</v>
      </c>
      <c r="J108" s="414" t="s">
        <v>2221</v>
      </c>
      <c r="K108" s="413" t="s">
        <v>2222</v>
      </c>
      <c r="L108" s="413" t="s">
        <v>2223</v>
      </c>
      <c r="M108" s="413" t="s">
        <v>2224</v>
      </c>
      <c r="N108" s="413" t="s">
        <v>2521</v>
      </c>
      <c r="O108" s="413" t="s">
        <v>2128</v>
      </c>
      <c r="P108" s="411" t="s">
        <v>2121</v>
      </c>
      <c r="Q108" s="411" t="s">
        <v>2121</v>
      </c>
      <c r="R108" s="413" t="s">
        <v>2625</v>
      </c>
      <c r="S108" s="413" t="s">
        <v>2537</v>
      </c>
      <c r="T108" s="416">
        <v>46082</v>
      </c>
      <c r="U108" s="416">
        <v>46234</v>
      </c>
      <c r="V108" s="413" t="s">
        <v>2543</v>
      </c>
      <c r="W108" s="377" t="s">
        <v>2121</v>
      </c>
      <c r="X108" s="417" t="s">
        <v>2121</v>
      </c>
      <c r="Y108" s="417" t="s">
        <v>2121</v>
      </c>
      <c r="Z108" s="417" t="s">
        <v>2121</v>
      </c>
      <c r="AA108" s="371" t="s">
        <v>2121</v>
      </c>
      <c r="AB108" s="371" t="s">
        <v>2121</v>
      </c>
      <c r="AC108" s="371" t="s">
        <v>2121</v>
      </c>
      <c r="AD108" s="371" t="s">
        <v>2121</v>
      </c>
      <c r="AE108" s="371" t="s">
        <v>2121</v>
      </c>
      <c r="AF108" s="371" t="s">
        <v>2121</v>
      </c>
      <c r="AG108" s="371" t="s">
        <v>2093</v>
      </c>
      <c r="AH108" s="371" t="s">
        <v>2121</v>
      </c>
      <c r="AI108" s="371" t="s">
        <v>2121</v>
      </c>
      <c r="AJ108" s="371" t="s">
        <v>2093</v>
      </c>
      <c r="AK108" s="371" t="s">
        <v>2093</v>
      </c>
      <c r="AL108" s="371" t="s">
        <v>2093</v>
      </c>
      <c r="AM108" s="371" t="s">
        <v>2121</v>
      </c>
      <c r="AN108" s="371" t="s">
        <v>2121</v>
      </c>
      <c r="AO108" s="371" t="s">
        <v>2093</v>
      </c>
      <c r="AP108" s="371" t="s">
        <v>2121</v>
      </c>
      <c r="AQ108" s="371" t="s">
        <v>2093</v>
      </c>
      <c r="AR108" s="371" t="s">
        <v>2121</v>
      </c>
      <c r="AS108" s="371" t="s">
        <v>2121</v>
      </c>
      <c r="AT108" s="371" t="s">
        <v>2121</v>
      </c>
      <c r="AU108" s="371" t="s">
        <v>2121</v>
      </c>
      <c r="AV108" s="371" t="s">
        <v>2121</v>
      </c>
      <c r="AW108" s="371" t="s">
        <v>2121</v>
      </c>
      <c r="AX108" s="371" t="s">
        <v>2121</v>
      </c>
      <c r="AY108" s="371" t="s">
        <v>2121</v>
      </c>
      <c r="AZ108" s="371" t="s">
        <v>2121</v>
      </c>
      <c r="BA108" s="371" t="s">
        <v>2121</v>
      </c>
      <c r="BB108" s="371" t="s">
        <v>2121</v>
      </c>
      <c r="BC108" s="371" t="s">
        <v>2093</v>
      </c>
      <c r="BD108" s="371" t="s">
        <v>2093</v>
      </c>
      <c r="BE108" s="371" t="s">
        <v>2093</v>
      </c>
      <c r="BF108" s="371" t="s">
        <v>2121</v>
      </c>
      <c r="BG108" s="371" t="s">
        <v>2121</v>
      </c>
      <c r="BH108" s="371" t="s">
        <v>2093</v>
      </c>
      <c r="BI108" s="381" t="s">
        <v>2093</v>
      </c>
      <c r="BJ108" s="333"/>
      <c r="BK108" s="333"/>
      <c r="BL108" s="333"/>
      <c r="BM108" s="333"/>
    </row>
    <row r="109" spans="2:65" ht="180" hidden="1" x14ac:dyDescent="0.2">
      <c r="B109"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PY-GM_1-2-2-4-SIA-2-DG-99</v>
      </c>
      <c r="C109" s="374">
        <f>+C108+1</f>
        <v>99</v>
      </c>
      <c r="D109" s="383" t="s">
        <v>281</v>
      </c>
      <c r="E109" s="400" t="s">
        <v>1567</v>
      </c>
      <c r="F109" s="372" t="s">
        <v>2165</v>
      </c>
      <c r="G109" s="377" t="s">
        <v>2154</v>
      </c>
      <c r="H109" s="372" t="s">
        <v>2129</v>
      </c>
      <c r="I109" s="373" t="s">
        <v>2520</v>
      </c>
      <c r="J109" s="374" t="s">
        <v>2221</v>
      </c>
      <c r="K109" s="375" t="s">
        <v>2222</v>
      </c>
      <c r="L109" s="375" t="s">
        <v>2226</v>
      </c>
      <c r="M109" s="375" t="s">
        <v>2227</v>
      </c>
      <c r="N109" s="373" t="s">
        <v>2229</v>
      </c>
      <c r="O109" s="373" t="s">
        <v>2128</v>
      </c>
      <c r="P109" s="377" t="s">
        <v>2230</v>
      </c>
      <c r="Q109" s="377" t="s">
        <v>2219</v>
      </c>
      <c r="R109" s="386" t="s">
        <v>2626</v>
      </c>
      <c r="S109" s="386" t="s">
        <v>2627</v>
      </c>
      <c r="T109" s="379">
        <v>46037</v>
      </c>
      <c r="U109" s="379">
        <v>46080</v>
      </c>
      <c r="V109" s="386" t="s">
        <v>2628</v>
      </c>
      <c r="W109" s="506">
        <v>1</v>
      </c>
      <c r="X109" s="373" t="s">
        <v>2629</v>
      </c>
      <c r="Y109" s="373" t="s">
        <v>2630</v>
      </c>
      <c r="Z109" s="377" t="s">
        <v>1952</v>
      </c>
      <c r="AA109" s="371" t="s">
        <v>2093</v>
      </c>
      <c r="AB109" s="371" t="s">
        <v>2121</v>
      </c>
      <c r="AC109" s="371" t="s">
        <v>2121</v>
      </c>
      <c r="AD109" s="371" t="s">
        <v>2121</v>
      </c>
      <c r="AE109" s="371" t="s">
        <v>2121</v>
      </c>
      <c r="AF109" s="371" t="s">
        <v>2121</v>
      </c>
      <c r="AG109" s="371" t="s">
        <v>2093</v>
      </c>
      <c r="AH109" s="371" t="s">
        <v>2121</v>
      </c>
      <c r="AI109" s="371" t="s">
        <v>2121</v>
      </c>
      <c r="AJ109" s="371" t="s">
        <v>2121</v>
      </c>
      <c r="AK109" s="371" t="s">
        <v>2093</v>
      </c>
      <c r="AL109" s="371" t="s">
        <v>2093</v>
      </c>
      <c r="AM109" s="371" t="s">
        <v>2121</v>
      </c>
      <c r="AN109" s="371" t="s">
        <v>2121</v>
      </c>
      <c r="AO109" s="371" t="s">
        <v>2093</v>
      </c>
      <c r="AP109" s="371" t="s">
        <v>2121</v>
      </c>
      <c r="AQ109" s="371" t="s">
        <v>2093</v>
      </c>
      <c r="AR109" s="371" t="s">
        <v>2121</v>
      </c>
      <c r="AS109" s="371" t="s">
        <v>2121</v>
      </c>
      <c r="AT109" s="371" t="s">
        <v>2121</v>
      </c>
      <c r="AU109" s="371" t="s">
        <v>2093</v>
      </c>
      <c r="AV109" s="371" t="s">
        <v>2121</v>
      </c>
      <c r="AW109" s="371" t="s">
        <v>2121</v>
      </c>
      <c r="AX109" s="371" t="s">
        <v>2121</v>
      </c>
      <c r="AY109" s="371" t="s">
        <v>2121</v>
      </c>
      <c r="AZ109" s="371" t="s">
        <v>2121</v>
      </c>
      <c r="BA109" s="371" t="s">
        <v>2121</v>
      </c>
      <c r="BB109" s="371" t="s">
        <v>2121</v>
      </c>
      <c r="BC109" s="371" t="s">
        <v>2093</v>
      </c>
      <c r="BD109" s="371" t="s">
        <v>2093</v>
      </c>
      <c r="BE109" s="371" t="s">
        <v>2093</v>
      </c>
      <c r="BF109" s="371" t="s">
        <v>2121</v>
      </c>
      <c r="BG109" s="371" t="s">
        <v>2121</v>
      </c>
      <c r="BH109" s="371" t="s">
        <v>2093</v>
      </c>
      <c r="BI109" s="381" t="s">
        <v>2093</v>
      </c>
      <c r="BJ109" s="333"/>
      <c r="BK109" s="333"/>
      <c r="BL109" s="333"/>
      <c r="BM109" s="333"/>
    </row>
    <row r="110" spans="2:65" ht="180" hidden="1" x14ac:dyDescent="0.2">
      <c r="B110"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PY-GM_1-2-2-4-SIA-3-DGTIC-100</v>
      </c>
      <c r="C110" s="374">
        <f t="shared" ref="C110:C121" si="4">+C109+1</f>
        <v>100</v>
      </c>
      <c r="D110" s="383" t="s">
        <v>2164</v>
      </c>
      <c r="E110" s="400" t="s">
        <v>1583</v>
      </c>
      <c r="F110" s="372" t="s">
        <v>2177</v>
      </c>
      <c r="G110" s="377" t="s">
        <v>2154</v>
      </c>
      <c r="H110" s="372" t="s">
        <v>2129</v>
      </c>
      <c r="I110" s="373" t="s">
        <v>2520</v>
      </c>
      <c r="J110" s="374" t="s">
        <v>2221</v>
      </c>
      <c r="K110" s="375" t="s">
        <v>2222</v>
      </c>
      <c r="L110" s="375" t="s">
        <v>2226</v>
      </c>
      <c r="M110" s="375" t="s">
        <v>2227</v>
      </c>
      <c r="N110" s="373" t="s">
        <v>2229</v>
      </c>
      <c r="O110" s="373" t="s">
        <v>2128</v>
      </c>
      <c r="P110" s="377" t="s">
        <v>2230</v>
      </c>
      <c r="Q110" s="377" t="s">
        <v>2470</v>
      </c>
      <c r="R110" s="373" t="s">
        <v>2631</v>
      </c>
      <c r="S110" s="373" t="s">
        <v>1464</v>
      </c>
      <c r="T110" s="379">
        <v>46042</v>
      </c>
      <c r="U110" s="379">
        <v>46203</v>
      </c>
      <c r="V110" s="386" t="s">
        <v>2632</v>
      </c>
      <c r="W110" s="377" t="s">
        <v>2121</v>
      </c>
      <c r="X110" s="373" t="s">
        <v>2629</v>
      </c>
      <c r="Y110" s="373" t="s">
        <v>2630</v>
      </c>
      <c r="Z110" s="377" t="s">
        <v>1952</v>
      </c>
      <c r="AA110" s="371" t="s">
        <v>2121</v>
      </c>
      <c r="AB110" s="371" t="s">
        <v>2121</v>
      </c>
      <c r="AC110" s="371" t="s">
        <v>2121</v>
      </c>
      <c r="AD110" s="371" t="s">
        <v>2121</v>
      </c>
      <c r="AE110" s="371" t="s">
        <v>2121</v>
      </c>
      <c r="AF110" s="371" t="s">
        <v>2121</v>
      </c>
      <c r="AG110" s="371" t="s">
        <v>2093</v>
      </c>
      <c r="AH110" s="371" t="s">
        <v>2121</v>
      </c>
      <c r="AI110" s="371" t="s">
        <v>2121</v>
      </c>
      <c r="AJ110" s="371" t="s">
        <v>2121</v>
      </c>
      <c r="AK110" s="371" t="s">
        <v>2093</v>
      </c>
      <c r="AL110" s="371" t="s">
        <v>2093</v>
      </c>
      <c r="AM110" s="371" t="s">
        <v>2121</v>
      </c>
      <c r="AN110" s="371" t="s">
        <v>2121</v>
      </c>
      <c r="AO110" s="371" t="s">
        <v>2093</v>
      </c>
      <c r="AP110" s="371" t="s">
        <v>2121</v>
      </c>
      <c r="AQ110" s="371" t="s">
        <v>2093</v>
      </c>
      <c r="AR110" s="371" t="s">
        <v>2121</v>
      </c>
      <c r="AS110" s="371" t="s">
        <v>2121</v>
      </c>
      <c r="AT110" s="371" t="s">
        <v>2121</v>
      </c>
      <c r="AU110" s="371" t="s">
        <v>2093</v>
      </c>
      <c r="AV110" s="371" t="s">
        <v>2121</v>
      </c>
      <c r="AW110" s="371" t="s">
        <v>2121</v>
      </c>
      <c r="AX110" s="371" t="s">
        <v>2121</v>
      </c>
      <c r="AY110" s="371" t="s">
        <v>2121</v>
      </c>
      <c r="AZ110" s="371" t="s">
        <v>2121</v>
      </c>
      <c r="BA110" s="371" t="s">
        <v>2121</v>
      </c>
      <c r="BB110" s="371" t="s">
        <v>2121</v>
      </c>
      <c r="BC110" s="371" t="s">
        <v>2093</v>
      </c>
      <c r="BD110" s="371" t="s">
        <v>2093</v>
      </c>
      <c r="BE110" s="371" t="s">
        <v>2093</v>
      </c>
      <c r="BF110" s="371" t="s">
        <v>2121</v>
      </c>
      <c r="BG110" s="371" t="s">
        <v>2121</v>
      </c>
      <c r="BH110" s="371" t="s">
        <v>2093</v>
      </c>
      <c r="BI110" s="381" t="s">
        <v>2093</v>
      </c>
      <c r="BJ110" s="333"/>
      <c r="BK110" s="333"/>
      <c r="BL110" s="333"/>
      <c r="BM110" s="333"/>
    </row>
    <row r="111" spans="2:65" ht="180" hidden="1" x14ac:dyDescent="0.2">
      <c r="B111"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PY-GM_1-2-2-4-SIA-3-DOP-101</v>
      </c>
      <c r="C111" s="374">
        <f t="shared" si="4"/>
        <v>101</v>
      </c>
      <c r="D111" s="383" t="s">
        <v>84</v>
      </c>
      <c r="E111" s="400" t="s">
        <v>1595</v>
      </c>
      <c r="F111" s="372" t="s">
        <v>2165</v>
      </c>
      <c r="G111" s="377" t="s">
        <v>2154</v>
      </c>
      <c r="H111" s="372" t="s">
        <v>2126</v>
      </c>
      <c r="I111" s="373" t="s">
        <v>2520</v>
      </c>
      <c r="J111" s="374" t="s">
        <v>2221</v>
      </c>
      <c r="K111" s="375" t="s">
        <v>2222</v>
      </c>
      <c r="L111" s="375" t="s">
        <v>2226</v>
      </c>
      <c r="M111" s="375" t="s">
        <v>2227</v>
      </c>
      <c r="N111" s="373" t="s">
        <v>2229</v>
      </c>
      <c r="O111" s="373" t="s">
        <v>2128</v>
      </c>
      <c r="P111" s="377" t="s">
        <v>2230</v>
      </c>
      <c r="Q111" s="377" t="s">
        <v>2161</v>
      </c>
      <c r="R111" s="386" t="s">
        <v>2633</v>
      </c>
      <c r="S111" s="386" t="s">
        <v>2634</v>
      </c>
      <c r="T111" s="379">
        <v>46054</v>
      </c>
      <c r="U111" s="379">
        <v>46203</v>
      </c>
      <c r="V111" s="386" t="s">
        <v>2635</v>
      </c>
      <c r="W111" s="377" t="s">
        <v>2121</v>
      </c>
      <c r="X111" s="373" t="s">
        <v>2629</v>
      </c>
      <c r="Y111" s="373" t="s">
        <v>2630</v>
      </c>
      <c r="Z111" s="377" t="s">
        <v>1952</v>
      </c>
      <c r="AA111" s="371" t="s">
        <v>2121</v>
      </c>
      <c r="AB111" s="371" t="s">
        <v>2121</v>
      </c>
      <c r="AC111" s="371" t="s">
        <v>2121</v>
      </c>
      <c r="AD111" s="371" t="s">
        <v>2121</v>
      </c>
      <c r="AE111" s="371" t="s">
        <v>2121</v>
      </c>
      <c r="AF111" s="371" t="s">
        <v>2121</v>
      </c>
      <c r="AG111" s="371" t="s">
        <v>2093</v>
      </c>
      <c r="AH111" s="371" t="s">
        <v>2121</v>
      </c>
      <c r="AI111" s="371" t="s">
        <v>2121</v>
      </c>
      <c r="AJ111" s="371" t="s">
        <v>2121</v>
      </c>
      <c r="AK111" s="371" t="s">
        <v>2093</v>
      </c>
      <c r="AL111" s="371" t="s">
        <v>2093</v>
      </c>
      <c r="AM111" s="371" t="s">
        <v>2121</v>
      </c>
      <c r="AN111" s="371" t="s">
        <v>2121</v>
      </c>
      <c r="AO111" s="371" t="s">
        <v>2093</v>
      </c>
      <c r="AP111" s="371" t="s">
        <v>2121</v>
      </c>
      <c r="AQ111" s="371" t="s">
        <v>2093</v>
      </c>
      <c r="AR111" s="371" t="s">
        <v>2121</v>
      </c>
      <c r="AS111" s="371" t="s">
        <v>2121</v>
      </c>
      <c r="AT111" s="371" t="s">
        <v>2121</v>
      </c>
      <c r="AU111" s="371" t="s">
        <v>2093</v>
      </c>
      <c r="AV111" s="371" t="s">
        <v>2121</v>
      </c>
      <c r="AW111" s="371" t="s">
        <v>2121</v>
      </c>
      <c r="AX111" s="371" t="s">
        <v>2121</v>
      </c>
      <c r="AY111" s="371" t="s">
        <v>2121</v>
      </c>
      <c r="AZ111" s="371" t="s">
        <v>2121</v>
      </c>
      <c r="BA111" s="371" t="s">
        <v>2121</v>
      </c>
      <c r="BB111" s="371" t="s">
        <v>2121</v>
      </c>
      <c r="BC111" s="371" t="s">
        <v>2093</v>
      </c>
      <c r="BD111" s="371" t="s">
        <v>2093</v>
      </c>
      <c r="BE111" s="371" t="s">
        <v>2093</v>
      </c>
      <c r="BF111" s="371" t="s">
        <v>2121</v>
      </c>
      <c r="BG111" s="371" t="s">
        <v>2121</v>
      </c>
      <c r="BH111" s="371" t="s">
        <v>2093</v>
      </c>
      <c r="BI111" s="381" t="s">
        <v>2093</v>
      </c>
      <c r="BJ111" s="333"/>
      <c r="BK111" s="333"/>
      <c r="BL111" s="333"/>
      <c r="BM111" s="333"/>
    </row>
    <row r="112" spans="2:65" ht="180" hidden="1" x14ac:dyDescent="0.2">
      <c r="B112"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PY-GM_1-2-2-4-SIA-3-DGTIC-102</v>
      </c>
      <c r="C112" s="374">
        <f t="shared" si="4"/>
        <v>102</v>
      </c>
      <c r="D112" s="383" t="s">
        <v>2164</v>
      </c>
      <c r="E112" s="400" t="s">
        <v>1583</v>
      </c>
      <c r="F112" s="372" t="s">
        <v>2177</v>
      </c>
      <c r="G112" s="377" t="s">
        <v>2154</v>
      </c>
      <c r="H112" s="372" t="s">
        <v>2129</v>
      </c>
      <c r="I112" s="373" t="s">
        <v>2520</v>
      </c>
      <c r="J112" s="374" t="s">
        <v>2221</v>
      </c>
      <c r="K112" s="375" t="s">
        <v>2222</v>
      </c>
      <c r="L112" s="375" t="s">
        <v>2226</v>
      </c>
      <c r="M112" s="375" t="s">
        <v>2186</v>
      </c>
      <c r="N112" s="373" t="s">
        <v>2229</v>
      </c>
      <c r="O112" s="373" t="s">
        <v>2128</v>
      </c>
      <c r="P112" s="377" t="s">
        <v>2230</v>
      </c>
      <c r="Q112" s="377" t="s">
        <v>2470</v>
      </c>
      <c r="R112" s="373" t="s">
        <v>2636</v>
      </c>
      <c r="S112" s="373" t="s">
        <v>1464</v>
      </c>
      <c r="T112" s="379">
        <v>46204</v>
      </c>
      <c r="U112" s="379">
        <v>46341</v>
      </c>
      <c r="V112" s="373" t="s">
        <v>2637</v>
      </c>
      <c r="W112" s="377" t="s">
        <v>2121</v>
      </c>
      <c r="X112" s="373" t="s">
        <v>2629</v>
      </c>
      <c r="Y112" s="373" t="s">
        <v>2630</v>
      </c>
      <c r="Z112" s="377" t="s">
        <v>1952</v>
      </c>
      <c r="AA112" s="371" t="s">
        <v>2121</v>
      </c>
      <c r="AB112" s="371" t="s">
        <v>2121</v>
      </c>
      <c r="AC112" s="371" t="s">
        <v>2121</v>
      </c>
      <c r="AD112" s="371" t="s">
        <v>2121</v>
      </c>
      <c r="AE112" s="371" t="s">
        <v>2121</v>
      </c>
      <c r="AF112" s="371" t="s">
        <v>2121</v>
      </c>
      <c r="AG112" s="371" t="s">
        <v>2093</v>
      </c>
      <c r="AH112" s="371" t="s">
        <v>2121</v>
      </c>
      <c r="AI112" s="371" t="s">
        <v>2121</v>
      </c>
      <c r="AJ112" s="371" t="s">
        <v>2121</v>
      </c>
      <c r="AK112" s="371" t="s">
        <v>2093</v>
      </c>
      <c r="AL112" s="371" t="s">
        <v>2093</v>
      </c>
      <c r="AM112" s="371" t="s">
        <v>2121</v>
      </c>
      <c r="AN112" s="371" t="s">
        <v>2121</v>
      </c>
      <c r="AO112" s="371" t="s">
        <v>2093</v>
      </c>
      <c r="AP112" s="371" t="s">
        <v>2121</v>
      </c>
      <c r="AQ112" s="371" t="s">
        <v>2093</v>
      </c>
      <c r="AR112" s="371" t="s">
        <v>2121</v>
      </c>
      <c r="AS112" s="371" t="s">
        <v>2121</v>
      </c>
      <c r="AT112" s="371" t="s">
        <v>2121</v>
      </c>
      <c r="AU112" s="371" t="s">
        <v>2093</v>
      </c>
      <c r="AV112" s="371" t="s">
        <v>2121</v>
      </c>
      <c r="AW112" s="371" t="s">
        <v>2121</v>
      </c>
      <c r="AX112" s="371" t="s">
        <v>2121</v>
      </c>
      <c r="AY112" s="371" t="s">
        <v>2121</v>
      </c>
      <c r="AZ112" s="371" t="s">
        <v>2121</v>
      </c>
      <c r="BA112" s="371" t="s">
        <v>2121</v>
      </c>
      <c r="BB112" s="371" t="s">
        <v>2121</v>
      </c>
      <c r="BC112" s="371" t="s">
        <v>2093</v>
      </c>
      <c r="BD112" s="371" t="s">
        <v>2093</v>
      </c>
      <c r="BE112" s="371" t="s">
        <v>2093</v>
      </c>
      <c r="BF112" s="371" t="s">
        <v>2121</v>
      </c>
      <c r="BG112" s="371" t="s">
        <v>2121</v>
      </c>
      <c r="BH112" s="371" t="s">
        <v>2093</v>
      </c>
      <c r="BI112" s="381" t="s">
        <v>2093</v>
      </c>
      <c r="BJ112" s="333"/>
      <c r="BK112" s="333"/>
      <c r="BL112" s="333"/>
      <c r="BM112" s="333"/>
    </row>
    <row r="113" spans="2:65" ht="180" hidden="1" x14ac:dyDescent="0.2">
      <c r="B113"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PY-GM_1-2-2-4-SIA-3-DG-103</v>
      </c>
      <c r="C113" s="374">
        <f t="shared" si="4"/>
        <v>103</v>
      </c>
      <c r="D113" s="383" t="s">
        <v>281</v>
      </c>
      <c r="E113" s="400" t="s">
        <v>1567</v>
      </c>
      <c r="F113" s="372" t="s">
        <v>2165</v>
      </c>
      <c r="G113" s="377" t="s">
        <v>2154</v>
      </c>
      <c r="H113" s="372" t="s">
        <v>2129</v>
      </c>
      <c r="I113" s="373" t="s">
        <v>2520</v>
      </c>
      <c r="J113" s="374" t="s">
        <v>2221</v>
      </c>
      <c r="K113" s="375" t="s">
        <v>2222</v>
      </c>
      <c r="L113" s="375" t="s">
        <v>2226</v>
      </c>
      <c r="M113" s="375" t="s">
        <v>2227</v>
      </c>
      <c r="N113" s="373" t="s">
        <v>2229</v>
      </c>
      <c r="O113" s="373" t="s">
        <v>2128</v>
      </c>
      <c r="P113" s="377" t="s">
        <v>2230</v>
      </c>
      <c r="Q113" s="377" t="s">
        <v>2470</v>
      </c>
      <c r="R113" s="373" t="s">
        <v>2638</v>
      </c>
      <c r="S113" s="386" t="s">
        <v>2639</v>
      </c>
      <c r="T113" s="379">
        <v>46235</v>
      </c>
      <c r="U113" s="382">
        <v>46371</v>
      </c>
      <c r="V113" s="386" t="s">
        <v>2640</v>
      </c>
      <c r="W113" s="377" t="s">
        <v>2121</v>
      </c>
      <c r="X113" s="373" t="s">
        <v>2629</v>
      </c>
      <c r="Y113" s="373" t="s">
        <v>2630</v>
      </c>
      <c r="Z113" s="377" t="s">
        <v>1952</v>
      </c>
      <c r="AA113" s="371" t="s">
        <v>2121</v>
      </c>
      <c r="AB113" s="371" t="s">
        <v>2121</v>
      </c>
      <c r="AC113" s="371" t="s">
        <v>2121</v>
      </c>
      <c r="AD113" s="371" t="s">
        <v>2121</v>
      </c>
      <c r="AE113" s="371" t="s">
        <v>2121</v>
      </c>
      <c r="AF113" s="371" t="s">
        <v>2121</v>
      </c>
      <c r="AG113" s="371" t="s">
        <v>2093</v>
      </c>
      <c r="AH113" s="371" t="s">
        <v>2121</v>
      </c>
      <c r="AI113" s="371" t="s">
        <v>2121</v>
      </c>
      <c r="AJ113" s="371" t="s">
        <v>2121</v>
      </c>
      <c r="AK113" s="371" t="s">
        <v>2093</v>
      </c>
      <c r="AL113" s="371" t="s">
        <v>2093</v>
      </c>
      <c r="AM113" s="371" t="s">
        <v>2121</v>
      </c>
      <c r="AN113" s="371" t="s">
        <v>2121</v>
      </c>
      <c r="AO113" s="371" t="s">
        <v>2093</v>
      </c>
      <c r="AP113" s="371" t="s">
        <v>2121</v>
      </c>
      <c r="AQ113" s="371" t="s">
        <v>2093</v>
      </c>
      <c r="AR113" s="371" t="s">
        <v>2121</v>
      </c>
      <c r="AS113" s="371" t="s">
        <v>2121</v>
      </c>
      <c r="AT113" s="371" t="s">
        <v>2121</v>
      </c>
      <c r="AU113" s="371" t="s">
        <v>2093</v>
      </c>
      <c r="AV113" s="371" t="s">
        <v>2121</v>
      </c>
      <c r="AW113" s="371" t="s">
        <v>2121</v>
      </c>
      <c r="AX113" s="371" t="s">
        <v>2121</v>
      </c>
      <c r="AY113" s="371" t="s">
        <v>2121</v>
      </c>
      <c r="AZ113" s="371" t="s">
        <v>2121</v>
      </c>
      <c r="BA113" s="371" t="s">
        <v>2121</v>
      </c>
      <c r="BB113" s="371" t="s">
        <v>2121</v>
      </c>
      <c r="BC113" s="371" t="s">
        <v>2093</v>
      </c>
      <c r="BD113" s="371" t="s">
        <v>2093</v>
      </c>
      <c r="BE113" s="371" t="s">
        <v>2093</v>
      </c>
      <c r="BF113" s="371" t="s">
        <v>2121</v>
      </c>
      <c r="BG113" s="371" t="s">
        <v>2121</v>
      </c>
      <c r="BH113" s="371" t="s">
        <v>2093</v>
      </c>
      <c r="BI113" s="381" t="s">
        <v>2093</v>
      </c>
      <c r="BJ113" s="333"/>
      <c r="BK113" s="333"/>
      <c r="BL113" s="333"/>
      <c r="BM113" s="333"/>
    </row>
    <row r="114" spans="2:65" ht="240" hidden="1" x14ac:dyDescent="0.2">
      <c r="B114" s="420" t="s">
        <v>2641</v>
      </c>
      <c r="C114" s="374">
        <f t="shared" si="4"/>
        <v>104</v>
      </c>
      <c r="D114" s="383" t="s">
        <v>84</v>
      </c>
      <c r="E114" s="369" t="s">
        <v>1595</v>
      </c>
      <c r="F114" s="372" t="s">
        <v>2165</v>
      </c>
      <c r="G114" s="400" t="s">
        <v>2154</v>
      </c>
      <c r="H114" s="372" t="s">
        <v>2129</v>
      </c>
      <c r="I114" s="373" t="s">
        <v>2520</v>
      </c>
      <c r="J114" s="374" t="s">
        <v>2221</v>
      </c>
      <c r="K114" s="375" t="s">
        <v>2222</v>
      </c>
      <c r="L114" s="375" t="s">
        <v>2226</v>
      </c>
      <c r="M114" s="375" t="s">
        <v>2227</v>
      </c>
      <c r="N114" s="373" t="s">
        <v>2228</v>
      </c>
      <c r="O114" s="373" t="s">
        <v>2128</v>
      </c>
      <c r="P114" s="377" t="s">
        <v>2230</v>
      </c>
      <c r="Q114" s="377" t="s">
        <v>2161</v>
      </c>
      <c r="R114" s="371" t="s">
        <v>2642</v>
      </c>
      <c r="S114" s="373" t="s">
        <v>2643</v>
      </c>
      <c r="T114" s="379">
        <v>46054</v>
      </c>
      <c r="U114" s="379">
        <v>46371</v>
      </c>
      <c r="V114" s="373" t="s">
        <v>2644</v>
      </c>
      <c r="W114" s="377" t="s">
        <v>2121</v>
      </c>
      <c r="X114" s="386" t="s">
        <v>2645</v>
      </c>
      <c r="Y114" s="386" t="s">
        <v>2646</v>
      </c>
      <c r="Z114" s="371" t="s">
        <v>2647</v>
      </c>
      <c r="AA114" s="371" t="s">
        <v>2093</v>
      </c>
      <c r="AB114" s="371" t="s">
        <v>2121</v>
      </c>
      <c r="AC114" s="371" t="s">
        <v>2121</v>
      </c>
      <c r="AD114" s="371" t="s">
        <v>2121</v>
      </c>
      <c r="AE114" s="371" t="s">
        <v>2121</v>
      </c>
      <c r="AF114" s="371" t="s">
        <v>2093</v>
      </c>
      <c r="AG114" s="371" t="s">
        <v>2093</v>
      </c>
      <c r="AH114" s="371" t="s">
        <v>2121</v>
      </c>
      <c r="AI114" s="371" t="s">
        <v>2093</v>
      </c>
      <c r="AJ114" s="371" t="s">
        <v>2093</v>
      </c>
      <c r="AK114" s="371" t="s">
        <v>2121</v>
      </c>
      <c r="AL114" s="371" t="s">
        <v>2121</v>
      </c>
      <c r="AM114" s="371" t="s">
        <v>2121</v>
      </c>
      <c r="AN114" s="371" t="s">
        <v>2093</v>
      </c>
      <c r="AO114" s="371" t="s">
        <v>2093</v>
      </c>
      <c r="AP114" s="371" t="s">
        <v>2121</v>
      </c>
      <c r="AQ114" s="371" t="s">
        <v>2093</v>
      </c>
      <c r="AR114" s="371" t="s">
        <v>2121</v>
      </c>
      <c r="AS114" s="371" t="s">
        <v>2121</v>
      </c>
      <c r="AT114" s="371" t="s">
        <v>2121</v>
      </c>
      <c r="AU114" s="371" t="s">
        <v>2093</v>
      </c>
      <c r="AV114" s="371" t="s">
        <v>2121</v>
      </c>
      <c r="AW114" s="371" t="s">
        <v>2121</v>
      </c>
      <c r="AX114" s="371" t="s">
        <v>2121</v>
      </c>
      <c r="AY114" s="371" t="s">
        <v>2121</v>
      </c>
      <c r="AZ114" s="371" t="s">
        <v>2121</v>
      </c>
      <c r="BA114" s="371" t="s">
        <v>2121</v>
      </c>
      <c r="BB114" s="371" t="s">
        <v>2093</v>
      </c>
      <c r="BC114" s="371" t="s">
        <v>2121</v>
      </c>
      <c r="BD114" s="371" t="s">
        <v>2121</v>
      </c>
      <c r="BE114" s="371" t="s">
        <v>2121</v>
      </c>
      <c r="BF114" s="371" t="s">
        <v>2121</v>
      </c>
      <c r="BG114" s="371" t="s">
        <v>2121</v>
      </c>
      <c r="BH114" s="371" t="s">
        <v>2121</v>
      </c>
      <c r="BI114" s="381" t="s">
        <v>2093</v>
      </c>
      <c r="BJ114" s="333"/>
      <c r="BK114" s="333"/>
      <c r="BL114" s="333"/>
      <c r="BM114" s="333"/>
    </row>
    <row r="115" spans="2:65" ht="180" hidden="1" x14ac:dyDescent="0.2">
      <c r="B115" s="385" t="s">
        <v>2648</v>
      </c>
      <c r="C115" s="374">
        <f t="shared" si="4"/>
        <v>105</v>
      </c>
      <c r="D115" s="383" t="s">
        <v>84</v>
      </c>
      <c r="E115" s="369" t="s">
        <v>1595</v>
      </c>
      <c r="F115" s="372" t="s">
        <v>2165</v>
      </c>
      <c r="G115" s="400" t="s">
        <v>2154</v>
      </c>
      <c r="H115" s="372" t="s">
        <v>2129</v>
      </c>
      <c r="I115" s="373" t="s">
        <v>2520</v>
      </c>
      <c r="J115" s="374" t="s">
        <v>2221</v>
      </c>
      <c r="K115" s="375" t="s">
        <v>2222</v>
      </c>
      <c r="L115" s="375" t="s">
        <v>2226</v>
      </c>
      <c r="M115" s="375" t="s">
        <v>2227</v>
      </c>
      <c r="N115" s="373" t="s">
        <v>2232</v>
      </c>
      <c r="O115" s="373" t="s">
        <v>2128</v>
      </c>
      <c r="P115" s="377" t="s">
        <v>2230</v>
      </c>
      <c r="Q115" s="377" t="s">
        <v>2161</v>
      </c>
      <c r="R115" s="377" t="s">
        <v>2649</v>
      </c>
      <c r="S115" s="373" t="s">
        <v>444</v>
      </c>
      <c r="T115" s="379">
        <v>46054</v>
      </c>
      <c r="U115" s="379">
        <v>46356</v>
      </c>
      <c r="V115" s="373" t="s">
        <v>2650</v>
      </c>
      <c r="W115" s="377" t="s">
        <v>2121</v>
      </c>
      <c r="X115" s="373" t="s">
        <v>2629</v>
      </c>
      <c r="Y115" s="373" t="s">
        <v>2630</v>
      </c>
      <c r="Z115" s="377" t="s">
        <v>1952</v>
      </c>
      <c r="AA115" s="371" t="s">
        <v>2093</v>
      </c>
      <c r="AB115" s="371" t="s">
        <v>2121</v>
      </c>
      <c r="AC115" s="371" t="s">
        <v>2121</v>
      </c>
      <c r="AD115" s="371" t="s">
        <v>2121</v>
      </c>
      <c r="AE115" s="371" t="s">
        <v>2121</v>
      </c>
      <c r="AF115" s="371" t="s">
        <v>2121</v>
      </c>
      <c r="AG115" s="371" t="s">
        <v>2093</v>
      </c>
      <c r="AH115" s="371" t="s">
        <v>2121</v>
      </c>
      <c r="AI115" s="371" t="s">
        <v>2121</v>
      </c>
      <c r="AJ115" s="371" t="s">
        <v>2121</v>
      </c>
      <c r="AK115" s="371" t="s">
        <v>2121</v>
      </c>
      <c r="AL115" s="371" t="s">
        <v>2121</v>
      </c>
      <c r="AM115" s="371" t="s">
        <v>2121</v>
      </c>
      <c r="AN115" s="371" t="s">
        <v>2121</v>
      </c>
      <c r="AO115" s="371" t="s">
        <v>2093</v>
      </c>
      <c r="AP115" s="371" t="s">
        <v>2121</v>
      </c>
      <c r="AQ115" s="371" t="s">
        <v>2093</v>
      </c>
      <c r="AR115" s="371" t="s">
        <v>2093</v>
      </c>
      <c r="AS115" s="371" t="s">
        <v>2121</v>
      </c>
      <c r="AT115" s="371" t="s">
        <v>2121</v>
      </c>
      <c r="AU115" s="371" t="s">
        <v>2093</v>
      </c>
      <c r="AV115" s="371" t="s">
        <v>2121</v>
      </c>
      <c r="AW115" s="371" t="s">
        <v>2121</v>
      </c>
      <c r="AX115" s="371" t="s">
        <v>2121</v>
      </c>
      <c r="AY115" s="371" t="s">
        <v>2121</v>
      </c>
      <c r="AZ115" s="371" t="s">
        <v>2121</v>
      </c>
      <c r="BA115" s="371" t="s">
        <v>2121</v>
      </c>
      <c r="BB115" s="371" t="s">
        <v>2121</v>
      </c>
      <c r="BC115" s="371" t="s">
        <v>2121</v>
      </c>
      <c r="BD115" s="371" t="s">
        <v>2121</v>
      </c>
      <c r="BE115" s="371" t="s">
        <v>2121</v>
      </c>
      <c r="BF115" s="371" t="s">
        <v>2121</v>
      </c>
      <c r="BG115" s="371" t="s">
        <v>2121</v>
      </c>
      <c r="BH115" s="371" t="s">
        <v>2093</v>
      </c>
      <c r="BI115" s="381" t="s">
        <v>2121</v>
      </c>
      <c r="BJ115" s="333"/>
      <c r="BK115" s="333"/>
      <c r="BL115" s="333"/>
      <c r="BM115" s="333"/>
    </row>
    <row r="116" spans="2:65" ht="180" hidden="1" x14ac:dyDescent="0.2">
      <c r="B116" s="366" t="s">
        <v>2651</v>
      </c>
      <c r="C116" s="374">
        <f t="shared" si="4"/>
        <v>106</v>
      </c>
      <c r="D116" s="383" t="s">
        <v>84</v>
      </c>
      <c r="E116" s="369" t="s">
        <v>1595</v>
      </c>
      <c r="F116" s="372" t="s">
        <v>2165</v>
      </c>
      <c r="G116" s="400" t="s">
        <v>2154</v>
      </c>
      <c r="H116" s="372" t="s">
        <v>2129</v>
      </c>
      <c r="I116" s="373" t="s">
        <v>2520</v>
      </c>
      <c r="J116" s="374" t="s">
        <v>2221</v>
      </c>
      <c r="K116" s="375" t="s">
        <v>2222</v>
      </c>
      <c r="L116" s="375" t="s">
        <v>2226</v>
      </c>
      <c r="M116" s="375" t="s">
        <v>2227</v>
      </c>
      <c r="N116" s="373" t="s">
        <v>2232</v>
      </c>
      <c r="O116" s="373" t="s">
        <v>2128</v>
      </c>
      <c r="P116" s="377" t="s">
        <v>2230</v>
      </c>
      <c r="Q116" s="377" t="s">
        <v>2161</v>
      </c>
      <c r="R116" s="373" t="s">
        <v>2652</v>
      </c>
      <c r="S116" s="373" t="s">
        <v>444</v>
      </c>
      <c r="T116" s="379">
        <v>46054</v>
      </c>
      <c r="U116" s="379">
        <v>46371</v>
      </c>
      <c r="V116" s="373" t="s">
        <v>2653</v>
      </c>
      <c r="W116" s="377" t="s">
        <v>2121</v>
      </c>
      <c r="X116" s="373" t="s">
        <v>2629</v>
      </c>
      <c r="Y116" s="373" t="s">
        <v>2630</v>
      </c>
      <c r="Z116" s="377" t="s">
        <v>1952</v>
      </c>
      <c r="AA116" s="371" t="s">
        <v>2093</v>
      </c>
      <c r="AB116" s="371" t="s">
        <v>2121</v>
      </c>
      <c r="AC116" s="371" t="s">
        <v>2121</v>
      </c>
      <c r="AD116" s="371" t="s">
        <v>2121</v>
      </c>
      <c r="AE116" s="371" t="s">
        <v>2121</v>
      </c>
      <c r="AF116" s="371" t="s">
        <v>2121</v>
      </c>
      <c r="AG116" s="371" t="s">
        <v>2093</v>
      </c>
      <c r="AH116" s="371" t="s">
        <v>2121</v>
      </c>
      <c r="AI116" s="371" t="s">
        <v>2121</v>
      </c>
      <c r="AJ116" s="371" t="s">
        <v>2121</v>
      </c>
      <c r="AK116" s="371" t="s">
        <v>2121</v>
      </c>
      <c r="AL116" s="371" t="s">
        <v>2121</v>
      </c>
      <c r="AM116" s="371" t="s">
        <v>2121</v>
      </c>
      <c r="AN116" s="371" t="s">
        <v>2121</v>
      </c>
      <c r="AO116" s="371" t="s">
        <v>2093</v>
      </c>
      <c r="AP116" s="371" t="s">
        <v>2121</v>
      </c>
      <c r="AQ116" s="371" t="s">
        <v>2093</v>
      </c>
      <c r="AR116" s="371" t="s">
        <v>2121</v>
      </c>
      <c r="AS116" s="371" t="s">
        <v>2121</v>
      </c>
      <c r="AT116" s="371" t="s">
        <v>2121</v>
      </c>
      <c r="AU116" s="371" t="s">
        <v>2093</v>
      </c>
      <c r="AV116" s="371" t="s">
        <v>2121</v>
      </c>
      <c r="AW116" s="371" t="s">
        <v>2121</v>
      </c>
      <c r="AX116" s="371" t="s">
        <v>2121</v>
      </c>
      <c r="AY116" s="371" t="s">
        <v>2121</v>
      </c>
      <c r="AZ116" s="371" t="s">
        <v>2121</v>
      </c>
      <c r="BA116" s="371" t="s">
        <v>2121</v>
      </c>
      <c r="BB116" s="371" t="s">
        <v>2121</v>
      </c>
      <c r="BC116" s="371" t="s">
        <v>2121</v>
      </c>
      <c r="BD116" s="371" t="s">
        <v>2121</v>
      </c>
      <c r="BE116" s="371" t="s">
        <v>2121</v>
      </c>
      <c r="BF116" s="371" t="s">
        <v>2121</v>
      </c>
      <c r="BG116" s="371" t="s">
        <v>2121</v>
      </c>
      <c r="BH116" s="371" t="s">
        <v>2093</v>
      </c>
      <c r="BI116" s="381" t="s">
        <v>2093</v>
      </c>
      <c r="BJ116" s="333"/>
      <c r="BK116" s="333"/>
      <c r="BL116" s="333"/>
      <c r="BM116" s="333"/>
    </row>
    <row r="117" spans="2:65" ht="180" hidden="1" x14ac:dyDescent="0.2">
      <c r="B117" s="366" t="s">
        <v>2654</v>
      </c>
      <c r="C117" s="374">
        <f t="shared" si="4"/>
        <v>107</v>
      </c>
      <c r="D117" s="383" t="s">
        <v>281</v>
      </c>
      <c r="E117" s="369" t="s">
        <v>1567</v>
      </c>
      <c r="F117" s="372" t="s">
        <v>2165</v>
      </c>
      <c r="G117" s="377" t="s">
        <v>2154</v>
      </c>
      <c r="H117" s="372" t="s">
        <v>2129</v>
      </c>
      <c r="I117" s="373" t="s">
        <v>2520</v>
      </c>
      <c r="J117" s="374" t="s">
        <v>2221</v>
      </c>
      <c r="K117" s="375" t="s">
        <v>2222</v>
      </c>
      <c r="L117" s="375" t="s">
        <v>2226</v>
      </c>
      <c r="M117" s="375" t="s">
        <v>2227</v>
      </c>
      <c r="N117" s="373" t="s">
        <v>2229</v>
      </c>
      <c r="O117" s="373" t="s">
        <v>2128</v>
      </c>
      <c r="P117" s="377" t="s">
        <v>2230</v>
      </c>
      <c r="Q117" s="377" t="s">
        <v>2161</v>
      </c>
      <c r="R117" s="373" t="s">
        <v>2655</v>
      </c>
      <c r="S117" s="386" t="s">
        <v>2656</v>
      </c>
      <c r="T117" s="379">
        <v>46042</v>
      </c>
      <c r="U117" s="379">
        <v>46371</v>
      </c>
      <c r="V117" s="373" t="s">
        <v>2657</v>
      </c>
      <c r="W117" s="377" t="s">
        <v>2121</v>
      </c>
      <c r="X117" s="373" t="s">
        <v>1951</v>
      </c>
      <c r="Y117" s="373" t="s">
        <v>2658</v>
      </c>
      <c r="Z117" s="377" t="s">
        <v>1952</v>
      </c>
      <c r="AA117" s="371" t="s">
        <v>2121</v>
      </c>
      <c r="AB117" s="371" t="s">
        <v>2121</v>
      </c>
      <c r="AC117" s="371" t="s">
        <v>2121</v>
      </c>
      <c r="AD117" s="371" t="s">
        <v>2121</v>
      </c>
      <c r="AE117" s="371" t="s">
        <v>2121</v>
      </c>
      <c r="AF117" s="371" t="s">
        <v>2093</v>
      </c>
      <c r="AG117" s="371" t="s">
        <v>2093</v>
      </c>
      <c r="AH117" s="371" t="s">
        <v>2121</v>
      </c>
      <c r="AI117" s="371" t="s">
        <v>2121</v>
      </c>
      <c r="AJ117" s="371" t="s">
        <v>2121</v>
      </c>
      <c r="AK117" s="371" t="s">
        <v>2121</v>
      </c>
      <c r="AL117" s="371" t="s">
        <v>2121</v>
      </c>
      <c r="AM117" s="371" t="s">
        <v>2121</v>
      </c>
      <c r="AN117" s="371" t="s">
        <v>2121</v>
      </c>
      <c r="AO117" s="371" t="s">
        <v>2093</v>
      </c>
      <c r="AP117" s="371" t="s">
        <v>2121</v>
      </c>
      <c r="AQ117" s="371" t="s">
        <v>2093</v>
      </c>
      <c r="AR117" s="371" t="s">
        <v>2121</v>
      </c>
      <c r="AS117" s="371" t="s">
        <v>2121</v>
      </c>
      <c r="AT117" s="371" t="s">
        <v>2121</v>
      </c>
      <c r="AU117" s="371" t="s">
        <v>2121</v>
      </c>
      <c r="AV117" s="371" t="s">
        <v>2121</v>
      </c>
      <c r="AW117" s="371" t="s">
        <v>2121</v>
      </c>
      <c r="AX117" s="371" t="s">
        <v>2121</v>
      </c>
      <c r="AY117" s="371" t="s">
        <v>2121</v>
      </c>
      <c r="AZ117" s="371" t="s">
        <v>2121</v>
      </c>
      <c r="BA117" s="371" t="s">
        <v>2121</v>
      </c>
      <c r="BB117" s="371" t="s">
        <v>2093</v>
      </c>
      <c r="BC117" s="371" t="s">
        <v>2093</v>
      </c>
      <c r="BD117" s="371" t="s">
        <v>2121</v>
      </c>
      <c r="BE117" s="371" t="s">
        <v>2121</v>
      </c>
      <c r="BF117" s="371" t="s">
        <v>2121</v>
      </c>
      <c r="BG117" s="371" t="s">
        <v>2121</v>
      </c>
      <c r="BH117" s="371" t="s">
        <v>2121</v>
      </c>
      <c r="BI117" s="381" t="s">
        <v>2121</v>
      </c>
      <c r="BJ117" s="333"/>
      <c r="BK117" s="333"/>
      <c r="BL117" s="333"/>
      <c r="BM117" s="333"/>
    </row>
    <row r="118" spans="2:65" ht="180" hidden="1" x14ac:dyDescent="0.2">
      <c r="B118" s="366" t="s">
        <v>2659</v>
      </c>
      <c r="C118" s="374">
        <f t="shared" si="4"/>
        <v>108</v>
      </c>
      <c r="D118" s="368" t="s">
        <v>281</v>
      </c>
      <c r="E118" s="369" t="s">
        <v>1567</v>
      </c>
      <c r="F118" s="372" t="s">
        <v>2165</v>
      </c>
      <c r="G118" s="377" t="s">
        <v>2154</v>
      </c>
      <c r="H118" s="372" t="s">
        <v>2129</v>
      </c>
      <c r="I118" s="373" t="s">
        <v>2520</v>
      </c>
      <c r="J118" s="374" t="s">
        <v>2221</v>
      </c>
      <c r="K118" s="375" t="s">
        <v>2222</v>
      </c>
      <c r="L118" s="375" t="s">
        <v>2226</v>
      </c>
      <c r="M118" s="375" t="s">
        <v>2227</v>
      </c>
      <c r="N118" s="376" t="s">
        <v>2229</v>
      </c>
      <c r="O118" s="373" t="s">
        <v>2128</v>
      </c>
      <c r="P118" s="377" t="s">
        <v>2230</v>
      </c>
      <c r="Q118" s="377" t="s">
        <v>2161</v>
      </c>
      <c r="R118" s="373" t="s">
        <v>2660</v>
      </c>
      <c r="S118" s="421" t="s">
        <v>2442</v>
      </c>
      <c r="T118" s="422">
        <v>46082</v>
      </c>
      <c r="U118" s="422">
        <v>46356</v>
      </c>
      <c r="V118" s="421" t="s">
        <v>2661</v>
      </c>
      <c r="W118" s="377" t="s">
        <v>2121</v>
      </c>
      <c r="X118" s="423" t="s">
        <v>2121</v>
      </c>
      <c r="Y118" s="423" t="s">
        <v>2121</v>
      </c>
      <c r="Z118" s="423" t="s">
        <v>2121</v>
      </c>
      <c r="AA118" s="371" t="s">
        <v>2121</v>
      </c>
      <c r="AB118" s="424" t="s">
        <v>2121</v>
      </c>
      <c r="AC118" s="424" t="s">
        <v>2121</v>
      </c>
      <c r="AD118" s="424" t="s">
        <v>2121</v>
      </c>
      <c r="AE118" s="424" t="s">
        <v>2121</v>
      </c>
      <c r="AF118" s="424" t="s">
        <v>2093</v>
      </c>
      <c r="AG118" s="424" t="s">
        <v>2093</v>
      </c>
      <c r="AH118" s="424" t="s">
        <v>2121</v>
      </c>
      <c r="AI118" s="424" t="s">
        <v>2121</v>
      </c>
      <c r="AJ118" s="424" t="s">
        <v>2121</v>
      </c>
      <c r="AK118" s="424" t="s">
        <v>2121</v>
      </c>
      <c r="AL118" s="424" t="s">
        <v>2121</v>
      </c>
      <c r="AM118" s="424" t="s">
        <v>2121</v>
      </c>
      <c r="AN118" s="424" t="s">
        <v>2121</v>
      </c>
      <c r="AO118" s="424" t="s">
        <v>2093</v>
      </c>
      <c r="AP118" s="424" t="s">
        <v>2121</v>
      </c>
      <c r="AQ118" s="371" t="s">
        <v>2093</v>
      </c>
      <c r="AR118" s="424" t="s">
        <v>2121</v>
      </c>
      <c r="AS118" s="424" t="s">
        <v>2121</v>
      </c>
      <c r="AT118" s="424" t="s">
        <v>2121</v>
      </c>
      <c r="AU118" s="424" t="s">
        <v>2093</v>
      </c>
      <c r="AV118" s="424" t="s">
        <v>2121</v>
      </c>
      <c r="AW118" s="424" t="s">
        <v>2121</v>
      </c>
      <c r="AX118" s="424" t="s">
        <v>2121</v>
      </c>
      <c r="AY118" s="424" t="s">
        <v>2121</v>
      </c>
      <c r="AZ118" s="424" t="s">
        <v>2121</v>
      </c>
      <c r="BA118" s="424" t="s">
        <v>2121</v>
      </c>
      <c r="BB118" s="424" t="s">
        <v>2121</v>
      </c>
      <c r="BC118" s="424" t="s">
        <v>2121</v>
      </c>
      <c r="BD118" s="424" t="s">
        <v>2121</v>
      </c>
      <c r="BE118" s="424" t="s">
        <v>2121</v>
      </c>
      <c r="BF118" s="424" t="s">
        <v>2121</v>
      </c>
      <c r="BG118" s="424" t="s">
        <v>2121</v>
      </c>
      <c r="BH118" s="424" t="s">
        <v>2121</v>
      </c>
      <c r="BI118" s="425" t="s">
        <v>2121</v>
      </c>
      <c r="BJ118" s="333"/>
      <c r="BK118" s="333"/>
      <c r="BL118" s="333"/>
      <c r="BM118" s="333"/>
    </row>
    <row r="119" spans="2:65" ht="180" hidden="1" x14ac:dyDescent="0.2">
      <c r="B119" s="366" t="s">
        <v>2662</v>
      </c>
      <c r="C119" s="374">
        <f t="shared" si="4"/>
        <v>109</v>
      </c>
      <c r="D119" s="383" t="s">
        <v>281</v>
      </c>
      <c r="E119" s="369" t="s">
        <v>1567</v>
      </c>
      <c r="F119" s="372" t="s">
        <v>2165</v>
      </c>
      <c r="G119" s="377" t="s">
        <v>2154</v>
      </c>
      <c r="H119" s="372" t="s">
        <v>2129</v>
      </c>
      <c r="I119" s="373" t="s">
        <v>2520</v>
      </c>
      <c r="J119" s="374" t="s">
        <v>2221</v>
      </c>
      <c r="K119" s="375" t="s">
        <v>2222</v>
      </c>
      <c r="L119" s="375" t="s">
        <v>2226</v>
      </c>
      <c r="M119" s="375" t="s">
        <v>2227</v>
      </c>
      <c r="N119" s="373" t="s">
        <v>2229</v>
      </c>
      <c r="O119" s="373" t="s">
        <v>2128</v>
      </c>
      <c r="P119" s="377" t="s">
        <v>2230</v>
      </c>
      <c r="Q119" s="377" t="s">
        <v>2169</v>
      </c>
      <c r="R119" s="373" t="s">
        <v>2663</v>
      </c>
      <c r="S119" s="386" t="s">
        <v>2656</v>
      </c>
      <c r="T119" s="379">
        <v>46113</v>
      </c>
      <c r="U119" s="379">
        <v>46356</v>
      </c>
      <c r="V119" s="373" t="s">
        <v>2664</v>
      </c>
      <c r="W119" s="377" t="s">
        <v>2121</v>
      </c>
      <c r="X119" s="373" t="s">
        <v>1951</v>
      </c>
      <c r="Y119" s="373" t="s">
        <v>2658</v>
      </c>
      <c r="Z119" s="377" t="s">
        <v>1952</v>
      </c>
      <c r="AA119" s="371" t="s">
        <v>2121</v>
      </c>
      <c r="AB119" s="371" t="s">
        <v>2121</v>
      </c>
      <c r="AC119" s="371" t="s">
        <v>2121</v>
      </c>
      <c r="AD119" s="371" t="s">
        <v>2121</v>
      </c>
      <c r="AE119" s="371" t="s">
        <v>2121</v>
      </c>
      <c r="AF119" s="371" t="s">
        <v>2093</v>
      </c>
      <c r="AG119" s="371" t="s">
        <v>2093</v>
      </c>
      <c r="AH119" s="371" t="s">
        <v>2121</v>
      </c>
      <c r="AI119" s="371" t="s">
        <v>2121</v>
      </c>
      <c r="AJ119" s="371" t="s">
        <v>2121</v>
      </c>
      <c r="AK119" s="371" t="s">
        <v>2121</v>
      </c>
      <c r="AL119" s="371" t="s">
        <v>2121</v>
      </c>
      <c r="AM119" s="371" t="s">
        <v>2121</v>
      </c>
      <c r="AN119" s="371" t="s">
        <v>2121</v>
      </c>
      <c r="AO119" s="371" t="s">
        <v>2093</v>
      </c>
      <c r="AP119" s="371" t="s">
        <v>2121</v>
      </c>
      <c r="AQ119" s="371" t="s">
        <v>2093</v>
      </c>
      <c r="AR119" s="371" t="s">
        <v>2093</v>
      </c>
      <c r="AS119" s="371" t="s">
        <v>2121</v>
      </c>
      <c r="AT119" s="371" t="s">
        <v>2121</v>
      </c>
      <c r="AU119" s="371" t="s">
        <v>2121</v>
      </c>
      <c r="AV119" s="371" t="s">
        <v>2121</v>
      </c>
      <c r="AW119" s="371" t="s">
        <v>2121</v>
      </c>
      <c r="AX119" s="371" t="s">
        <v>2121</v>
      </c>
      <c r="AY119" s="371" t="s">
        <v>2121</v>
      </c>
      <c r="AZ119" s="371" t="s">
        <v>2121</v>
      </c>
      <c r="BA119" s="371" t="s">
        <v>2121</v>
      </c>
      <c r="BB119" s="371" t="s">
        <v>2093</v>
      </c>
      <c r="BC119" s="371" t="s">
        <v>2121</v>
      </c>
      <c r="BD119" s="371" t="s">
        <v>2121</v>
      </c>
      <c r="BE119" s="371" t="s">
        <v>2121</v>
      </c>
      <c r="BF119" s="371" t="s">
        <v>2121</v>
      </c>
      <c r="BG119" s="371" t="s">
        <v>2121</v>
      </c>
      <c r="BH119" s="371" t="s">
        <v>2121</v>
      </c>
      <c r="BI119" s="381" t="s">
        <v>2121</v>
      </c>
      <c r="BJ119" s="333"/>
      <c r="BK119" s="333"/>
      <c r="BL119" s="333"/>
      <c r="BM119" s="333"/>
    </row>
    <row r="120" spans="2:65" ht="180" hidden="1" x14ac:dyDescent="0.2">
      <c r="B120" s="366" t="s">
        <v>2665</v>
      </c>
      <c r="C120" s="374">
        <f t="shared" si="4"/>
        <v>110</v>
      </c>
      <c r="D120" s="383" t="s">
        <v>84</v>
      </c>
      <c r="E120" s="369" t="s">
        <v>1595</v>
      </c>
      <c r="F120" s="372" t="s">
        <v>2165</v>
      </c>
      <c r="G120" s="400" t="s">
        <v>2154</v>
      </c>
      <c r="H120" s="372" t="s">
        <v>2129</v>
      </c>
      <c r="I120" s="373" t="s">
        <v>2520</v>
      </c>
      <c r="J120" s="374" t="s">
        <v>2221</v>
      </c>
      <c r="K120" s="375" t="s">
        <v>2222</v>
      </c>
      <c r="L120" s="375" t="s">
        <v>2226</v>
      </c>
      <c r="M120" s="375" t="s">
        <v>2227</v>
      </c>
      <c r="N120" s="373" t="s">
        <v>2229</v>
      </c>
      <c r="O120" s="373" t="s">
        <v>2128</v>
      </c>
      <c r="P120" s="377" t="s">
        <v>2230</v>
      </c>
      <c r="Q120" s="377" t="s">
        <v>2169</v>
      </c>
      <c r="R120" s="373" t="s">
        <v>2666</v>
      </c>
      <c r="S120" s="386" t="s">
        <v>2667</v>
      </c>
      <c r="T120" s="379">
        <v>46054</v>
      </c>
      <c r="U120" s="379">
        <v>46371</v>
      </c>
      <c r="V120" s="386" t="s">
        <v>2668</v>
      </c>
      <c r="W120" s="377" t="s">
        <v>2121</v>
      </c>
      <c r="X120" s="408" t="s">
        <v>2121</v>
      </c>
      <c r="Y120" s="408" t="s">
        <v>2121</v>
      </c>
      <c r="Z120" s="408" t="s">
        <v>2121</v>
      </c>
      <c r="AA120" s="426" t="s">
        <v>2121</v>
      </c>
      <c r="AB120" s="426" t="s">
        <v>2121</v>
      </c>
      <c r="AC120" s="426" t="s">
        <v>2121</v>
      </c>
      <c r="AD120" s="426" t="s">
        <v>2121</v>
      </c>
      <c r="AE120" s="426" t="s">
        <v>2121</v>
      </c>
      <c r="AF120" s="426" t="s">
        <v>2121</v>
      </c>
      <c r="AG120" s="426" t="s">
        <v>2093</v>
      </c>
      <c r="AH120" s="426" t="s">
        <v>2121</v>
      </c>
      <c r="AI120" s="426" t="s">
        <v>2121</v>
      </c>
      <c r="AJ120" s="426" t="s">
        <v>2121</v>
      </c>
      <c r="AK120" s="426" t="s">
        <v>2093</v>
      </c>
      <c r="AL120" s="426" t="s">
        <v>2093</v>
      </c>
      <c r="AM120" s="426" t="s">
        <v>2121</v>
      </c>
      <c r="AN120" s="426" t="s">
        <v>2121</v>
      </c>
      <c r="AO120" s="426" t="s">
        <v>2121</v>
      </c>
      <c r="AP120" s="426" t="s">
        <v>2093</v>
      </c>
      <c r="AQ120" s="371" t="s">
        <v>2093</v>
      </c>
      <c r="AR120" s="426" t="s">
        <v>2093</v>
      </c>
      <c r="AS120" s="426" t="s">
        <v>2121</v>
      </c>
      <c r="AT120" s="426" t="s">
        <v>2121</v>
      </c>
      <c r="AU120" s="426" t="s">
        <v>2093</v>
      </c>
      <c r="AV120" s="426" t="s">
        <v>2121</v>
      </c>
      <c r="AW120" s="426" t="s">
        <v>2121</v>
      </c>
      <c r="AX120" s="426" t="s">
        <v>2121</v>
      </c>
      <c r="AY120" s="426" t="s">
        <v>2121</v>
      </c>
      <c r="AZ120" s="426" t="s">
        <v>2121</v>
      </c>
      <c r="BA120" s="426" t="s">
        <v>2121</v>
      </c>
      <c r="BB120" s="426" t="s">
        <v>2121</v>
      </c>
      <c r="BC120" s="426" t="s">
        <v>2093</v>
      </c>
      <c r="BD120" s="426" t="s">
        <v>2121</v>
      </c>
      <c r="BE120" s="426" t="s">
        <v>2121</v>
      </c>
      <c r="BF120" s="426" t="s">
        <v>2121</v>
      </c>
      <c r="BG120" s="426" t="s">
        <v>2121</v>
      </c>
      <c r="BH120" s="426" t="s">
        <v>2093</v>
      </c>
      <c r="BI120" s="427" t="s">
        <v>2093</v>
      </c>
      <c r="BJ120" s="333"/>
      <c r="BK120" s="333"/>
      <c r="BL120" s="333"/>
      <c r="BM120" s="333"/>
    </row>
    <row r="121" spans="2:65" ht="180" hidden="1" x14ac:dyDescent="0.2">
      <c r="B121"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PY-GM_1-2-2-4-SIA-4-DGTIC-111</v>
      </c>
      <c r="C121" s="374">
        <f t="shared" si="4"/>
        <v>111</v>
      </c>
      <c r="D121" s="383" t="s">
        <v>2164</v>
      </c>
      <c r="E121" s="428" t="s">
        <v>1583</v>
      </c>
      <c r="F121" s="372" t="s">
        <v>2177</v>
      </c>
      <c r="G121" s="377" t="s">
        <v>2154</v>
      </c>
      <c r="H121" s="372" t="s">
        <v>2129</v>
      </c>
      <c r="I121" s="373" t="s">
        <v>2520</v>
      </c>
      <c r="J121" s="374" t="s">
        <v>2221</v>
      </c>
      <c r="K121" s="375" t="s">
        <v>2222</v>
      </c>
      <c r="L121" s="375" t="s">
        <v>2226</v>
      </c>
      <c r="M121" s="375" t="s">
        <v>2186</v>
      </c>
      <c r="N121" s="373" t="s">
        <v>2229</v>
      </c>
      <c r="O121" s="373" t="s">
        <v>2128</v>
      </c>
      <c r="P121" s="377" t="s">
        <v>2230</v>
      </c>
      <c r="Q121" s="377" t="s">
        <v>2169</v>
      </c>
      <c r="R121" s="386" t="s">
        <v>2669</v>
      </c>
      <c r="S121" s="373" t="s">
        <v>1464</v>
      </c>
      <c r="T121" s="379">
        <v>46054</v>
      </c>
      <c r="U121" s="379">
        <v>46371</v>
      </c>
      <c r="V121" s="373" t="s">
        <v>2670</v>
      </c>
      <c r="W121" s="377" t="s">
        <v>2121</v>
      </c>
      <c r="X121" s="373" t="s">
        <v>1951</v>
      </c>
      <c r="Y121" s="373" t="s">
        <v>2658</v>
      </c>
      <c r="Z121" s="408" t="s">
        <v>2121</v>
      </c>
      <c r="AA121" s="426" t="s">
        <v>2121</v>
      </c>
      <c r="AB121" s="426" t="s">
        <v>2121</v>
      </c>
      <c r="AC121" s="426" t="s">
        <v>2121</v>
      </c>
      <c r="AD121" s="426" t="s">
        <v>2121</v>
      </c>
      <c r="AE121" s="426" t="s">
        <v>2121</v>
      </c>
      <c r="AF121" s="426" t="s">
        <v>2121</v>
      </c>
      <c r="AG121" s="426" t="s">
        <v>2093</v>
      </c>
      <c r="AH121" s="426" t="s">
        <v>2121</v>
      </c>
      <c r="AI121" s="426" t="s">
        <v>2121</v>
      </c>
      <c r="AJ121" s="426" t="s">
        <v>2121</v>
      </c>
      <c r="AK121" s="426" t="s">
        <v>2093</v>
      </c>
      <c r="AL121" s="426" t="s">
        <v>2093</v>
      </c>
      <c r="AM121" s="426" t="s">
        <v>2121</v>
      </c>
      <c r="AN121" s="426" t="s">
        <v>2121</v>
      </c>
      <c r="AO121" s="426" t="s">
        <v>2121</v>
      </c>
      <c r="AP121" s="426" t="s">
        <v>2093</v>
      </c>
      <c r="AQ121" s="371" t="s">
        <v>2093</v>
      </c>
      <c r="AR121" s="426" t="s">
        <v>2093</v>
      </c>
      <c r="AS121" s="426" t="s">
        <v>2121</v>
      </c>
      <c r="AT121" s="426" t="s">
        <v>2121</v>
      </c>
      <c r="AU121" s="426" t="s">
        <v>2093</v>
      </c>
      <c r="AV121" s="426" t="s">
        <v>2121</v>
      </c>
      <c r="AW121" s="426" t="s">
        <v>2121</v>
      </c>
      <c r="AX121" s="426" t="s">
        <v>2121</v>
      </c>
      <c r="AY121" s="426" t="s">
        <v>2121</v>
      </c>
      <c r="AZ121" s="426" t="s">
        <v>2121</v>
      </c>
      <c r="BA121" s="426" t="s">
        <v>2121</v>
      </c>
      <c r="BB121" s="426" t="s">
        <v>2121</v>
      </c>
      <c r="BC121" s="426" t="s">
        <v>2093</v>
      </c>
      <c r="BD121" s="426" t="s">
        <v>2121</v>
      </c>
      <c r="BE121" s="426" t="s">
        <v>2121</v>
      </c>
      <c r="BF121" s="426" t="s">
        <v>2121</v>
      </c>
      <c r="BG121" s="426" t="s">
        <v>2121</v>
      </c>
      <c r="BH121" s="426" t="s">
        <v>2093</v>
      </c>
      <c r="BI121" s="427" t="s">
        <v>2093</v>
      </c>
      <c r="BJ121" s="333"/>
      <c r="BK121" s="333"/>
      <c r="BL121" s="333"/>
      <c r="BM121" s="333"/>
    </row>
    <row r="122" spans="2:65" ht="180" hidden="1" x14ac:dyDescent="0.2">
      <c r="B122" s="366" t="s">
        <v>2671</v>
      </c>
      <c r="C122" s="367">
        <f>+C121+1</f>
        <v>112</v>
      </c>
      <c r="D122" s="397" t="s">
        <v>72</v>
      </c>
      <c r="E122" s="384" t="s">
        <v>1589</v>
      </c>
      <c r="F122" s="372" t="s">
        <v>2196</v>
      </c>
      <c r="G122" s="377" t="s">
        <v>2087</v>
      </c>
      <c r="H122" s="372" t="s">
        <v>2225</v>
      </c>
      <c r="I122" s="373" t="s">
        <v>2451</v>
      </c>
      <c r="J122" s="374" t="s">
        <v>2221</v>
      </c>
      <c r="K122" s="375" t="s">
        <v>2222</v>
      </c>
      <c r="L122" s="375" t="s">
        <v>2233</v>
      </c>
      <c r="M122" s="375" t="s">
        <v>2133</v>
      </c>
      <c r="N122" s="373" t="s">
        <v>2234</v>
      </c>
      <c r="O122" s="373" t="s">
        <v>2128</v>
      </c>
      <c r="P122" s="377" t="s">
        <v>2121</v>
      </c>
      <c r="Q122" s="377" t="s">
        <v>2121</v>
      </c>
      <c r="R122" s="373" t="s">
        <v>2235</v>
      </c>
      <c r="S122" s="373" t="s">
        <v>2604</v>
      </c>
      <c r="T122" s="379">
        <v>46024</v>
      </c>
      <c r="U122" s="379">
        <v>46353</v>
      </c>
      <c r="V122" s="373" t="s">
        <v>2236</v>
      </c>
      <c r="W122" s="377" t="s">
        <v>2121</v>
      </c>
      <c r="X122" s="373" t="s">
        <v>2672</v>
      </c>
      <c r="Y122" s="373" t="s">
        <v>2673</v>
      </c>
      <c r="Z122" s="380">
        <v>1</v>
      </c>
      <c r="AA122" s="371" t="s">
        <v>2121</v>
      </c>
      <c r="AB122" s="371" t="s">
        <v>2093</v>
      </c>
      <c r="AC122" s="371" t="s">
        <v>2121</v>
      </c>
      <c r="AD122" s="371" t="s">
        <v>2121</v>
      </c>
      <c r="AE122" s="371" t="s">
        <v>2121</v>
      </c>
      <c r="AF122" s="371" t="s">
        <v>2121</v>
      </c>
      <c r="AG122" s="371" t="s">
        <v>2121</v>
      </c>
      <c r="AH122" s="371" t="s">
        <v>2121</v>
      </c>
      <c r="AI122" s="371" t="s">
        <v>2121</v>
      </c>
      <c r="AJ122" s="371" t="s">
        <v>2121</v>
      </c>
      <c r="AK122" s="371" t="s">
        <v>2121</v>
      </c>
      <c r="AL122" s="371" t="s">
        <v>2121</v>
      </c>
      <c r="AM122" s="371" t="s">
        <v>2121</v>
      </c>
      <c r="AN122" s="371" t="s">
        <v>2121</v>
      </c>
      <c r="AO122" s="371" t="s">
        <v>2121</v>
      </c>
      <c r="AP122" s="371" t="s">
        <v>2121</v>
      </c>
      <c r="AQ122" s="371" t="s">
        <v>2121</v>
      </c>
      <c r="AR122" s="371" t="s">
        <v>2121</v>
      </c>
      <c r="AS122" s="371" t="s">
        <v>2121</v>
      </c>
      <c r="AT122" s="371" t="s">
        <v>2121</v>
      </c>
      <c r="AU122" s="371" t="s">
        <v>2121</v>
      </c>
      <c r="AV122" s="371" t="s">
        <v>2121</v>
      </c>
      <c r="AW122" s="371" t="s">
        <v>2121</v>
      </c>
      <c r="AX122" s="371" t="s">
        <v>2121</v>
      </c>
      <c r="AY122" s="371" t="s">
        <v>2121</v>
      </c>
      <c r="AZ122" s="371" t="s">
        <v>2121</v>
      </c>
      <c r="BA122" s="371" t="s">
        <v>2121</v>
      </c>
      <c r="BB122" s="371" t="s">
        <v>2121</v>
      </c>
      <c r="BC122" s="371" t="s">
        <v>2121</v>
      </c>
      <c r="BD122" s="371" t="s">
        <v>2121</v>
      </c>
      <c r="BE122" s="371" t="s">
        <v>2121</v>
      </c>
      <c r="BF122" s="371" t="s">
        <v>2121</v>
      </c>
      <c r="BG122" s="371" t="s">
        <v>2093</v>
      </c>
      <c r="BH122" s="371" t="s">
        <v>2121</v>
      </c>
      <c r="BI122" s="381" t="s">
        <v>2121</v>
      </c>
      <c r="BJ122" s="333"/>
      <c r="BK122" s="333"/>
      <c r="BL122" s="333"/>
      <c r="BM122" s="333"/>
    </row>
    <row r="123" spans="2:65" ht="180" hidden="1" x14ac:dyDescent="0.2">
      <c r="B123" s="366" t="s">
        <v>2674</v>
      </c>
      <c r="C123" s="367">
        <f>+C122+1</f>
        <v>113</v>
      </c>
      <c r="D123" s="397" t="s">
        <v>72</v>
      </c>
      <c r="E123" s="369" t="s">
        <v>1589</v>
      </c>
      <c r="F123" s="372" t="s">
        <v>2196</v>
      </c>
      <c r="G123" s="377" t="s">
        <v>2087</v>
      </c>
      <c r="H123" s="372" t="s">
        <v>2225</v>
      </c>
      <c r="I123" s="373" t="s">
        <v>2451</v>
      </c>
      <c r="J123" s="374" t="s">
        <v>2221</v>
      </c>
      <c r="K123" s="375" t="s">
        <v>2222</v>
      </c>
      <c r="L123" s="375" t="s">
        <v>2233</v>
      </c>
      <c r="M123" s="375" t="s">
        <v>2133</v>
      </c>
      <c r="N123" s="373" t="s">
        <v>2675</v>
      </c>
      <c r="O123" s="373" t="s">
        <v>2128</v>
      </c>
      <c r="P123" s="377" t="s">
        <v>2121</v>
      </c>
      <c r="Q123" s="377" t="s">
        <v>2121</v>
      </c>
      <c r="R123" s="373" t="s">
        <v>2676</v>
      </c>
      <c r="S123" s="373" t="s">
        <v>2604</v>
      </c>
      <c r="T123" s="379">
        <v>46024</v>
      </c>
      <c r="U123" s="379">
        <v>46353</v>
      </c>
      <c r="V123" s="373" t="s">
        <v>2677</v>
      </c>
      <c r="W123" s="377" t="s">
        <v>2121</v>
      </c>
      <c r="X123" s="373" t="s">
        <v>2672</v>
      </c>
      <c r="Y123" s="373" t="s">
        <v>2673</v>
      </c>
      <c r="Z123" s="380">
        <v>1</v>
      </c>
      <c r="AA123" s="371" t="s">
        <v>2121</v>
      </c>
      <c r="AB123" s="371" t="s">
        <v>2093</v>
      </c>
      <c r="AC123" s="371" t="s">
        <v>2121</v>
      </c>
      <c r="AD123" s="371" t="s">
        <v>2121</v>
      </c>
      <c r="AE123" s="371" t="s">
        <v>2121</v>
      </c>
      <c r="AF123" s="371" t="s">
        <v>2121</v>
      </c>
      <c r="AG123" s="371" t="s">
        <v>2121</v>
      </c>
      <c r="AH123" s="371" t="s">
        <v>2121</v>
      </c>
      <c r="AI123" s="371" t="s">
        <v>2121</v>
      </c>
      <c r="AJ123" s="371" t="s">
        <v>2121</v>
      </c>
      <c r="AK123" s="371" t="s">
        <v>2121</v>
      </c>
      <c r="AL123" s="371" t="s">
        <v>2121</v>
      </c>
      <c r="AM123" s="371" t="s">
        <v>2121</v>
      </c>
      <c r="AN123" s="371" t="s">
        <v>2121</v>
      </c>
      <c r="AO123" s="371" t="s">
        <v>2121</v>
      </c>
      <c r="AP123" s="371" t="s">
        <v>2121</v>
      </c>
      <c r="AQ123" s="371" t="s">
        <v>2093</v>
      </c>
      <c r="AR123" s="371" t="s">
        <v>2121</v>
      </c>
      <c r="AS123" s="371" t="s">
        <v>2121</v>
      </c>
      <c r="AT123" s="371" t="s">
        <v>2121</v>
      </c>
      <c r="AU123" s="371" t="s">
        <v>2121</v>
      </c>
      <c r="AV123" s="371" t="s">
        <v>2121</v>
      </c>
      <c r="AW123" s="371" t="s">
        <v>2121</v>
      </c>
      <c r="AX123" s="371" t="s">
        <v>2121</v>
      </c>
      <c r="AY123" s="371" t="s">
        <v>2121</v>
      </c>
      <c r="AZ123" s="371" t="s">
        <v>2121</v>
      </c>
      <c r="BA123" s="371" t="s">
        <v>2121</v>
      </c>
      <c r="BB123" s="371" t="s">
        <v>2121</v>
      </c>
      <c r="BC123" s="371" t="s">
        <v>2121</v>
      </c>
      <c r="BD123" s="371" t="s">
        <v>2121</v>
      </c>
      <c r="BE123" s="371" t="s">
        <v>2121</v>
      </c>
      <c r="BF123" s="371" t="s">
        <v>2121</v>
      </c>
      <c r="BG123" s="371" t="s">
        <v>2093</v>
      </c>
      <c r="BH123" s="371" t="s">
        <v>2121</v>
      </c>
      <c r="BI123" s="381" t="s">
        <v>2121</v>
      </c>
      <c r="BJ123" s="333"/>
      <c r="BK123" s="333"/>
      <c r="BL123" s="333"/>
      <c r="BM123" s="333"/>
    </row>
    <row r="124" spans="2:65" ht="180" hidden="1" x14ac:dyDescent="0.2">
      <c r="B124"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PY-GM_1-4-1-7-Reintegros UPC-2-DLYG-114</v>
      </c>
      <c r="C124" s="374">
        <f>+C123+1</f>
        <v>114</v>
      </c>
      <c r="D124" s="397" t="s">
        <v>72</v>
      </c>
      <c r="E124" s="369" t="s">
        <v>1589</v>
      </c>
      <c r="F124" s="372" t="s">
        <v>2237</v>
      </c>
      <c r="G124" s="377" t="s">
        <v>2154</v>
      </c>
      <c r="H124" s="372" t="s">
        <v>2163</v>
      </c>
      <c r="I124" s="373" t="s">
        <v>2520</v>
      </c>
      <c r="J124" s="374" t="s">
        <v>2221</v>
      </c>
      <c r="K124" s="375" t="s">
        <v>2222</v>
      </c>
      <c r="L124" s="375" t="s">
        <v>2238</v>
      </c>
      <c r="M124" s="375" t="s">
        <v>2133</v>
      </c>
      <c r="N124" s="373" t="s">
        <v>2678</v>
      </c>
      <c r="O124" s="373" t="s">
        <v>2452</v>
      </c>
      <c r="P124" s="377" t="s">
        <v>2679</v>
      </c>
      <c r="Q124" s="377" t="s">
        <v>2559</v>
      </c>
      <c r="R124" s="373" t="s">
        <v>2680</v>
      </c>
      <c r="S124" s="386" t="s">
        <v>2681</v>
      </c>
      <c r="T124" s="379">
        <v>46054</v>
      </c>
      <c r="U124" s="379">
        <v>46112</v>
      </c>
      <c r="V124" s="386" t="s">
        <v>2682</v>
      </c>
      <c r="W124" s="506">
        <v>1</v>
      </c>
      <c r="X124" s="373" t="s">
        <v>2683</v>
      </c>
      <c r="Y124" s="373" t="s">
        <v>2684</v>
      </c>
      <c r="Z124" s="380">
        <v>1</v>
      </c>
      <c r="AA124" s="371" t="s">
        <v>2093</v>
      </c>
      <c r="AB124" s="371" t="s">
        <v>2121</v>
      </c>
      <c r="AC124" s="371" t="s">
        <v>2121</v>
      </c>
      <c r="AD124" s="371" t="s">
        <v>2121</v>
      </c>
      <c r="AE124" s="371" t="s">
        <v>2121</v>
      </c>
      <c r="AF124" s="371" t="s">
        <v>2121</v>
      </c>
      <c r="AG124" s="371" t="s">
        <v>2093</v>
      </c>
      <c r="AH124" s="371" t="s">
        <v>2121</v>
      </c>
      <c r="AI124" s="371" t="s">
        <v>2121</v>
      </c>
      <c r="AJ124" s="371" t="s">
        <v>2121</v>
      </c>
      <c r="AK124" s="371" t="s">
        <v>2093</v>
      </c>
      <c r="AL124" s="371" t="s">
        <v>2093</v>
      </c>
      <c r="AM124" s="371" t="s">
        <v>2121</v>
      </c>
      <c r="AN124" s="371" t="s">
        <v>2121</v>
      </c>
      <c r="AO124" s="371" t="s">
        <v>2093</v>
      </c>
      <c r="AP124" s="371" t="s">
        <v>2121</v>
      </c>
      <c r="AQ124" s="371" t="s">
        <v>2093</v>
      </c>
      <c r="AR124" s="371" t="s">
        <v>2121</v>
      </c>
      <c r="AS124" s="371" t="s">
        <v>2121</v>
      </c>
      <c r="AT124" s="371" t="s">
        <v>2121</v>
      </c>
      <c r="AU124" s="371" t="s">
        <v>2121</v>
      </c>
      <c r="AV124" s="371" t="s">
        <v>2121</v>
      </c>
      <c r="AW124" s="371" t="s">
        <v>2121</v>
      </c>
      <c r="AX124" s="371" t="s">
        <v>2121</v>
      </c>
      <c r="AY124" s="371" t="s">
        <v>2121</v>
      </c>
      <c r="AZ124" s="371" t="s">
        <v>2121</v>
      </c>
      <c r="BA124" s="371" t="s">
        <v>2121</v>
      </c>
      <c r="BB124" s="371" t="s">
        <v>2121</v>
      </c>
      <c r="BC124" s="371" t="s">
        <v>2093</v>
      </c>
      <c r="BD124" s="371" t="s">
        <v>2093</v>
      </c>
      <c r="BE124" s="371" t="s">
        <v>2093</v>
      </c>
      <c r="BF124" s="371" t="s">
        <v>2121</v>
      </c>
      <c r="BG124" s="371" t="s">
        <v>2121</v>
      </c>
      <c r="BH124" s="371" t="s">
        <v>2093</v>
      </c>
      <c r="BI124" s="381" t="s">
        <v>2093</v>
      </c>
      <c r="BJ124" s="333"/>
      <c r="BK124" s="333"/>
      <c r="BL124" s="333"/>
      <c r="BM124" s="333"/>
    </row>
    <row r="125" spans="2:65" ht="180" hidden="1" x14ac:dyDescent="0.2">
      <c r="B125"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PY-GM_1-4-1-7-Reintegros UPC-3-DGTIC-115</v>
      </c>
      <c r="C125" s="374">
        <f t="shared" ref="C125:C138" si="5">+C124+1</f>
        <v>115</v>
      </c>
      <c r="D125" s="383" t="s">
        <v>2164</v>
      </c>
      <c r="E125" s="428" t="s">
        <v>1583</v>
      </c>
      <c r="F125" s="372" t="s">
        <v>2177</v>
      </c>
      <c r="G125" s="377" t="s">
        <v>2154</v>
      </c>
      <c r="H125" s="372" t="s">
        <v>2163</v>
      </c>
      <c r="I125" s="373" t="s">
        <v>2451</v>
      </c>
      <c r="J125" s="374" t="s">
        <v>2221</v>
      </c>
      <c r="K125" s="375" t="s">
        <v>2222</v>
      </c>
      <c r="L125" s="375" t="s">
        <v>2238</v>
      </c>
      <c r="M125" s="375" t="s">
        <v>2133</v>
      </c>
      <c r="N125" s="373" t="s">
        <v>2678</v>
      </c>
      <c r="O125" s="373" t="s">
        <v>2452</v>
      </c>
      <c r="P125" s="377" t="s">
        <v>2679</v>
      </c>
      <c r="Q125" s="377" t="s">
        <v>2470</v>
      </c>
      <c r="R125" s="373" t="s">
        <v>2685</v>
      </c>
      <c r="S125" s="373" t="s">
        <v>1464</v>
      </c>
      <c r="T125" s="379">
        <v>46082</v>
      </c>
      <c r="U125" s="379">
        <v>46356</v>
      </c>
      <c r="V125" s="373" t="s">
        <v>2686</v>
      </c>
      <c r="W125" s="377" t="s">
        <v>2121</v>
      </c>
      <c r="X125" s="373" t="s">
        <v>2683</v>
      </c>
      <c r="Y125" s="373" t="s">
        <v>2684</v>
      </c>
      <c r="Z125" s="380">
        <v>1</v>
      </c>
      <c r="AA125" s="371" t="s">
        <v>2121</v>
      </c>
      <c r="AB125" s="371" t="s">
        <v>2121</v>
      </c>
      <c r="AC125" s="371" t="s">
        <v>2121</v>
      </c>
      <c r="AD125" s="371" t="s">
        <v>2121</v>
      </c>
      <c r="AE125" s="371" t="s">
        <v>2121</v>
      </c>
      <c r="AF125" s="371" t="s">
        <v>2121</v>
      </c>
      <c r="AG125" s="371" t="s">
        <v>2093</v>
      </c>
      <c r="AH125" s="371" t="s">
        <v>2121</v>
      </c>
      <c r="AI125" s="371" t="s">
        <v>2121</v>
      </c>
      <c r="AJ125" s="371" t="s">
        <v>2121</v>
      </c>
      <c r="AK125" s="371" t="s">
        <v>2093</v>
      </c>
      <c r="AL125" s="371" t="s">
        <v>2093</v>
      </c>
      <c r="AM125" s="371" t="s">
        <v>2121</v>
      </c>
      <c r="AN125" s="371" t="s">
        <v>2121</v>
      </c>
      <c r="AO125" s="371" t="s">
        <v>2093</v>
      </c>
      <c r="AP125" s="371" t="s">
        <v>2121</v>
      </c>
      <c r="AQ125" s="371" t="s">
        <v>2093</v>
      </c>
      <c r="AR125" s="371" t="s">
        <v>2121</v>
      </c>
      <c r="AS125" s="371" t="s">
        <v>2121</v>
      </c>
      <c r="AT125" s="371" t="s">
        <v>2121</v>
      </c>
      <c r="AU125" s="371" t="s">
        <v>2121</v>
      </c>
      <c r="AV125" s="371" t="s">
        <v>2121</v>
      </c>
      <c r="AW125" s="371" t="s">
        <v>2121</v>
      </c>
      <c r="AX125" s="371" t="s">
        <v>2121</v>
      </c>
      <c r="AY125" s="371" t="s">
        <v>2121</v>
      </c>
      <c r="AZ125" s="371" t="s">
        <v>2121</v>
      </c>
      <c r="BA125" s="371" t="s">
        <v>2121</v>
      </c>
      <c r="BB125" s="371" t="s">
        <v>2121</v>
      </c>
      <c r="BC125" s="371" t="s">
        <v>2093</v>
      </c>
      <c r="BD125" s="371" t="s">
        <v>2093</v>
      </c>
      <c r="BE125" s="371" t="s">
        <v>2093</v>
      </c>
      <c r="BF125" s="371" t="s">
        <v>2121</v>
      </c>
      <c r="BG125" s="371" t="s">
        <v>2121</v>
      </c>
      <c r="BH125" s="371" t="s">
        <v>2093</v>
      </c>
      <c r="BI125" s="381" t="s">
        <v>2093</v>
      </c>
      <c r="BJ125" s="333"/>
      <c r="BK125" s="333"/>
      <c r="BL125" s="333"/>
      <c r="BM125" s="333"/>
    </row>
    <row r="126" spans="2:65" ht="180" hidden="1" x14ac:dyDescent="0.2">
      <c r="B126"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PY-GM_1-4-1-7-Reintegros UPC-3-DGTIC-116</v>
      </c>
      <c r="C126" s="374">
        <f t="shared" si="5"/>
        <v>116</v>
      </c>
      <c r="D126" s="383" t="s">
        <v>2164</v>
      </c>
      <c r="E126" s="428" t="s">
        <v>1583</v>
      </c>
      <c r="F126" s="372" t="s">
        <v>2177</v>
      </c>
      <c r="G126" s="377" t="s">
        <v>2154</v>
      </c>
      <c r="H126" s="372" t="s">
        <v>2163</v>
      </c>
      <c r="I126" s="373" t="s">
        <v>2451</v>
      </c>
      <c r="J126" s="374" t="s">
        <v>2221</v>
      </c>
      <c r="K126" s="375" t="s">
        <v>2222</v>
      </c>
      <c r="L126" s="375" t="s">
        <v>2238</v>
      </c>
      <c r="M126" s="375" t="s">
        <v>2133</v>
      </c>
      <c r="N126" s="373" t="s">
        <v>2678</v>
      </c>
      <c r="O126" s="373" t="s">
        <v>2452</v>
      </c>
      <c r="P126" s="377" t="s">
        <v>2679</v>
      </c>
      <c r="Q126" s="377" t="s">
        <v>2470</v>
      </c>
      <c r="R126" s="373" t="s">
        <v>2687</v>
      </c>
      <c r="S126" s="373" t="s">
        <v>1464</v>
      </c>
      <c r="T126" s="379">
        <v>46082</v>
      </c>
      <c r="U126" s="379">
        <v>46356</v>
      </c>
      <c r="V126" s="373" t="s">
        <v>2688</v>
      </c>
      <c r="W126" s="377" t="s">
        <v>2121</v>
      </c>
      <c r="X126" s="373" t="s">
        <v>2683</v>
      </c>
      <c r="Y126" s="373" t="s">
        <v>2684</v>
      </c>
      <c r="Z126" s="380">
        <v>1</v>
      </c>
      <c r="AA126" s="371" t="s">
        <v>2121</v>
      </c>
      <c r="AB126" s="371" t="s">
        <v>2121</v>
      </c>
      <c r="AC126" s="371" t="s">
        <v>2121</v>
      </c>
      <c r="AD126" s="371" t="s">
        <v>2121</v>
      </c>
      <c r="AE126" s="371" t="s">
        <v>2121</v>
      </c>
      <c r="AF126" s="371" t="s">
        <v>2121</v>
      </c>
      <c r="AG126" s="371" t="s">
        <v>2093</v>
      </c>
      <c r="AH126" s="371" t="s">
        <v>2121</v>
      </c>
      <c r="AI126" s="371" t="s">
        <v>2121</v>
      </c>
      <c r="AJ126" s="371" t="s">
        <v>2121</v>
      </c>
      <c r="AK126" s="371" t="s">
        <v>2093</v>
      </c>
      <c r="AL126" s="371" t="s">
        <v>2093</v>
      </c>
      <c r="AM126" s="371" t="s">
        <v>2121</v>
      </c>
      <c r="AN126" s="371" t="s">
        <v>2121</v>
      </c>
      <c r="AO126" s="371" t="s">
        <v>2093</v>
      </c>
      <c r="AP126" s="371" t="s">
        <v>2121</v>
      </c>
      <c r="AQ126" s="371" t="s">
        <v>2093</v>
      </c>
      <c r="AR126" s="371" t="s">
        <v>2121</v>
      </c>
      <c r="AS126" s="371" t="s">
        <v>2121</v>
      </c>
      <c r="AT126" s="371" t="s">
        <v>2121</v>
      </c>
      <c r="AU126" s="371" t="s">
        <v>2121</v>
      </c>
      <c r="AV126" s="371" t="s">
        <v>2121</v>
      </c>
      <c r="AW126" s="371" t="s">
        <v>2121</v>
      </c>
      <c r="AX126" s="371" t="s">
        <v>2121</v>
      </c>
      <c r="AY126" s="371" t="s">
        <v>2121</v>
      </c>
      <c r="AZ126" s="371" t="s">
        <v>2121</v>
      </c>
      <c r="BA126" s="371" t="s">
        <v>2121</v>
      </c>
      <c r="BB126" s="371" t="s">
        <v>2121</v>
      </c>
      <c r="BC126" s="371" t="s">
        <v>2093</v>
      </c>
      <c r="BD126" s="371" t="s">
        <v>2093</v>
      </c>
      <c r="BE126" s="371" t="s">
        <v>2093</v>
      </c>
      <c r="BF126" s="371" t="s">
        <v>2121</v>
      </c>
      <c r="BG126" s="371" t="s">
        <v>2121</v>
      </c>
      <c r="BH126" s="371" t="s">
        <v>2093</v>
      </c>
      <c r="BI126" s="381" t="s">
        <v>2093</v>
      </c>
      <c r="BJ126" s="333"/>
      <c r="BK126" s="333"/>
      <c r="BL126" s="333"/>
      <c r="BM126" s="333"/>
    </row>
    <row r="127" spans="2:65" ht="180" hidden="1" x14ac:dyDescent="0.2">
      <c r="B127" s="366" t="s">
        <v>2689</v>
      </c>
      <c r="C127" s="374">
        <f t="shared" si="5"/>
        <v>117</v>
      </c>
      <c r="D127" s="397" t="s">
        <v>72</v>
      </c>
      <c r="E127" s="369" t="s">
        <v>1589</v>
      </c>
      <c r="F127" s="372" t="s">
        <v>2237</v>
      </c>
      <c r="G127" s="377" t="s">
        <v>2154</v>
      </c>
      <c r="H127" s="372" t="s">
        <v>2163</v>
      </c>
      <c r="I127" s="373" t="s">
        <v>2520</v>
      </c>
      <c r="J127" s="374" t="s">
        <v>2221</v>
      </c>
      <c r="K127" s="375" t="s">
        <v>2222</v>
      </c>
      <c r="L127" s="375" t="s">
        <v>2238</v>
      </c>
      <c r="M127" s="375" t="s">
        <v>2133</v>
      </c>
      <c r="N127" s="373" t="s">
        <v>2678</v>
      </c>
      <c r="O127" s="373" t="s">
        <v>2452</v>
      </c>
      <c r="P127" s="377" t="s">
        <v>2679</v>
      </c>
      <c r="Q127" s="377" t="s">
        <v>2470</v>
      </c>
      <c r="R127" s="373" t="s">
        <v>2690</v>
      </c>
      <c r="S127" s="373" t="s">
        <v>203</v>
      </c>
      <c r="T127" s="379">
        <v>46113</v>
      </c>
      <c r="U127" s="379">
        <v>46371</v>
      </c>
      <c r="V127" s="373" t="s">
        <v>2691</v>
      </c>
      <c r="W127" s="377" t="s">
        <v>2121</v>
      </c>
      <c r="X127" s="373" t="s">
        <v>2683</v>
      </c>
      <c r="Y127" s="373" t="s">
        <v>2684</v>
      </c>
      <c r="Z127" s="380">
        <v>1</v>
      </c>
      <c r="AA127" s="371" t="s">
        <v>2121</v>
      </c>
      <c r="AB127" s="371" t="s">
        <v>2121</v>
      </c>
      <c r="AC127" s="371" t="s">
        <v>2121</v>
      </c>
      <c r="AD127" s="371" t="s">
        <v>2121</v>
      </c>
      <c r="AE127" s="371" t="s">
        <v>2121</v>
      </c>
      <c r="AF127" s="371" t="s">
        <v>2121</v>
      </c>
      <c r="AG127" s="371" t="s">
        <v>2093</v>
      </c>
      <c r="AH127" s="371" t="s">
        <v>2121</v>
      </c>
      <c r="AI127" s="371" t="s">
        <v>2121</v>
      </c>
      <c r="AJ127" s="371" t="s">
        <v>2121</v>
      </c>
      <c r="AK127" s="371" t="s">
        <v>2093</v>
      </c>
      <c r="AL127" s="371" t="s">
        <v>2093</v>
      </c>
      <c r="AM127" s="371" t="s">
        <v>2121</v>
      </c>
      <c r="AN127" s="371" t="s">
        <v>2121</v>
      </c>
      <c r="AO127" s="371" t="s">
        <v>2093</v>
      </c>
      <c r="AP127" s="371" t="s">
        <v>2121</v>
      </c>
      <c r="AQ127" s="371" t="s">
        <v>2093</v>
      </c>
      <c r="AR127" s="371" t="s">
        <v>2121</v>
      </c>
      <c r="AS127" s="371" t="s">
        <v>2121</v>
      </c>
      <c r="AT127" s="371" t="s">
        <v>2121</v>
      </c>
      <c r="AU127" s="371" t="s">
        <v>2121</v>
      </c>
      <c r="AV127" s="371" t="s">
        <v>2121</v>
      </c>
      <c r="AW127" s="371" t="s">
        <v>2121</v>
      </c>
      <c r="AX127" s="371" t="s">
        <v>2121</v>
      </c>
      <c r="AY127" s="371" t="s">
        <v>2121</v>
      </c>
      <c r="AZ127" s="371" t="s">
        <v>2121</v>
      </c>
      <c r="BA127" s="371" t="s">
        <v>2121</v>
      </c>
      <c r="BB127" s="371" t="s">
        <v>2121</v>
      </c>
      <c r="BC127" s="371" t="s">
        <v>2093</v>
      </c>
      <c r="BD127" s="371" t="s">
        <v>2093</v>
      </c>
      <c r="BE127" s="371" t="s">
        <v>2093</v>
      </c>
      <c r="BF127" s="371" t="s">
        <v>2121</v>
      </c>
      <c r="BG127" s="371" t="s">
        <v>2121</v>
      </c>
      <c r="BH127" s="371" t="s">
        <v>2093</v>
      </c>
      <c r="BI127" s="381" t="s">
        <v>2093</v>
      </c>
      <c r="BJ127" s="333"/>
      <c r="BK127" s="333"/>
      <c r="BL127" s="333"/>
      <c r="BM127" s="333"/>
    </row>
    <row r="128" spans="2:65" ht="180" hidden="1" x14ac:dyDescent="0.2">
      <c r="B128"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PY-GM_1-4-1-7-Reintegros UPC-4-DGTIC-118</v>
      </c>
      <c r="C128" s="374">
        <f t="shared" si="5"/>
        <v>118</v>
      </c>
      <c r="D128" s="383" t="s">
        <v>2164</v>
      </c>
      <c r="E128" s="428" t="s">
        <v>1583</v>
      </c>
      <c r="F128" s="372" t="s">
        <v>2177</v>
      </c>
      <c r="G128" s="377" t="s">
        <v>2154</v>
      </c>
      <c r="H128" s="372" t="s">
        <v>2163</v>
      </c>
      <c r="I128" s="373" t="s">
        <v>2451</v>
      </c>
      <c r="J128" s="374" t="s">
        <v>2221</v>
      </c>
      <c r="K128" s="375" t="s">
        <v>2222</v>
      </c>
      <c r="L128" s="375" t="s">
        <v>2238</v>
      </c>
      <c r="M128" s="375" t="s">
        <v>2133</v>
      </c>
      <c r="N128" s="373" t="s">
        <v>2678</v>
      </c>
      <c r="O128" s="373" t="s">
        <v>2452</v>
      </c>
      <c r="P128" s="377" t="s">
        <v>2679</v>
      </c>
      <c r="Q128" s="377" t="s">
        <v>2169</v>
      </c>
      <c r="R128" s="373" t="s">
        <v>2692</v>
      </c>
      <c r="S128" s="373" t="s">
        <v>1464</v>
      </c>
      <c r="T128" s="379">
        <v>46082</v>
      </c>
      <c r="U128" s="379">
        <v>46371</v>
      </c>
      <c r="V128" s="373" t="s">
        <v>2693</v>
      </c>
      <c r="W128" s="377" t="s">
        <v>2121</v>
      </c>
      <c r="X128" s="373" t="s">
        <v>2683</v>
      </c>
      <c r="Y128" s="373" t="s">
        <v>2684</v>
      </c>
      <c r="Z128" s="380">
        <v>1</v>
      </c>
      <c r="AA128" s="371" t="s">
        <v>2121</v>
      </c>
      <c r="AB128" s="371" t="s">
        <v>2121</v>
      </c>
      <c r="AC128" s="371" t="s">
        <v>2121</v>
      </c>
      <c r="AD128" s="371" t="s">
        <v>2121</v>
      </c>
      <c r="AE128" s="371" t="s">
        <v>2121</v>
      </c>
      <c r="AF128" s="371" t="s">
        <v>2121</v>
      </c>
      <c r="AG128" s="371" t="s">
        <v>2093</v>
      </c>
      <c r="AH128" s="371" t="s">
        <v>2121</v>
      </c>
      <c r="AI128" s="371" t="s">
        <v>2121</v>
      </c>
      <c r="AJ128" s="371" t="s">
        <v>2121</v>
      </c>
      <c r="AK128" s="371" t="s">
        <v>2093</v>
      </c>
      <c r="AL128" s="371" t="s">
        <v>2093</v>
      </c>
      <c r="AM128" s="371" t="s">
        <v>2121</v>
      </c>
      <c r="AN128" s="371" t="s">
        <v>2121</v>
      </c>
      <c r="AO128" s="371" t="s">
        <v>2093</v>
      </c>
      <c r="AP128" s="371" t="s">
        <v>2121</v>
      </c>
      <c r="AQ128" s="371" t="s">
        <v>2093</v>
      </c>
      <c r="AR128" s="371" t="s">
        <v>2093</v>
      </c>
      <c r="AS128" s="371" t="s">
        <v>2121</v>
      </c>
      <c r="AT128" s="371" t="s">
        <v>2121</v>
      </c>
      <c r="AU128" s="371" t="s">
        <v>2121</v>
      </c>
      <c r="AV128" s="371" t="s">
        <v>2121</v>
      </c>
      <c r="AW128" s="371" t="s">
        <v>2121</v>
      </c>
      <c r="AX128" s="371" t="s">
        <v>2121</v>
      </c>
      <c r="AY128" s="371" t="s">
        <v>2121</v>
      </c>
      <c r="AZ128" s="371" t="s">
        <v>2121</v>
      </c>
      <c r="BA128" s="371" t="s">
        <v>2121</v>
      </c>
      <c r="BB128" s="371" t="s">
        <v>2121</v>
      </c>
      <c r="BC128" s="371" t="s">
        <v>2093</v>
      </c>
      <c r="BD128" s="371" t="s">
        <v>2093</v>
      </c>
      <c r="BE128" s="371" t="s">
        <v>2093</v>
      </c>
      <c r="BF128" s="371" t="s">
        <v>2121</v>
      </c>
      <c r="BG128" s="371" t="s">
        <v>2121</v>
      </c>
      <c r="BH128" s="371" t="s">
        <v>2093</v>
      </c>
      <c r="BI128" s="381" t="s">
        <v>2093</v>
      </c>
      <c r="BJ128" s="333"/>
      <c r="BK128" s="333"/>
      <c r="BL128" s="333"/>
      <c r="BM128" s="333"/>
    </row>
    <row r="129" spans="2:65" ht="180" hidden="1" x14ac:dyDescent="0.2">
      <c r="B129"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PY-GM_1-4-1-7-Reintegros DOP-2-DOP-119</v>
      </c>
      <c r="C129" s="374">
        <f t="shared" si="5"/>
        <v>119</v>
      </c>
      <c r="D129" s="383" t="s">
        <v>84</v>
      </c>
      <c r="E129" s="428" t="s">
        <v>1595</v>
      </c>
      <c r="F129" s="372" t="s">
        <v>2220</v>
      </c>
      <c r="G129" s="377" t="s">
        <v>2154</v>
      </c>
      <c r="H129" s="372" t="s">
        <v>2163</v>
      </c>
      <c r="I129" s="373" t="s">
        <v>2520</v>
      </c>
      <c r="J129" s="374" t="s">
        <v>2221</v>
      </c>
      <c r="K129" s="375" t="s">
        <v>2222</v>
      </c>
      <c r="L129" s="375" t="s">
        <v>2238</v>
      </c>
      <c r="M129" s="375" t="s">
        <v>2133</v>
      </c>
      <c r="N129" s="373" t="s">
        <v>2678</v>
      </c>
      <c r="O129" s="373" t="s">
        <v>2452</v>
      </c>
      <c r="P129" s="377" t="s">
        <v>2694</v>
      </c>
      <c r="Q129" s="377" t="s">
        <v>2559</v>
      </c>
      <c r="R129" s="373" t="s">
        <v>2695</v>
      </c>
      <c r="S129" s="386" t="s">
        <v>2696</v>
      </c>
      <c r="T129" s="379">
        <v>46054</v>
      </c>
      <c r="U129" s="379">
        <v>46080</v>
      </c>
      <c r="V129" s="373" t="s">
        <v>2697</v>
      </c>
      <c r="W129" s="506">
        <v>1</v>
      </c>
      <c r="X129" s="373" t="s">
        <v>1963</v>
      </c>
      <c r="Y129" s="373" t="s">
        <v>2684</v>
      </c>
      <c r="Z129" s="380">
        <v>1</v>
      </c>
      <c r="AA129" s="371" t="s">
        <v>2093</v>
      </c>
      <c r="AB129" s="371" t="s">
        <v>2121</v>
      </c>
      <c r="AC129" s="371" t="s">
        <v>2121</v>
      </c>
      <c r="AD129" s="371" t="s">
        <v>2121</v>
      </c>
      <c r="AE129" s="371" t="s">
        <v>2121</v>
      </c>
      <c r="AF129" s="371" t="s">
        <v>2121</v>
      </c>
      <c r="AG129" s="371" t="s">
        <v>2093</v>
      </c>
      <c r="AH129" s="371" t="s">
        <v>2121</v>
      </c>
      <c r="AI129" s="371" t="s">
        <v>2121</v>
      </c>
      <c r="AJ129" s="371" t="s">
        <v>2121</v>
      </c>
      <c r="AK129" s="371" t="s">
        <v>2093</v>
      </c>
      <c r="AL129" s="371" t="s">
        <v>2093</v>
      </c>
      <c r="AM129" s="371" t="s">
        <v>2121</v>
      </c>
      <c r="AN129" s="371" t="s">
        <v>2121</v>
      </c>
      <c r="AO129" s="371" t="s">
        <v>2093</v>
      </c>
      <c r="AP129" s="371" t="s">
        <v>2121</v>
      </c>
      <c r="AQ129" s="371" t="s">
        <v>2093</v>
      </c>
      <c r="AR129" s="371" t="s">
        <v>2121</v>
      </c>
      <c r="AS129" s="371" t="s">
        <v>2121</v>
      </c>
      <c r="AT129" s="371" t="s">
        <v>2121</v>
      </c>
      <c r="AU129" s="371" t="s">
        <v>2121</v>
      </c>
      <c r="AV129" s="371" t="s">
        <v>2121</v>
      </c>
      <c r="AW129" s="371" t="s">
        <v>2121</v>
      </c>
      <c r="AX129" s="371" t="s">
        <v>2121</v>
      </c>
      <c r="AY129" s="371" t="s">
        <v>2121</v>
      </c>
      <c r="AZ129" s="371" t="s">
        <v>2121</v>
      </c>
      <c r="BA129" s="371" t="s">
        <v>2121</v>
      </c>
      <c r="BB129" s="371" t="s">
        <v>2121</v>
      </c>
      <c r="BC129" s="371" t="s">
        <v>2093</v>
      </c>
      <c r="BD129" s="371" t="s">
        <v>2093</v>
      </c>
      <c r="BE129" s="371" t="s">
        <v>2093</v>
      </c>
      <c r="BF129" s="371" t="s">
        <v>2121</v>
      </c>
      <c r="BG129" s="371" t="s">
        <v>2121</v>
      </c>
      <c r="BH129" s="371" t="s">
        <v>2093</v>
      </c>
      <c r="BI129" s="381" t="s">
        <v>2093</v>
      </c>
      <c r="BJ129" s="333"/>
      <c r="BK129" s="333"/>
      <c r="BL129" s="333"/>
      <c r="BM129" s="333"/>
    </row>
    <row r="130" spans="2:65" ht="240" hidden="1" x14ac:dyDescent="0.2">
      <c r="B130"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PY-GM_1-4-1-7-Reintegros DOP-3-DGTIC-120</v>
      </c>
      <c r="C130" s="374">
        <f t="shared" si="5"/>
        <v>120</v>
      </c>
      <c r="D130" s="383" t="s">
        <v>2164</v>
      </c>
      <c r="E130" s="428" t="s">
        <v>1583</v>
      </c>
      <c r="F130" s="372" t="s">
        <v>2177</v>
      </c>
      <c r="G130" s="377" t="s">
        <v>2154</v>
      </c>
      <c r="H130" s="372" t="s">
        <v>2163</v>
      </c>
      <c r="I130" s="373" t="s">
        <v>2520</v>
      </c>
      <c r="J130" s="374" t="s">
        <v>2221</v>
      </c>
      <c r="K130" s="375" t="s">
        <v>2222</v>
      </c>
      <c r="L130" s="375" t="s">
        <v>2238</v>
      </c>
      <c r="M130" s="375" t="s">
        <v>2133</v>
      </c>
      <c r="N130" s="373" t="s">
        <v>2678</v>
      </c>
      <c r="O130" s="373" t="s">
        <v>2452</v>
      </c>
      <c r="P130" s="377" t="s">
        <v>2694</v>
      </c>
      <c r="Q130" s="377" t="s">
        <v>2470</v>
      </c>
      <c r="R130" s="373" t="s">
        <v>2698</v>
      </c>
      <c r="S130" s="373" t="s">
        <v>1464</v>
      </c>
      <c r="T130" s="379">
        <v>46082</v>
      </c>
      <c r="U130" s="379">
        <v>46203</v>
      </c>
      <c r="V130" s="386" t="s">
        <v>2699</v>
      </c>
      <c r="W130" s="377" t="s">
        <v>2121</v>
      </c>
      <c r="X130" s="373" t="s">
        <v>1963</v>
      </c>
      <c r="Y130" s="373" t="s">
        <v>2684</v>
      </c>
      <c r="Z130" s="380">
        <v>1</v>
      </c>
      <c r="AA130" s="371" t="s">
        <v>2121</v>
      </c>
      <c r="AB130" s="371" t="s">
        <v>2121</v>
      </c>
      <c r="AC130" s="371" t="s">
        <v>2121</v>
      </c>
      <c r="AD130" s="371" t="s">
        <v>2121</v>
      </c>
      <c r="AE130" s="371" t="s">
        <v>2121</v>
      </c>
      <c r="AF130" s="371" t="s">
        <v>2121</v>
      </c>
      <c r="AG130" s="371" t="s">
        <v>2093</v>
      </c>
      <c r="AH130" s="371" t="s">
        <v>2121</v>
      </c>
      <c r="AI130" s="371" t="s">
        <v>2121</v>
      </c>
      <c r="AJ130" s="371" t="s">
        <v>2121</v>
      </c>
      <c r="AK130" s="371" t="s">
        <v>2093</v>
      </c>
      <c r="AL130" s="371" t="s">
        <v>2093</v>
      </c>
      <c r="AM130" s="371" t="s">
        <v>2121</v>
      </c>
      <c r="AN130" s="371" t="s">
        <v>2121</v>
      </c>
      <c r="AO130" s="371" t="s">
        <v>2093</v>
      </c>
      <c r="AP130" s="371" t="s">
        <v>2121</v>
      </c>
      <c r="AQ130" s="371" t="s">
        <v>2093</v>
      </c>
      <c r="AR130" s="371" t="s">
        <v>2121</v>
      </c>
      <c r="AS130" s="371" t="s">
        <v>2121</v>
      </c>
      <c r="AT130" s="371" t="s">
        <v>2121</v>
      </c>
      <c r="AU130" s="371" t="s">
        <v>2121</v>
      </c>
      <c r="AV130" s="371" t="s">
        <v>2121</v>
      </c>
      <c r="AW130" s="371" t="s">
        <v>2121</v>
      </c>
      <c r="AX130" s="371" t="s">
        <v>2121</v>
      </c>
      <c r="AY130" s="371" t="s">
        <v>2121</v>
      </c>
      <c r="AZ130" s="371" t="s">
        <v>2121</v>
      </c>
      <c r="BA130" s="371" t="s">
        <v>2121</v>
      </c>
      <c r="BB130" s="371" t="s">
        <v>2121</v>
      </c>
      <c r="BC130" s="371" t="s">
        <v>2093</v>
      </c>
      <c r="BD130" s="371" t="s">
        <v>2093</v>
      </c>
      <c r="BE130" s="371" t="s">
        <v>2093</v>
      </c>
      <c r="BF130" s="371" t="s">
        <v>2121</v>
      </c>
      <c r="BG130" s="371" t="s">
        <v>2121</v>
      </c>
      <c r="BH130" s="371" t="s">
        <v>2093</v>
      </c>
      <c r="BI130" s="381" t="s">
        <v>2093</v>
      </c>
      <c r="BJ130" s="333"/>
      <c r="BK130" s="333"/>
      <c r="BL130" s="333"/>
      <c r="BM130" s="333"/>
    </row>
    <row r="131" spans="2:65" ht="255" hidden="1" x14ac:dyDescent="0.2">
      <c r="B131"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PY-GM_1-4-1-7-Reintegros DOP-3-DGTIC-121</v>
      </c>
      <c r="C131" s="374">
        <f t="shared" si="5"/>
        <v>121</v>
      </c>
      <c r="D131" s="383" t="s">
        <v>2164</v>
      </c>
      <c r="E131" s="428" t="s">
        <v>1583</v>
      </c>
      <c r="F131" s="372" t="s">
        <v>2177</v>
      </c>
      <c r="G131" s="377" t="s">
        <v>2154</v>
      </c>
      <c r="H131" s="372" t="s">
        <v>2163</v>
      </c>
      <c r="I131" s="373" t="s">
        <v>2520</v>
      </c>
      <c r="J131" s="374" t="s">
        <v>2221</v>
      </c>
      <c r="K131" s="375" t="s">
        <v>2222</v>
      </c>
      <c r="L131" s="375" t="s">
        <v>2238</v>
      </c>
      <c r="M131" s="375" t="s">
        <v>2133</v>
      </c>
      <c r="N131" s="373" t="s">
        <v>2678</v>
      </c>
      <c r="O131" s="373" t="s">
        <v>2452</v>
      </c>
      <c r="P131" s="377" t="s">
        <v>2694</v>
      </c>
      <c r="Q131" s="377" t="s">
        <v>2470</v>
      </c>
      <c r="R131" s="373" t="s">
        <v>2700</v>
      </c>
      <c r="S131" s="373" t="s">
        <v>1464</v>
      </c>
      <c r="T131" s="379">
        <v>46082</v>
      </c>
      <c r="U131" s="379">
        <v>46203</v>
      </c>
      <c r="V131" s="386" t="s">
        <v>2701</v>
      </c>
      <c r="W131" s="377" t="s">
        <v>2121</v>
      </c>
      <c r="X131" s="373" t="s">
        <v>1963</v>
      </c>
      <c r="Y131" s="373" t="s">
        <v>2684</v>
      </c>
      <c r="Z131" s="380">
        <v>1</v>
      </c>
      <c r="AA131" s="371" t="s">
        <v>2121</v>
      </c>
      <c r="AB131" s="371" t="s">
        <v>2121</v>
      </c>
      <c r="AC131" s="371" t="s">
        <v>2121</v>
      </c>
      <c r="AD131" s="371" t="s">
        <v>2121</v>
      </c>
      <c r="AE131" s="371" t="s">
        <v>2121</v>
      </c>
      <c r="AF131" s="371" t="s">
        <v>2121</v>
      </c>
      <c r="AG131" s="371" t="s">
        <v>2093</v>
      </c>
      <c r="AH131" s="371" t="s">
        <v>2121</v>
      </c>
      <c r="AI131" s="371" t="s">
        <v>2121</v>
      </c>
      <c r="AJ131" s="371" t="s">
        <v>2121</v>
      </c>
      <c r="AK131" s="371" t="s">
        <v>2093</v>
      </c>
      <c r="AL131" s="371" t="s">
        <v>2093</v>
      </c>
      <c r="AM131" s="371" t="s">
        <v>2121</v>
      </c>
      <c r="AN131" s="371" t="s">
        <v>2121</v>
      </c>
      <c r="AO131" s="371" t="s">
        <v>2093</v>
      </c>
      <c r="AP131" s="371" t="s">
        <v>2121</v>
      </c>
      <c r="AQ131" s="371" t="s">
        <v>2093</v>
      </c>
      <c r="AR131" s="371" t="s">
        <v>2121</v>
      </c>
      <c r="AS131" s="371" t="s">
        <v>2121</v>
      </c>
      <c r="AT131" s="371" t="s">
        <v>2121</v>
      </c>
      <c r="AU131" s="371" t="s">
        <v>2121</v>
      </c>
      <c r="AV131" s="371" t="s">
        <v>2121</v>
      </c>
      <c r="AW131" s="371" t="s">
        <v>2121</v>
      </c>
      <c r="AX131" s="371" t="s">
        <v>2121</v>
      </c>
      <c r="AY131" s="371" t="s">
        <v>2121</v>
      </c>
      <c r="AZ131" s="371" t="s">
        <v>2121</v>
      </c>
      <c r="BA131" s="371" t="s">
        <v>2121</v>
      </c>
      <c r="BB131" s="371" t="s">
        <v>2121</v>
      </c>
      <c r="BC131" s="371" t="s">
        <v>2093</v>
      </c>
      <c r="BD131" s="371" t="s">
        <v>2093</v>
      </c>
      <c r="BE131" s="371" t="s">
        <v>2093</v>
      </c>
      <c r="BF131" s="371" t="s">
        <v>2121</v>
      </c>
      <c r="BG131" s="371" t="s">
        <v>2121</v>
      </c>
      <c r="BH131" s="371" t="s">
        <v>2093</v>
      </c>
      <c r="BI131" s="381" t="s">
        <v>2093</v>
      </c>
      <c r="BJ131" s="333"/>
      <c r="BK131" s="333"/>
      <c r="BL131" s="333"/>
      <c r="BM131" s="333"/>
    </row>
    <row r="132" spans="2:65" ht="358.5" hidden="1" customHeight="1" x14ac:dyDescent="0.2">
      <c r="B132"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PY-GM_1-4-1-7-Reintegros DOP-3-DOP-122</v>
      </c>
      <c r="C132" s="374">
        <f t="shared" si="5"/>
        <v>122</v>
      </c>
      <c r="D132" s="397" t="s">
        <v>84</v>
      </c>
      <c r="E132" s="384" t="str">
        <f>VLOOKUP($D132,[5]!Tabla2[#Data],2,FALSE)</f>
        <v>DOP</v>
      </c>
      <c r="F132" s="372" t="s">
        <v>2220</v>
      </c>
      <c r="G132" s="377" t="s">
        <v>2154</v>
      </c>
      <c r="H132" s="372" t="s">
        <v>2163</v>
      </c>
      <c r="I132" s="373" t="s">
        <v>2520</v>
      </c>
      <c r="J132" s="374" t="s">
        <v>2221</v>
      </c>
      <c r="K132" s="375" t="s">
        <v>2222</v>
      </c>
      <c r="L132" s="375" t="s">
        <v>2238</v>
      </c>
      <c r="M132" s="375" t="s">
        <v>2133</v>
      </c>
      <c r="N132" s="373" t="s">
        <v>2678</v>
      </c>
      <c r="O132" s="373" t="s">
        <v>2452</v>
      </c>
      <c r="P132" s="377" t="s">
        <v>2694</v>
      </c>
      <c r="Q132" s="377" t="s">
        <v>2470</v>
      </c>
      <c r="R132" s="373" t="s">
        <v>2702</v>
      </c>
      <c r="S132" s="373" t="s">
        <v>2703</v>
      </c>
      <c r="T132" s="379">
        <v>46082</v>
      </c>
      <c r="U132" s="379">
        <v>46234</v>
      </c>
      <c r="V132" s="386" t="s">
        <v>2704</v>
      </c>
      <c r="W132" s="377" t="s">
        <v>2121</v>
      </c>
      <c r="X132" s="373" t="s">
        <v>1963</v>
      </c>
      <c r="Y132" s="373" t="s">
        <v>2684</v>
      </c>
      <c r="Z132" s="380">
        <v>1</v>
      </c>
      <c r="AA132" s="371" t="s">
        <v>2121</v>
      </c>
      <c r="AB132" s="371" t="s">
        <v>2121</v>
      </c>
      <c r="AC132" s="371" t="s">
        <v>2121</v>
      </c>
      <c r="AD132" s="371" t="s">
        <v>2121</v>
      </c>
      <c r="AE132" s="371" t="s">
        <v>2121</v>
      </c>
      <c r="AF132" s="371" t="s">
        <v>2121</v>
      </c>
      <c r="AG132" s="371" t="s">
        <v>2093</v>
      </c>
      <c r="AH132" s="371" t="s">
        <v>2121</v>
      </c>
      <c r="AI132" s="371" t="s">
        <v>2121</v>
      </c>
      <c r="AJ132" s="371" t="s">
        <v>2121</v>
      </c>
      <c r="AK132" s="371" t="s">
        <v>2093</v>
      </c>
      <c r="AL132" s="371" t="s">
        <v>2093</v>
      </c>
      <c r="AM132" s="371" t="s">
        <v>2121</v>
      </c>
      <c r="AN132" s="371" t="s">
        <v>2121</v>
      </c>
      <c r="AO132" s="371" t="s">
        <v>2093</v>
      </c>
      <c r="AP132" s="371" t="s">
        <v>2121</v>
      </c>
      <c r="AQ132" s="371" t="s">
        <v>2093</v>
      </c>
      <c r="AR132" s="371" t="s">
        <v>2121</v>
      </c>
      <c r="AS132" s="371" t="s">
        <v>2121</v>
      </c>
      <c r="AT132" s="371" t="s">
        <v>2121</v>
      </c>
      <c r="AU132" s="371" t="s">
        <v>2121</v>
      </c>
      <c r="AV132" s="371" t="s">
        <v>2121</v>
      </c>
      <c r="AW132" s="371" t="s">
        <v>2121</v>
      </c>
      <c r="AX132" s="371" t="s">
        <v>2121</v>
      </c>
      <c r="AY132" s="371" t="s">
        <v>2121</v>
      </c>
      <c r="AZ132" s="371" t="s">
        <v>2121</v>
      </c>
      <c r="BA132" s="371" t="s">
        <v>2121</v>
      </c>
      <c r="BB132" s="371" t="s">
        <v>2121</v>
      </c>
      <c r="BC132" s="371" t="s">
        <v>2093</v>
      </c>
      <c r="BD132" s="371" t="s">
        <v>2093</v>
      </c>
      <c r="BE132" s="371" t="s">
        <v>2093</v>
      </c>
      <c r="BF132" s="371" t="s">
        <v>2121</v>
      </c>
      <c r="BG132" s="371" t="s">
        <v>2121</v>
      </c>
      <c r="BH132" s="371" t="s">
        <v>2093</v>
      </c>
      <c r="BI132" s="381" t="s">
        <v>2093</v>
      </c>
      <c r="BJ132" s="333"/>
      <c r="BK132" s="333"/>
      <c r="BL132" s="333"/>
      <c r="BM132" s="333"/>
    </row>
    <row r="133" spans="2:65" ht="269.25" hidden="1" customHeight="1" x14ac:dyDescent="0.2">
      <c r="B133"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PY-GM_1-4-1-7-Reintegros DOP-3-DGTIC-123</v>
      </c>
      <c r="C133" s="374">
        <f t="shared" si="5"/>
        <v>123</v>
      </c>
      <c r="D133" s="383" t="s">
        <v>2164</v>
      </c>
      <c r="E133" s="428" t="s">
        <v>1583</v>
      </c>
      <c r="F133" s="372" t="s">
        <v>2177</v>
      </c>
      <c r="G133" s="377" t="s">
        <v>2154</v>
      </c>
      <c r="H133" s="372" t="s">
        <v>2163</v>
      </c>
      <c r="I133" s="373" t="s">
        <v>2520</v>
      </c>
      <c r="J133" s="374" t="s">
        <v>2221</v>
      </c>
      <c r="K133" s="375" t="s">
        <v>2222</v>
      </c>
      <c r="L133" s="375" t="s">
        <v>2238</v>
      </c>
      <c r="M133" s="375" t="s">
        <v>2133</v>
      </c>
      <c r="N133" s="373" t="s">
        <v>2678</v>
      </c>
      <c r="O133" s="373" t="s">
        <v>2452</v>
      </c>
      <c r="P133" s="377" t="s">
        <v>2694</v>
      </c>
      <c r="Q133" s="377" t="s">
        <v>2470</v>
      </c>
      <c r="R133" s="373" t="s">
        <v>2705</v>
      </c>
      <c r="S133" s="373" t="s">
        <v>1464</v>
      </c>
      <c r="T133" s="379">
        <v>46204</v>
      </c>
      <c r="U133" s="379">
        <v>46356</v>
      </c>
      <c r="V133" s="386" t="s">
        <v>2706</v>
      </c>
      <c r="W133" s="377" t="s">
        <v>2121</v>
      </c>
      <c r="X133" s="373" t="s">
        <v>1963</v>
      </c>
      <c r="Y133" s="373" t="s">
        <v>2684</v>
      </c>
      <c r="Z133" s="380">
        <v>1</v>
      </c>
      <c r="AA133" s="371" t="s">
        <v>2121</v>
      </c>
      <c r="AB133" s="371" t="s">
        <v>2121</v>
      </c>
      <c r="AC133" s="371" t="s">
        <v>2121</v>
      </c>
      <c r="AD133" s="371" t="s">
        <v>2121</v>
      </c>
      <c r="AE133" s="371" t="s">
        <v>2121</v>
      </c>
      <c r="AF133" s="371" t="s">
        <v>2121</v>
      </c>
      <c r="AG133" s="371" t="s">
        <v>2093</v>
      </c>
      <c r="AH133" s="371" t="s">
        <v>2121</v>
      </c>
      <c r="AI133" s="371" t="s">
        <v>2121</v>
      </c>
      <c r="AJ133" s="371" t="s">
        <v>2121</v>
      </c>
      <c r="AK133" s="371" t="s">
        <v>2093</v>
      </c>
      <c r="AL133" s="371" t="s">
        <v>2093</v>
      </c>
      <c r="AM133" s="371" t="s">
        <v>2121</v>
      </c>
      <c r="AN133" s="371" t="s">
        <v>2121</v>
      </c>
      <c r="AO133" s="371" t="s">
        <v>2093</v>
      </c>
      <c r="AP133" s="371" t="s">
        <v>2121</v>
      </c>
      <c r="AQ133" s="371" t="s">
        <v>2093</v>
      </c>
      <c r="AR133" s="371" t="s">
        <v>2121</v>
      </c>
      <c r="AS133" s="371" t="s">
        <v>2121</v>
      </c>
      <c r="AT133" s="371" t="s">
        <v>2121</v>
      </c>
      <c r="AU133" s="371" t="s">
        <v>2121</v>
      </c>
      <c r="AV133" s="371" t="s">
        <v>2121</v>
      </c>
      <c r="AW133" s="371" t="s">
        <v>2121</v>
      </c>
      <c r="AX133" s="371" t="s">
        <v>2121</v>
      </c>
      <c r="AY133" s="371" t="s">
        <v>2121</v>
      </c>
      <c r="AZ133" s="371" t="s">
        <v>2121</v>
      </c>
      <c r="BA133" s="371" t="s">
        <v>2121</v>
      </c>
      <c r="BB133" s="371" t="s">
        <v>2121</v>
      </c>
      <c r="BC133" s="371" t="s">
        <v>2093</v>
      </c>
      <c r="BD133" s="371" t="s">
        <v>2093</v>
      </c>
      <c r="BE133" s="371" t="s">
        <v>2093</v>
      </c>
      <c r="BF133" s="371" t="s">
        <v>2121</v>
      </c>
      <c r="BG133" s="371" t="s">
        <v>2121</v>
      </c>
      <c r="BH133" s="371" t="s">
        <v>2093</v>
      </c>
      <c r="BI133" s="381" t="s">
        <v>2093</v>
      </c>
      <c r="BJ133" s="333"/>
      <c r="BK133" s="333"/>
      <c r="BL133" s="333"/>
      <c r="BM133" s="333"/>
    </row>
    <row r="134" spans="2:65" ht="266.25" hidden="1" customHeight="1" x14ac:dyDescent="0.2">
      <c r="B134"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PY-GM_1-4-1-7-Reintegros DOP-3-DGTIC-124</v>
      </c>
      <c r="C134" s="374">
        <f t="shared" si="5"/>
        <v>124</v>
      </c>
      <c r="D134" s="383" t="s">
        <v>2164</v>
      </c>
      <c r="E134" s="428" t="s">
        <v>1583</v>
      </c>
      <c r="F134" s="372" t="s">
        <v>2177</v>
      </c>
      <c r="G134" s="377" t="s">
        <v>2154</v>
      </c>
      <c r="H134" s="372" t="s">
        <v>2163</v>
      </c>
      <c r="I134" s="373" t="s">
        <v>2520</v>
      </c>
      <c r="J134" s="374" t="s">
        <v>2221</v>
      </c>
      <c r="K134" s="375" t="s">
        <v>2222</v>
      </c>
      <c r="L134" s="375" t="s">
        <v>2238</v>
      </c>
      <c r="M134" s="375" t="s">
        <v>2133</v>
      </c>
      <c r="N134" s="373" t="s">
        <v>2678</v>
      </c>
      <c r="O134" s="373" t="s">
        <v>2452</v>
      </c>
      <c r="P134" s="377" t="s">
        <v>2694</v>
      </c>
      <c r="Q134" s="377" t="s">
        <v>2470</v>
      </c>
      <c r="R134" s="373" t="s">
        <v>2705</v>
      </c>
      <c r="S134" s="373" t="s">
        <v>1464</v>
      </c>
      <c r="T134" s="379">
        <v>46204</v>
      </c>
      <c r="U134" s="379">
        <v>46356</v>
      </c>
      <c r="V134" s="386" t="s">
        <v>2707</v>
      </c>
      <c r="W134" s="377" t="s">
        <v>2121</v>
      </c>
      <c r="X134" s="373" t="s">
        <v>1963</v>
      </c>
      <c r="Y134" s="373" t="s">
        <v>2684</v>
      </c>
      <c r="Z134" s="380">
        <v>1</v>
      </c>
      <c r="AA134" s="371" t="s">
        <v>2121</v>
      </c>
      <c r="AB134" s="371" t="s">
        <v>2121</v>
      </c>
      <c r="AC134" s="371" t="s">
        <v>2121</v>
      </c>
      <c r="AD134" s="371" t="s">
        <v>2121</v>
      </c>
      <c r="AE134" s="371" t="s">
        <v>2121</v>
      </c>
      <c r="AF134" s="371" t="s">
        <v>2121</v>
      </c>
      <c r="AG134" s="371" t="s">
        <v>2093</v>
      </c>
      <c r="AH134" s="371" t="s">
        <v>2121</v>
      </c>
      <c r="AI134" s="371" t="s">
        <v>2121</v>
      </c>
      <c r="AJ134" s="371" t="s">
        <v>2121</v>
      </c>
      <c r="AK134" s="371" t="s">
        <v>2093</v>
      </c>
      <c r="AL134" s="371" t="s">
        <v>2093</v>
      </c>
      <c r="AM134" s="371" t="s">
        <v>2121</v>
      </c>
      <c r="AN134" s="371" t="s">
        <v>2121</v>
      </c>
      <c r="AO134" s="371" t="s">
        <v>2093</v>
      </c>
      <c r="AP134" s="371" t="s">
        <v>2121</v>
      </c>
      <c r="AQ134" s="371" t="s">
        <v>2093</v>
      </c>
      <c r="AR134" s="371" t="s">
        <v>2121</v>
      </c>
      <c r="AS134" s="371" t="s">
        <v>2121</v>
      </c>
      <c r="AT134" s="371" t="s">
        <v>2121</v>
      </c>
      <c r="AU134" s="371" t="s">
        <v>2121</v>
      </c>
      <c r="AV134" s="371" t="s">
        <v>2121</v>
      </c>
      <c r="AW134" s="371" t="s">
        <v>2121</v>
      </c>
      <c r="AX134" s="371" t="s">
        <v>2121</v>
      </c>
      <c r="AY134" s="371" t="s">
        <v>2121</v>
      </c>
      <c r="AZ134" s="371" t="s">
        <v>2121</v>
      </c>
      <c r="BA134" s="371" t="s">
        <v>2121</v>
      </c>
      <c r="BB134" s="371" t="s">
        <v>2121</v>
      </c>
      <c r="BC134" s="371" t="s">
        <v>2093</v>
      </c>
      <c r="BD134" s="371" t="s">
        <v>2093</v>
      </c>
      <c r="BE134" s="371" t="s">
        <v>2093</v>
      </c>
      <c r="BF134" s="371" t="s">
        <v>2121</v>
      </c>
      <c r="BG134" s="371" t="s">
        <v>2121</v>
      </c>
      <c r="BH134" s="371" t="s">
        <v>2093</v>
      </c>
      <c r="BI134" s="381" t="s">
        <v>2093</v>
      </c>
      <c r="BJ134" s="333"/>
      <c r="BK134" s="333"/>
      <c r="BL134" s="333"/>
      <c r="BM134" s="333"/>
    </row>
    <row r="135" spans="2:65" ht="357" hidden="1" customHeight="1" x14ac:dyDescent="0.2">
      <c r="B135"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PY-GM_1-4-1-7-Reintegros DOP-3-DOP-125</v>
      </c>
      <c r="C135" s="374">
        <f t="shared" si="5"/>
        <v>125</v>
      </c>
      <c r="D135" s="397" t="s">
        <v>84</v>
      </c>
      <c r="E135" s="384" t="str">
        <f>VLOOKUP($D135,[5]!Tabla2[#Data],2,FALSE)</f>
        <v>DOP</v>
      </c>
      <c r="F135" s="372" t="s">
        <v>2220</v>
      </c>
      <c r="G135" s="377" t="s">
        <v>2154</v>
      </c>
      <c r="H135" s="372" t="s">
        <v>2163</v>
      </c>
      <c r="I135" s="373" t="s">
        <v>2520</v>
      </c>
      <c r="J135" s="374" t="s">
        <v>2221</v>
      </c>
      <c r="K135" s="375" t="s">
        <v>2222</v>
      </c>
      <c r="L135" s="375" t="s">
        <v>2238</v>
      </c>
      <c r="M135" s="375" t="s">
        <v>2133</v>
      </c>
      <c r="N135" s="373" t="s">
        <v>2678</v>
      </c>
      <c r="O135" s="373" t="s">
        <v>2452</v>
      </c>
      <c r="P135" s="377" t="s">
        <v>2694</v>
      </c>
      <c r="Q135" s="377" t="s">
        <v>2470</v>
      </c>
      <c r="R135" s="373" t="s">
        <v>2708</v>
      </c>
      <c r="S135" s="386" t="s">
        <v>2709</v>
      </c>
      <c r="T135" s="379">
        <v>46204</v>
      </c>
      <c r="U135" s="379">
        <v>46371</v>
      </c>
      <c r="V135" s="386" t="s">
        <v>2710</v>
      </c>
      <c r="W135" s="377" t="s">
        <v>2121</v>
      </c>
      <c r="X135" s="373" t="s">
        <v>1963</v>
      </c>
      <c r="Y135" s="373" t="s">
        <v>2684</v>
      </c>
      <c r="Z135" s="380">
        <v>1</v>
      </c>
      <c r="AA135" s="371" t="s">
        <v>2121</v>
      </c>
      <c r="AB135" s="371" t="s">
        <v>2121</v>
      </c>
      <c r="AC135" s="371" t="s">
        <v>2121</v>
      </c>
      <c r="AD135" s="371" t="s">
        <v>2121</v>
      </c>
      <c r="AE135" s="371" t="s">
        <v>2121</v>
      </c>
      <c r="AF135" s="371" t="s">
        <v>2121</v>
      </c>
      <c r="AG135" s="371" t="s">
        <v>2093</v>
      </c>
      <c r="AH135" s="371" t="s">
        <v>2121</v>
      </c>
      <c r="AI135" s="371" t="s">
        <v>2121</v>
      </c>
      <c r="AJ135" s="371" t="s">
        <v>2121</v>
      </c>
      <c r="AK135" s="371" t="s">
        <v>2093</v>
      </c>
      <c r="AL135" s="371" t="s">
        <v>2093</v>
      </c>
      <c r="AM135" s="371" t="s">
        <v>2121</v>
      </c>
      <c r="AN135" s="371" t="s">
        <v>2121</v>
      </c>
      <c r="AO135" s="371" t="s">
        <v>2093</v>
      </c>
      <c r="AP135" s="371" t="s">
        <v>2121</v>
      </c>
      <c r="AQ135" s="371" t="s">
        <v>2093</v>
      </c>
      <c r="AR135" s="371" t="s">
        <v>2121</v>
      </c>
      <c r="AS135" s="371" t="s">
        <v>2121</v>
      </c>
      <c r="AT135" s="371" t="s">
        <v>2121</v>
      </c>
      <c r="AU135" s="371" t="s">
        <v>2121</v>
      </c>
      <c r="AV135" s="371" t="s">
        <v>2121</v>
      </c>
      <c r="AW135" s="371" t="s">
        <v>2121</v>
      </c>
      <c r="AX135" s="371" t="s">
        <v>2121</v>
      </c>
      <c r="AY135" s="371" t="s">
        <v>2121</v>
      </c>
      <c r="AZ135" s="371" t="s">
        <v>2121</v>
      </c>
      <c r="BA135" s="371" t="s">
        <v>2121</v>
      </c>
      <c r="BB135" s="371" t="s">
        <v>2121</v>
      </c>
      <c r="BC135" s="371" t="s">
        <v>2093</v>
      </c>
      <c r="BD135" s="371" t="s">
        <v>2093</v>
      </c>
      <c r="BE135" s="371" t="s">
        <v>2093</v>
      </c>
      <c r="BF135" s="371" t="s">
        <v>2121</v>
      </c>
      <c r="BG135" s="371" t="s">
        <v>2121</v>
      </c>
      <c r="BH135" s="371" t="s">
        <v>2093</v>
      </c>
      <c r="BI135" s="381" t="s">
        <v>2093</v>
      </c>
      <c r="BJ135" s="333"/>
      <c r="BK135" s="333"/>
      <c r="BL135" s="333"/>
      <c r="BM135" s="333"/>
    </row>
    <row r="136" spans="2:65" ht="180" hidden="1" x14ac:dyDescent="0.2">
      <c r="B136"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PY-GM_1-4-1-7-Reintegros DOP-3-DGTIC-126</v>
      </c>
      <c r="C136" s="374">
        <f t="shared" si="5"/>
        <v>126</v>
      </c>
      <c r="D136" s="383" t="s">
        <v>2164</v>
      </c>
      <c r="E136" s="428" t="s">
        <v>1583</v>
      </c>
      <c r="F136" s="372" t="s">
        <v>2177</v>
      </c>
      <c r="G136" s="377" t="s">
        <v>2154</v>
      </c>
      <c r="H136" s="372" t="s">
        <v>2163</v>
      </c>
      <c r="I136" s="373" t="s">
        <v>2520</v>
      </c>
      <c r="J136" s="374" t="s">
        <v>2221</v>
      </c>
      <c r="K136" s="375" t="s">
        <v>2222</v>
      </c>
      <c r="L136" s="375" t="s">
        <v>2238</v>
      </c>
      <c r="M136" s="375" t="s">
        <v>2133</v>
      </c>
      <c r="N136" s="373" t="s">
        <v>2678</v>
      </c>
      <c r="O136" s="373" t="s">
        <v>2452</v>
      </c>
      <c r="P136" s="377" t="s">
        <v>2694</v>
      </c>
      <c r="Q136" s="377" t="s">
        <v>2470</v>
      </c>
      <c r="R136" s="373" t="s">
        <v>2711</v>
      </c>
      <c r="S136" s="373" t="s">
        <v>1464</v>
      </c>
      <c r="T136" s="379">
        <v>46082</v>
      </c>
      <c r="U136" s="379">
        <v>46356</v>
      </c>
      <c r="V136" s="373" t="s">
        <v>2712</v>
      </c>
      <c r="W136" s="377" t="s">
        <v>2121</v>
      </c>
      <c r="X136" s="373" t="s">
        <v>1963</v>
      </c>
      <c r="Y136" s="373" t="s">
        <v>2684</v>
      </c>
      <c r="Z136" s="380">
        <v>1</v>
      </c>
      <c r="AA136" s="371" t="s">
        <v>2121</v>
      </c>
      <c r="AB136" s="371" t="s">
        <v>2121</v>
      </c>
      <c r="AC136" s="371" t="s">
        <v>2121</v>
      </c>
      <c r="AD136" s="371" t="s">
        <v>2121</v>
      </c>
      <c r="AE136" s="371" t="s">
        <v>2121</v>
      </c>
      <c r="AF136" s="371" t="s">
        <v>2121</v>
      </c>
      <c r="AG136" s="371" t="s">
        <v>2093</v>
      </c>
      <c r="AH136" s="371" t="s">
        <v>2121</v>
      </c>
      <c r="AI136" s="371" t="s">
        <v>2121</v>
      </c>
      <c r="AJ136" s="371" t="s">
        <v>2121</v>
      </c>
      <c r="AK136" s="371" t="s">
        <v>2093</v>
      </c>
      <c r="AL136" s="371" t="s">
        <v>2093</v>
      </c>
      <c r="AM136" s="371" t="s">
        <v>2121</v>
      </c>
      <c r="AN136" s="371" t="s">
        <v>2121</v>
      </c>
      <c r="AO136" s="371" t="s">
        <v>2093</v>
      </c>
      <c r="AP136" s="371" t="s">
        <v>2121</v>
      </c>
      <c r="AQ136" s="371" t="s">
        <v>2093</v>
      </c>
      <c r="AR136" s="371" t="s">
        <v>2121</v>
      </c>
      <c r="AS136" s="371" t="s">
        <v>2121</v>
      </c>
      <c r="AT136" s="371" t="s">
        <v>2121</v>
      </c>
      <c r="AU136" s="371" t="s">
        <v>2121</v>
      </c>
      <c r="AV136" s="371" t="s">
        <v>2121</v>
      </c>
      <c r="AW136" s="371" t="s">
        <v>2121</v>
      </c>
      <c r="AX136" s="371" t="s">
        <v>2121</v>
      </c>
      <c r="AY136" s="371" t="s">
        <v>2121</v>
      </c>
      <c r="AZ136" s="371" t="s">
        <v>2121</v>
      </c>
      <c r="BA136" s="371" t="s">
        <v>2121</v>
      </c>
      <c r="BB136" s="371" t="s">
        <v>2121</v>
      </c>
      <c r="BC136" s="371" t="s">
        <v>2093</v>
      </c>
      <c r="BD136" s="371" t="s">
        <v>2093</v>
      </c>
      <c r="BE136" s="371" t="s">
        <v>2093</v>
      </c>
      <c r="BF136" s="371" t="s">
        <v>2121</v>
      </c>
      <c r="BG136" s="371" t="s">
        <v>2121</v>
      </c>
      <c r="BH136" s="371" t="s">
        <v>2093</v>
      </c>
      <c r="BI136" s="381" t="s">
        <v>2093</v>
      </c>
      <c r="BJ136" s="333"/>
      <c r="BK136" s="333"/>
      <c r="BL136" s="333"/>
      <c r="BM136" s="333"/>
    </row>
    <row r="137" spans="2:65" ht="180" hidden="1" x14ac:dyDescent="0.2">
      <c r="B137"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PY-GM_1-4-1-7-Reintegros DOP-3-DOP-127</v>
      </c>
      <c r="C137" s="374">
        <f t="shared" si="5"/>
        <v>127</v>
      </c>
      <c r="D137" s="397" t="s">
        <v>84</v>
      </c>
      <c r="E137" s="384" t="str">
        <f>VLOOKUP($D137,[5]!Tabla2[#Data],2,FALSE)</f>
        <v>DOP</v>
      </c>
      <c r="F137" s="372" t="s">
        <v>2220</v>
      </c>
      <c r="G137" s="377" t="s">
        <v>2154</v>
      </c>
      <c r="H137" s="372" t="s">
        <v>2163</v>
      </c>
      <c r="I137" s="373" t="s">
        <v>2520</v>
      </c>
      <c r="J137" s="374" t="s">
        <v>2221</v>
      </c>
      <c r="K137" s="375" t="s">
        <v>2222</v>
      </c>
      <c r="L137" s="375" t="s">
        <v>2238</v>
      </c>
      <c r="M137" s="375" t="s">
        <v>2133</v>
      </c>
      <c r="N137" s="373" t="s">
        <v>2678</v>
      </c>
      <c r="O137" s="373" t="s">
        <v>2452</v>
      </c>
      <c r="P137" s="377" t="s">
        <v>2694</v>
      </c>
      <c r="Q137" s="377" t="s">
        <v>2470</v>
      </c>
      <c r="R137" s="373" t="s">
        <v>2713</v>
      </c>
      <c r="S137" s="373" t="s">
        <v>2703</v>
      </c>
      <c r="T137" s="379">
        <v>46204</v>
      </c>
      <c r="U137" s="379">
        <v>46371</v>
      </c>
      <c r="V137" s="373" t="s">
        <v>2714</v>
      </c>
      <c r="W137" s="377" t="s">
        <v>2121</v>
      </c>
      <c r="X137" s="373" t="s">
        <v>1963</v>
      </c>
      <c r="Y137" s="373" t="s">
        <v>2684</v>
      </c>
      <c r="Z137" s="380">
        <v>1</v>
      </c>
      <c r="AA137" s="371" t="s">
        <v>2121</v>
      </c>
      <c r="AB137" s="371" t="s">
        <v>2121</v>
      </c>
      <c r="AC137" s="371" t="s">
        <v>2121</v>
      </c>
      <c r="AD137" s="371" t="s">
        <v>2121</v>
      </c>
      <c r="AE137" s="371" t="s">
        <v>2121</v>
      </c>
      <c r="AF137" s="371" t="s">
        <v>2121</v>
      </c>
      <c r="AG137" s="371" t="s">
        <v>2093</v>
      </c>
      <c r="AH137" s="371" t="s">
        <v>2121</v>
      </c>
      <c r="AI137" s="371" t="s">
        <v>2121</v>
      </c>
      <c r="AJ137" s="371" t="s">
        <v>2121</v>
      </c>
      <c r="AK137" s="371" t="s">
        <v>2093</v>
      </c>
      <c r="AL137" s="371" t="s">
        <v>2093</v>
      </c>
      <c r="AM137" s="371" t="s">
        <v>2121</v>
      </c>
      <c r="AN137" s="371" t="s">
        <v>2121</v>
      </c>
      <c r="AO137" s="371" t="s">
        <v>2093</v>
      </c>
      <c r="AP137" s="371" t="s">
        <v>2121</v>
      </c>
      <c r="AQ137" s="371" t="s">
        <v>2093</v>
      </c>
      <c r="AR137" s="371" t="s">
        <v>2121</v>
      </c>
      <c r="AS137" s="371" t="s">
        <v>2121</v>
      </c>
      <c r="AT137" s="371" t="s">
        <v>2121</v>
      </c>
      <c r="AU137" s="371" t="s">
        <v>2121</v>
      </c>
      <c r="AV137" s="371" t="s">
        <v>2121</v>
      </c>
      <c r="AW137" s="371" t="s">
        <v>2121</v>
      </c>
      <c r="AX137" s="371" t="s">
        <v>2121</v>
      </c>
      <c r="AY137" s="371" t="s">
        <v>2121</v>
      </c>
      <c r="AZ137" s="371" t="s">
        <v>2121</v>
      </c>
      <c r="BA137" s="371" t="s">
        <v>2121</v>
      </c>
      <c r="BB137" s="371" t="s">
        <v>2121</v>
      </c>
      <c r="BC137" s="371" t="s">
        <v>2093</v>
      </c>
      <c r="BD137" s="371" t="s">
        <v>2093</v>
      </c>
      <c r="BE137" s="371" t="s">
        <v>2093</v>
      </c>
      <c r="BF137" s="371" t="s">
        <v>2121</v>
      </c>
      <c r="BG137" s="371" t="s">
        <v>2121</v>
      </c>
      <c r="BH137" s="371" t="s">
        <v>2093</v>
      </c>
      <c r="BI137" s="381" t="s">
        <v>2093</v>
      </c>
      <c r="BJ137" s="333"/>
      <c r="BK137" s="333"/>
      <c r="BL137" s="333"/>
      <c r="BM137" s="333"/>
    </row>
    <row r="138" spans="2:65" ht="180" hidden="1" x14ac:dyDescent="0.2">
      <c r="B138"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PY-GM_1-4-1-7-Reintegros DOP-4-DGTIC-128</v>
      </c>
      <c r="C138" s="374">
        <f t="shared" si="5"/>
        <v>128</v>
      </c>
      <c r="D138" s="383" t="s">
        <v>2164</v>
      </c>
      <c r="E138" s="428" t="s">
        <v>1583</v>
      </c>
      <c r="F138" s="372" t="s">
        <v>2177</v>
      </c>
      <c r="G138" s="377" t="s">
        <v>2154</v>
      </c>
      <c r="H138" s="372" t="s">
        <v>2163</v>
      </c>
      <c r="I138" s="373" t="s">
        <v>2520</v>
      </c>
      <c r="J138" s="374" t="s">
        <v>2221</v>
      </c>
      <c r="K138" s="375" t="s">
        <v>2222</v>
      </c>
      <c r="L138" s="375" t="s">
        <v>2238</v>
      </c>
      <c r="M138" s="375" t="s">
        <v>2133</v>
      </c>
      <c r="N138" s="373" t="s">
        <v>2678</v>
      </c>
      <c r="O138" s="373" t="s">
        <v>2452</v>
      </c>
      <c r="P138" s="377" t="s">
        <v>2694</v>
      </c>
      <c r="Q138" s="377" t="s">
        <v>2169</v>
      </c>
      <c r="R138" s="373" t="s">
        <v>2715</v>
      </c>
      <c r="S138" s="373" t="s">
        <v>1464</v>
      </c>
      <c r="T138" s="379">
        <v>46082</v>
      </c>
      <c r="U138" s="379">
        <v>46356</v>
      </c>
      <c r="V138" s="373" t="s">
        <v>2716</v>
      </c>
      <c r="W138" s="377" t="s">
        <v>2121</v>
      </c>
      <c r="X138" s="373" t="s">
        <v>1963</v>
      </c>
      <c r="Y138" s="373" t="s">
        <v>2684</v>
      </c>
      <c r="Z138" s="380">
        <v>1</v>
      </c>
      <c r="AA138" s="371" t="s">
        <v>2121</v>
      </c>
      <c r="AB138" s="371" t="s">
        <v>2121</v>
      </c>
      <c r="AC138" s="371" t="s">
        <v>2121</v>
      </c>
      <c r="AD138" s="371" t="s">
        <v>2121</v>
      </c>
      <c r="AE138" s="371" t="s">
        <v>2121</v>
      </c>
      <c r="AF138" s="371" t="s">
        <v>2121</v>
      </c>
      <c r="AG138" s="371" t="s">
        <v>2093</v>
      </c>
      <c r="AH138" s="371" t="s">
        <v>2121</v>
      </c>
      <c r="AI138" s="371" t="s">
        <v>2121</v>
      </c>
      <c r="AJ138" s="371" t="s">
        <v>2121</v>
      </c>
      <c r="AK138" s="371" t="s">
        <v>2093</v>
      </c>
      <c r="AL138" s="371" t="s">
        <v>2093</v>
      </c>
      <c r="AM138" s="371" t="s">
        <v>2121</v>
      </c>
      <c r="AN138" s="371" t="s">
        <v>2121</v>
      </c>
      <c r="AO138" s="371" t="s">
        <v>2093</v>
      </c>
      <c r="AP138" s="371" t="s">
        <v>2121</v>
      </c>
      <c r="AQ138" s="371" t="s">
        <v>2093</v>
      </c>
      <c r="AR138" s="371" t="s">
        <v>2093</v>
      </c>
      <c r="AS138" s="371" t="s">
        <v>2121</v>
      </c>
      <c r="AT138" s="371" t="s">
        <v>2121</v>
      </c>
      <c r="AU138" s="371" t="s">
        <v>2121</v>
      </c>
      <c r="AV138" s="371" t="s">
        <v>2121</v>
      </c>
      <c r="AW138" s="371" t="s">
        <v>2121</v>
      </c>
      <c r="AX138" s="371" t="s">
        <v>2121</v>
      </c>
      <c r="AY138" s="371" t="s">
        <v>2121</v>
      </c>
      <c r="AZ138" s="371" t="s">
        <v>2121</v>
      </c>
      <c r="BA138" s="371" t="s">
        <v>2121</v>
      </c>
      <c r="BB138" s="371" t="s">
        <v>2121</v>
      </c>
      <c r="BC138" s="371" t="s">
        <v>2093</v>
      </c>
      <c r="BD138" s="371" t="s">
        <v>2093</v>
      </c>
      <c r="BE138" s="371" t="s">
        <v>2093</v>
      </c>
      <c r="BF138" s="371" t="s">
        <v>2121</v>
      </c>
      <c r="BG138" s="371" t="s">
        <v>2121</v>
      </c>
      <c r="BH138" s="371" t="s">
        <v>2093</v>
      </c>
      <c r="BI138" s="381" t="s">
        <v>2093</v>
      </c>
      <c r="BJ138" s="333"/>
      <c r="BK138" s="333"/>
      <c r="BL138" s="333"/>
      <c r="BM138" s="333"/>
    </row>
    <row r="139" spans="2:65" ht="180" hidden="1" x14ac:dyDescent="0.2">
      <c r="B139" s="366" t="s">
        <v>2717</v>
      </c>
      <c r="C139" s="367">
        <f>+C138+1</f>
        <v>129</v>
      </c>
      <c r="D139" s="397" t="s">
        <v>72</v>
      </c>
      <c r="E139" s="369" t="s">
        <v>1589</v>
      </c>
      <c r="F139" s="372" t="s">
        <v>2196</v>
      </c>
      <c r="G139" s="377" t="s">
        <v>2087</v>
      </c>
      <c r="H139" s="372" t="s">
        <v>2225</v>
      </c>
      <c r="I139" s="373" t="s">
        <v>2451</v>
      </c>
      <c r="J139" s="374" t="s">
        <v>2221</v>
      </c>
      <c r="K139" s="375" t="s">
        <v>2222</v>
      </c>
      <c r="L139" s="375" t="s">
        <v>2241</v>
      </c>
      <c r="M139" s="375" t="s">
        <v>2133</v>
      </c>
      <c r="N139" s="373" t="s">
        <v>2242</v>
      </c>
      <c r="O139" s="373" t="s">
        <v>2134</v>
      </c>
      <c r="P139" s="377" t="s">
        <v>2121</v>
      </c>
      <c r="Q139" s="377" t="s">
        <v>2121</v>
      </c>
      <c r="R139" s="373" t="s">
        <v>2243</v>
      </c>
      <c r="S139" s="373" t="s">
        <v>2604</v>
      </c>
      <c r="T139" s="379">
        <v>46024</v>
      </c>
      <c r="U139" s="379">
        <v>46353</v>
      </c>
      <c r="V139" s="373" t="s">
        <v>1965</v>
      </c>
      <c r="W139" s="377" t="s">
        <v>2121</v>
      </c>
      <c r="X139" s="373" t="s">
        <v>2718</v>
      </c>
      <c r="Y139" s="373" t="s">
        <v>2244</v>
      </c>
      <c r="Z139" s="380">
        <v>1</v>
      </c>
      <c r="AA139" s="371" t="s">
        <v>2121</v>
      </c>
      <c r="AB139" s="371" t="s">
        <v>2093</v>
      </c>
      <c r="AC139" s="371" t="s">
        <v>2121</v>
      </c>
      <c r="AD139" s="371" t="s">
        <v>2121</v>
      </c>
      <c r="AE139" s="371" t="s">
        <v>2121</v>
      </c>
      <c r="AF139" s="371" t="s">
        <v>2121</v>
      </c>
      <c r="AG139" s="371" t="s">
        <v>2121</v>
      </c>
      <c r="AH139" s="371" t="s">
        <v>2121</v>
      </c>
      <c r="AI139" s="371" t="s">
        <v>2121</v>
      </c>
      <c r="AJ139" s="371" t="s">
        <v>2121</v>
      </c>
      <c r="AK139" s="371" t="s">
        <v>2121</v>
      </c>
      <c r="AL139" s="371" t="s">
        <v>2121</v>
      </c>
      <c r="AM139" s="371" t="s">
        <v>2121</v>
      </c>
      <c r="AN139" s="371" t="s">
        <v>2121</v>
      </c>
      <c r="AO139" s="371" t="s">
        <v>2121</v>
      </c>
      <c r="AP139" s="371" t="s">
        <v>2121</v>
      </c>
      <c r="AQ139" s="371" t="s">
        <v>2121</v>
      </c>
      <c r="AR139" s="371" t="s">
        <v>2121</v>
      </c>
      <c r="AS139" s="371" t="s">
        <v>2121</v>
      </c>
      <c r="AT139" s="371" t="s">
        <v>2121</v>
      </c>
      <c r="AU139" s="371" t="s">
        <v>2121</v>
      </c>
      <c r="AV139" s="371" t="s">
        <v>2121</v>
      </c>
      <c r="AW139" s="371" t="s">
        <v>2121</v>
      </c>
      <c r="AX139" s="371" t="s">
        <v>2121</v>
      </c>
      <c r="AY139" s="371" t="s">
        <v>2121</v>
      </c>
      <c r="AZ139" s="371" t="s">
        <v>2121</v>
      </c>
      <c r="BA139" s="371" t="s">
        <v>2121</v>
      </c>
      <c r="BB139" s="371" t="s">
        <v>2121</v>
      </c>
      <c r="BC139" s="371" t="s">
        <v>2121</v>
      </c>
      <c r="BD139" s="371" t="s">
        <v>2121</v>
      </c>
      <c r="BE139" s="371" t="s">
        <v>2121</v>
      </c>
      <c r="BF139" s="371" t="s">
        <v>2121</v>
      </c>
      <c r="BG139" s="371" t="s">
        <v>2093</v>
      </c>
      <c r="BH139" s="371" t="s">
        <v>2121</v>
      </c>
      <c r="BI139" s="381" t="s">
        <v>2121</v>
      </c>
      <c r="BJ139" s="333"/>
      <c r="BK139" s="333"/>
      <c r="BL139" s="333"/>
      <c r="BM139" s="333"/>
    </row>
    <row r="140" spans="2:65" ht="135" hidden="1" x14ac:dyDescent="0.2">
      <c r="B140"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EST-GM_2-1-1-5-N.A-N-OAPCR -130</v>
      </c>
      <c r="C140" s="367">
        <f>+C139+1</f>
        <v>130</v>
      </c>
      <c r="D140" s="383" t="s">
        <v>99</v>
      </c>
      <c r="E140" s="429" t="str">
        <f>VLOOKUP($D140,[5]!Tabla2[#Data],2,FALSE)</f>
        <v xml:space="preserve">OAPCR </v>
      </c>
      <c r="F140" s="372" t="s">
        <v>2119</v>
      </c>
      <c r="G140" s="371" t="s">
        <v>2087</v>
      </c>
      <c r="H140" s="372" t="s">
        <v>2126</v>
      </c>
      <c r="I140" s="386" t="s">
        <v>2408</v>
      </c>
      <c r="J140" s="374" t="s">
        <v>2245</v>
      </c>
      <c r="K140" s="391" t="s">
        <v>2246</v>
      </c>
      <c r="L140" s="391" t="s">
        <v>2719</v>
      </c>
      <c r="M140" s="391" t="s">
        <v>2720</v>
      </c>
      <c r="N140" s="386" t="s">
        <v>2721</v>
      </c>
      <c r="O140" s="386" t="s">
        <v>2092</v>
      </c>
      <c r="P140" s="377" t="s">
        <v>2121</v>
      </c>
      <c r="Q140" s="377" t="s">
        <v>2121</v>
      </c>
      <c r="R140" s="386" t="s">
        <v>2722</v>
      </c>
      <c r="S140" s="386" t="s">
        <v>2247</v>
      </c>
      <c r="T140" s="387">
        <v>46023</v>
      </c>
      <c r="U140" s="387">
        <v>46371</v>
      </c>
      <c r="V140" s="386" t="s">
        <v>2723</v>
      </c>
      <c r="W140" s="377" t="s">
        <v>2121</v>
      </c>
      <c r="X140" s="386" t="s">
        <v>1969</v>
      </c>
      <c r="Y140" s="386" t="s">
        <v>2724</v>
      </c>
      <c r="Z140" s="380">
        <v>0.1</v>
      </c>
      <c r="AA140" s="371" t="s">
        <v>2121</v>
      </c>
      <c r="AB140" s="371" t="s">
        <v>2121</v>
      </c>
      <c r="AC140" s="371" t="s">
        <v>2121</v>
      </c>
      <c r="AD140" s="371" t="s">
        <v>2121</v>
      </c>
      <c r="AE140" s="371" t="s">
        <v>2093</v>
      </c>
      <c r="AF140" s="371" t="s">
        <v>2121</v>
      </c>
      <c r="AG140" s="371" t="s">
        <v>2121</v>
      </c>
      <c r="AH140" s="371" t="s">
        <v>2121</v>
      </c>
      <c r="AI140" s="371" t="s">
        <v>2121</v>
      </c>
      <c r="AJ140" s="371" t="s">
        <v>2121</v>
      </c>
      <c r="AK140" s="371" t="s">
        <v>2121</v>
      </c>
      <c r="AL140" s="371" t="s">
        <v>2121</v>
      </c>
      <c r="AM140" s="371" t="s">
        <v>2121</v>
      </c>
      <c r="AN140" s="371" t="s">
        <v>2121</v>
      </c>
      <c r="AO140" s="371" t="s">
        <v>2121</v>
      </c>
      <c r="AP140" s="371" t="s">
        <v>2121</v>
      </c>
      <c r="AQ140" s="371" t="s">
        <v>2121</v>
      </c>
      <c r="AR140" s="371" t="s">
        <v>2121</v>
      </c>
      <c r="AS140" s="371" t="s">
        <v>2093</v>
      </c>
      <c r="AT140" s="371" t="s">
        <v>2121</v>
      </c>
      <c r="AU140" s="371" t="s">
        <v>2121</v>
      </c>
      <c r="AV140" s="371" t="s">
        <v>2121</v>
      </c>
      <c r="AW140" s="371" t="s">
        <v>2121</v>
      </c>
      <c r="AX140" s="371" t="s">
        <v>2121</v>
      </c>
      <c r="AY140" s="371" t="s">
        <v>2121</v>
      </c>
      <c r="AZ140" s="371" t="s">
        <v>2121</v>
      </c>
      <c r="BA140" s="371" t="s">
        <v>2121</v>
      </c>
      <c r="BB140" s="371" t="s">
        <v>2093</v>
      </c>
      <c r="BC140" s="371" t="s">
        <v>2121</v>
      </c>
      <c r="BD140" s="371" t="s">
        <v>2093</v>
      </c>
      <c r="BE140" s="371" t="s">
        <v>2093</v>
      </c>
      <c r="BF140" s="371" t="s">
        <v>2121</v>
      </c>
      <c r="BG140" s="371" t="s">
        <v>2121</v>
      </c>
      <c r="BH140" s="371" t="s">
        <v>2093</v>
      </c>
      <c r="BI140" s="381" t="s">
        <v>2093</v>
      </c>
      <c r="BJ140" s="333"/>
      <c r="BK140" s="333"/>
      <c r="BL140" s="333"/>
      <c r="BM140" s="333"/>
    </row>
    <row r="141" spans="2:65" ht="135" hidden="1" x14ac:dyDescent="0.2">
      <c r="B141"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EST-GM_2-1-1-5-N.A-N-OAPCR -131</v>
      </c>
      <c r="C141" s="367">
        <f>+C140+1</f>
        <v>131</v>
      </c>
      <c r="D141" s="383" t="s">
        <v>99</v>
      </c>
      <c r="E141" s="389" t="s">
        <v>2118</v>
      </c>
      <c r="F141" s="372" t="s">
        <v>2119</v>
      </c>
      <c r="G141" s="371" t="s">
        <v>2087</v>
      </c>
      <c r="H141" s="372" t="s">
        <v>2126</v>
      </c>
      <c r="I141" s="386" t="s">
        <v>2408</v>
      </c>
      <c r="J141" s="374" t="s">
        <v>2245</v>
      </c>
      <c r="K141" s="391" t="s">
        <v>2246</v>
      </c>
      <c r="L141" s="391" t="s">
        <v>2719</v>
      </c>
      <c r="M141" s="391" t="s">
        <v>2720</v>
      </c>
      <c r="N141" s="386" t="s">
        <v>2721</v>
      </c>
      <c r="O141" s="386" t="s">
        <v>2092</v>
      </c>
      <c r="P141" s="377" t="s">
        <v>2121</v>
      </c>
      <c r="Q141" s="377" t="s">
        <v>2121</v>
      </c>
      <c r="R141" s="386" t="s">
        <v>2725</v>
      </c>
      <c r="S141" s="386" t="s">
        <v>2247</v>
      </c>
      <c r="T141" s="387">
        <v>46174</v>
      </c>
      <c r="U141" s="387">
        <v>46234</v>
      </c>
      <c r="V141" s="386" t="s">
        <v>2726</v>
      </c>
      <c r="W141" s="377" t="s">
        <v>2121</v>
      </c>
      <c r="X141" s="386" t="s">
        <v>2727</v>
      </c>
      <c r="Y141" s="386" t="s">
        <v>2728</v>
      </c>
      <c r="Z141" s="430" t="s">
        <v>2729</v>
      </c>
      <c r="AA141" s="371" t="s">
        <v>2121</v>
      </c>
      <c r="AB141" s="371" t="s">
        <v>2121</v>
      </c>
      <c r="AC141" s="371" t="s">
        <v>2121</v>
      </c>
      <c r="AD141" s="371" t="s">
        <v>2121</v>
      </c>
      <c r="AE141" s="371" t="s">
        <v>2093</v>
      </c>
      <c r="AF141" s="371" t="s">
        <v>2121</v>
      </c>
      <c r="AG141" s="371" t="s">
        <v>2121</v>
      </c>
      <c r="AH141" s="371" t="s">
        <v>2121</v>
      </c>
      <c r="AI141" s="371" t="s">
        <v>2121</v>
      </c>
      <c r="AJ141" s="371" t="s">
        <v>2121</v>
      </c>
      <c r="AK141" s="371" t="s">
        <v>2121</v>
      </c>
      <c r="AL141" s="371" t="s">
        <v>2121</v>
      </c>
      <c r="AM141" s="371" t="s">
        <v>2121</v>
      </c>
      <c r="AN141" s="371" t="s">
        <v>2121</v>
      </c>
      <c r="AO141" s="371" t="s">
        <v>2093</v>
      </c>
      <c r="AP141" s="371" t="s">
        <v>2121</v>
      </c>
      <c r="AQ141" s="371" t="s">
        <v>2093</v>
      </c>
      <c r="AR141" s="371" t="s">
        <v>2093</v>
      </c>
      <c r="AS141" s="371" t="s">
        <v>2093</v>
      </c>
      <c r="AT141" s="371" t="s">
        <v>2121</v>
      </c>
      <c r="AU141" s="371" t="s">
        <v>2121</v>
      </c>
      <c r="AV141" s="371" t="s">
        <v>2121</v>
      </c>
      <c r="AW141" s="371" t="s">
        <v>2121</v>
      </c>
      <c r="AX141" s="371" t="s">
        <v>2121</v>
      </c>
      <c r="AY141" s="371" t="s">
        <v>2121</v>
      </c>
      <c r="AZ141" s="371" t="s">
        <v>2121</v>
      </c>
      <c r="BA141" s="371" t="s">
        <v>2121</v>
      </c>
      <c r="BB141" s="371" t="s">
        <v>2093</v>
      </c>
      <c r="BC141" s="371" t="s">
        <v>2121</v>
      </c>
      <c r="BD141" s="371" t="s">
        <v>2093</v>
      </c>
      <c r="BE141" s="371" t="s">
        <v>2093</v>
      </c>
      <c r="BF141" s="371" t="s">
        <v>2121</v>
      </c>
      <c r="BG141" s="371" t="s">
        <v>2121</v>
      </c>
      <c r="BH141" s="371" t="s">
        <v>2093</v>
      </c>
      <c r="BI141" s="381" t="s">
        <v>2093</v>
      </c>
      <c r="BJ141" s="333"/>
      <c r="BK141" s="333"/>
      <c r="BL141" s="333"/>
      <c r="BM141" s="333"/>
    </row>
    <row r="142" spans="2:65" ht="135" hidden="1" x14ac:dyDescent="0.2">
      <c r="B142"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EST-GM_2-2-2-5-N.A-N-OAPCR -132</v>
      </c>
      <c r="C142" s="367">
        <f>+C141+1</f>
        <v>132</v>
      </c>
      <c r="D142" s="383" t="s">
        <v>99</v>
      </c>
      <c r="E142" s="394" t="s">
        <v>2118</v>
      </c>
      <c r="F142" s="372" t="s">
        <v>2119</v>
      </c>
      <c r="G142" s="371" t="s">
        <v>2087</v>
      </c>
      <c r="H142" s="372" t="s">
        <v>2126</v>
      </c>
      <c r="I142" s="386" t="s">
        <v>2408</v>
      </c>
      <c r="J142" s="374" t="s">
        <v>2245</v>
      </c>
      <c r="K142" s="391" t="s">
        <v>2246</v>
      </c>
      <c r="L142" s="391" t="s">
        <v>2730</v>
      </c>
      <c r="M142" s="391" t="s">
        <v>2720</v>
      </c>
      <c r="N142" s="386" t="s">
        <v>2731</v>
      </c>
      <c r="O142" s="386" t="s">
        <v>2092</v>
      </c>
      <c r="P142" s="377" t="s">
        <v>2121</v>
      </c>
      <c r="Q142" s="377" t="s">
        <v>2121</v>
      </c>
      <c r="R142" s="386" t="s">
        <v>2732</v>
      </c>
      <c r="S142" s="386" t="s">
        <v>2733</v>
      </c>
      <c r="T142" s="387">
        <v>46054</v>
      </c>
      <c r="U142" s="387">
        <v>46112</v>
      </c>
      <c r="V142" s="386" t="s">
        <v>2734</v>
      </c>
      <c r="W142" s="506">
        <v>1</v>
      </c>
      <c r="X142" s="386" t="s">
        <v>1976</v>
      </c>
      <c r="Y142" s="386" t="s">
        <v>2735</v>
      </c>
      <c r="Z142" s="431">
        <v>0.2</v>
      </c>
      <c r="AA142" s="371" t="s">
        <v>2121</v>
      </c>
      <c r="AB142" s="371" t="s">
        <v>2121</v>
      </c>
      <c r="AC142" s="371" t="s">
        <v>2121</v>
      </c>
      <c r="AD142" s="371" t="s">
        <v>2093</v>
      </c>
      <c r="AE142" s="371" t="s">
        <v>2093</v>
      </c>
      <c r="AF142" s="371" t="s">
        <v>2121</v>
      </c>
      <c r="AG142" s="371" t="s">
        <v>2121</v>
      </c>
      <c r="AH142" s="371" t="s">
        <v>2121</v>
      </c>
      <c r="AI142" s="371" t="s">
        <v>2121</v>
      </c>
      <c r="AJ142" s="371" t="s">
        <v>2121</v>
      </c>
      <c r="AK142" s="371" t="s">
        <v>2121</v>
      </c>
      <c r="AL142" s="371" t="s">
        <v>2121</v>
      </c>
      <c r="AM142" s="371" t="s">
        <v>2121</v>
      </c>
      <c r="AN142" s="371" t="s">
        <v>2121</v>
      </c>
      <c r="AO142" s="371" t="s">
        <v>2093</v>
      </c>
      <c r="AP142" s="371" t="s">
        <v>2121</v>
      </c>
      <c r="AQ142" s="371" t="s">
        <v>2121</v>
      </c>
      <c r="AR142" s="371" t="s">
        <v>2121</v>
      </c>
      <c r="AS142" s="371" t="s">
        <v>2093</v>
      </c>
      <c r="AT142" s="371" t="s">
        <v>2121</v>
      </c>
      <c r="AU142" s="371" t="s">
        <v>2121</v>
      </c>
      <c r="AV142" s="371" t="s">
        <v>2121</v>
      </c>
      <c r="AW142" s="371" t="s">
        <v>2121</v>
      </c>
      <c r="AX142" s="371" t="s">
        <v>2121</v>
      </c>
      <c r="AY142" s="371" t="s">
        <v>2121</v>
      </c>
      <c r="AZ142" s="371" t="s">
        <v>2121</v>
      </c>
      <c r="BA142" s="371" t="s">
        <v>2121</v>
      </c>
      <c r="BB142" s="371" t="s">
        <v>2093</v>
      </c>
      <c r="BC142" s="371" t="s">
        <v>2121</v>
      </c>
      <c r="BD142" s="371" t="s">
        <v>2093</v>
      </c>
      <c r="BE142" s="371" t="s">
        <v>2093</v>
      </c>
      <c r="BF142" s="371" t="s">
        <v>2121</v>
      </c>
      <c r="BG142" s="371" t="s">
        <v>2121</v>
      </c>
      <c r="BH142" s="371" t="s">
        <v>2093</v>
      </c>
      <c r="BI142" s="381" t="s">
        <v>2093</v>
      </c>
      <c r="BJ142" s="333"/>
      <c r="BK142" s="333"/>
      <c r="BL142" s="333"/>
      <c r="BM142" s="333"/>
    </row>
    <row r="143" spans="2:65" ht="135" hidden="1" x14ac:dyDescent="0.2">
      <c r="B143"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EST-GM_2-2-2-5-N.A-N-OAPCR -133</v>
      </c>
      <c r="C143" s="367">
        <f t="shared" ref="C143:C146" si="6">+C142+1</f>
        <v>133</v>
      </c>
      <c r="D143" s="383" t="s">
        <v>99</v>
      </c>
      <c r="E143" s="394" t="s">
        <v>2118</v>
      </c>
      <c r="F143" s="372" t="s">
        <v>2119</v>
      </c>
      <c r="G143" s="371" t="s">
        <v>2087</v>
      </c>
      <c r="H143" s="372" t="s">
        <v>2126</v>
      </c>
      <c r="I143" s="386" t="s">
        <v>2408</v>
      </c>
      <c r="J143" s="374" t="s">
        <v>2245</v>
      </c>
      <c r="K143" s="391" t="s">
        <v>2246</v>
      </c>
      <c r="L143" s="391" t="s">
        <v>2730</v>
      </c>
      <c r="M143" s="391" t="s">
        <v>2720</v>
      </c>
      <c r="N143" s="386" t="s">
        <v>2731</v>
      </c>
      <c r="O143" s="386" t="s">
        <v>2092</v>
      </c>
      <c r="P143" s="377" t="s">
        <v>2121</v>
      </c>
      <c r="Q143" s="377" t="s">
        <v>2121</v>
      </c>
      <c r="R143" s="386" t="s">
        <v>2736</v>
      </c>
      <c r="S143" s="386" t="s">
        <v>2733</v>
      </c>
      <c r="T143" s="387">
        <v>46357</v>
      </c>
      <c r="U143" s="387">
        <v>46371</v>
      </c>
      <c r="V143" s="386" t="s">
        <v>2737</v>
      </c>
      <c r="W143" s="377" t="s">
        <v>2121</v>
      </c>
      <c r="X143" s="386" t="s">
        <v>1976</v>
      </c>
      <c r="Y143" s="386" t="s">
        <v>2735</v>
      </c>
      <c r="Z143" s="431">
        <v>0.2</v>
      </c>
      <c r="AA143" s="371" t="s">
        <v>2121</v>
      </c>
      <c r="AB143" s="371" t="s">
        <v>2121</v>
      </c>
      <c r="AC143" s="371" t="s">
        <v>2121</v>
      </c>
      <c r="AD143" s="371" t="s">
        <v>2093</v>
      </c>
      <c r="AE143" s="371" t="s">
        <v>2093</v>
      </c>
      <c r="AF143" s="371" t="s">
        <v>2121</v>
      </c>
      <c r="AG143" s="371" t="s">
        <v>2121</v>
      </c>
      <c r="AH143" s="371" t="s">
        <v>2121</v>
      </c>
      <c r="AI143" s="371" t="s">
        <v>2121</v>
      </c>
      <c r="AJ143" s="371" t="s">
        <v>2121</v>
      </c>
      <c r="AK143" s="371" t="s">
        <v>2121</v>
      </c>
      <c r="AL143" s="371" t="s">
        <v>2121</v>
      </c>
      <c r="AM143" s="371" t="s">
        <v>2121</v>
      </c>
      <c r="AN143" s="371" t="s">
        <v>2121</v>
      </c>
      <c r="AO143" s="371" t="s">
        <v>2093</v>
      </c>
      <c r="AP143" s="371" t="s">
        <v>2121</v>
      </c>
      <c r="AQ143" s="371" t="s">
        <v>2093</v>
      </c>
      <c r="AR143" s="371" t="s">
        <v>2093</v>
      </c>
      <c r="AS143" s="371" t="s">
        <v>2093</v>
      </c>
      <c r="AT143" s="371" t="s">
        <v>2121</v>
      </c>
      <c r="AU143" s="371" t="s">
        <v>2121</v>
      </c>
      <c r="AV143" s="371" t="s">
        <v>2121</v>
      </c>
      <c r="AW143" s="371" t="s">
        <v>2121</v>
      </c>
      <c r="AX143" s="371" t="s">
        <v>2121</v>
      </c>
      <c r="AY143" s="371" t="s">
        <v>2121</v>
      </c>
      <c r="AZ143" s="371" t="s">
        <v>2121</v>
      </c>
      <c r="BA143" s="371" t="s">
        <v>2121</v>
      </c>
      <c r="BB143" s="371" t="s">
        <v>2093</v>
      </c>
      <c r="BC143" s="371" t="s">
        <v>2121</v>
      </c>
      <c r="BD143" s="371" t="s">
        <v>2093</v>
      </c>
      <c r="BE143" s="371" t="s">
        <v>2093</v>
      </c>
      <c r="BF143" s="371" t="s">
        <v>2121</v>
      </c>
      <c r="BG143" s="371" t="s">
        <v>2121</v>
      </c>
      <c r="BH143" s="371" t="s">
        <v>2093</v>
      </c>
      <c r="BI143" s="381" t="s">
        <v>2093</v>
      </c>
      <c r="BJ143" s="333"/>
      <c r="BK143" s="333"/>
      <c r="BL143" s="333"/>
      <c r="BM143" s="333"/>
    </row>
    <row r="144" spans="2:65" ht="135" hidden="1" x14ac:dyDescent="0.2">
      <c r="B144"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EST-GM_2-2-2-5-N.A-N-OAPCR -134</v>
      </c>
      <c r="C144" s="367">
        <f t="shared" si="6"/>
        <v>134</v>
      </c>
      <c r="D144" s="383" t="s">
        <v>99</v>
      </c>
      <c r="E144" s="394" t="s">
        <v>2118</v>
      </c>
      <c r="F144" s="372" t="s">
        <v>2119</v>
      </c>
      <c r="G144" s="371" t="s">
        <v>2087</v>
      </c>
      <c r="H144" s="372" t="s">
        <v>2126</v>
      </c>
      <c r="I144" s="386" t="s">
        <v>2408</v>
      </c>
      <c r="J144" s="374" t="s">
        <v>2245</v>
      </c>
      <c r="K144" s="391" t="s">
        <v>2246</v>
      </c>
      <c r="L144" s="391" t="s">
        <v>2730</v>
      </c>
      <c r="M144" s="391" t="s">
        <v>2720</v>
      </c>
      <c r="N144" s="386" t="s">
        <v>2731</v>
      </c>
      <c r="O144" s="386" t="s">
        <v>2092</v>
      </c>
      <c r="P144" s="377" t="s">
        <v>2121</v>
      </c>
      <c r="Q144" s="377" t="s">
        <v>2121</v>
      </c>
      <c r="R144" s="386" t="s">
        <v>2738</v>
      </c>
      <c r="S144" s="386" t="s">
        <v>1239</v>
      </c>
      <c r="T144" s="387">
        <v>46054</v>
      </c>
      <c r="U144" s="387">
        <v>46203</v>
      </c>
      <c r="V144" s="386" t="s">
        <v>2739</v>
      </c>
      <c r="W144" s="377" t="s">
        <v>2121</v>
      </c>
      <c r="X144" s="386" t="s">
        <v>2740</v>
      </c>
      <c r="Y144" s="386" t="s">
        <v>2741</v>
      </c>
      <c r="Z144" s="430" t="s">
        <v>2742</v>
      </c>
      <c r="AA144" s="371" t="s">
        <v>2121</v>
      </c>
      <c r="AB144" s="371" t="s">
        <v>2121</v>
      </c>
      <c r="AC144" s="371" t="s">
        <v>2121</v>
      </c>
      <c r="AD144" s="371" t="s">
        <v>2093</v>
      </c>
      <c r="AE144" s="371" t="s">
        <v>2093</v>
      </c>
      <c r="AF144" s="371" t="s">
        <v>2121</v>
      </c>
      <c r="AG144" s="371" t="s">
        <v>2121</v>
      </c>
      <c r="AH144" s="371" t="s">
        <v>2121</v>
      </c>
      <c r="AI144" s="371" t="s">
        <v>2121</v>
      </c>
      <c r="AJ144" s="371" t="s">
        <v>2121</v>
      </c>
      <c r="AK144" s="371" t="s">
        <v>2121</v>
      </c>
      <c r="AL144" s="371" t="s">
        <v>2121</v>
      </c>
      <c r="AM144" s="371" t="s">
        <v>2121</v>
      </c>
      <c r="AN144" s="371" t="s">
        <v>2121</v>
      </c>
      <c r="AO144" s="371" t="s">
        <v>2093</v>
      </c>
      <c r="AP144" s="371" t="s">
        <v>2121</v>
      </c>
      <c r="AQ144" s="371" t="s">
        <v>2121</v>
      </c>
      <c r="AR144" s="371" t="s">
        <v>2121</v>
      </c>
      <c r="AS144" s="371" t="s">
        <v>2093</v>
      </c>
      <c r="AT144" s="371" t="s">
        <v>2121</v>
      </c>
      <c r="AU144" s="371" t="s">
        <v>2121</v>
      </c>
      <c r="AV144" s="371" t="s">
        <v>2121</v>
      </c>
      <c r="AW144" s="371" t="s">
        <v>2121</v>
      </c>
      <c r="AX144" s="371" t="s">
        <v>2121</v>
      </c>
      <c r="AY144" s="371" t="s">
        <v>2121</v>
      </c>
      <c r="AZ144" s="371" t="s">
        <v>2121</v>
      </c>
      <c r="BA144" s="371" t="s">
        <v>2121</v>
      </c>
      <c r="BB144" s="371" t="s">
        <v>2093</v>
      </c>
      <c r="BC144" s="371" t="s">
        <v>2121</v>
      </c>
      <c r="BD144" s="371" t="s">
        <v>2093</v>
      </c>
      <c r="BE144" s="371" t="s">
        <v>2093</v>
      </c>
      <c r="BF144" s="371" t="s">
        <v>2121</v>
      </c>
      <c r="BG144" s="371" t="s">
        <v>2121</v>
      </c>
      <c r="BH144" s="371" t="s">
        <v>2093</v>
      </c>
      <c r="BI144" s="381" t="s">
        <v>2093</v>
      </c>
      <c r="BJ144" s="333"/>
      <c r="BK144" s="333"/>
      <c r="BL144" s="333"/>
      <c r="BM144" s="333"/>
    </row>
    <row r="145" spans="2:65" ht="135" hidden="1" x14ac:dyDescent="0.2">
      <c r="B145"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EST-GM_2-2-2-5-N.A-N-OAPCR -135</v>
      </c>
      <c r="C145" s="367">
        <f t="shared" si="6"/>
        <v>135</v>
      </c>
      <c r="D145" s="383" t="s">
        <v>99</v>
      </c>
      <c r="E145" s="394" t="s">
        <v>2118</v>
      </c>
      <c r="F145" s="372" t="s">
        <v>2119</v>
      </c>
      <c r="G145" s="371" t="s">
        <v>2087</v>
      </c>
      <c r="H145" s="372" t="s">
        <v>2126</v>
      </c>
      <c r="I145" s="386" t="s">
        <v>2408</v>
      </c>
      <c r="J145" s="374" t="s">
        <v>2245</v>
      </c>
      <c r="K145" s="391" t="s">
        <v>2246</v>
      </c>
      <c r="L145" s="391" t="s">
        <v>2730</v>
      </c>
      <c r="M145" s="391" t="s">
        <v>2720</v>
      </c>
      <c r="N145" s="386" t="s">
        <v>2731</v>
      </c>
      <c r="O145" s="386" t="s">
        <v>2092</v>
      </c>
      <c r="P145" s="377" t="s">
        <v>2121</v>
      </c>
      <c r="Q145" s="377" t="s">
        <v>2121</v>
      </c>
      <c r="R145" s="386" t="s">
        <v>2743</v>
      </c>
      <c r="S145" s="386" t="s">
        <v>1239</v>
      </c>
      <c r="T145" s="387">
        <v>46054</v>
      </c>
      <c r="U145" s="387">
        <v>46203</v>
      </c>
      <c r="V145" s="386" t="s">
        <v>2744</v>
      </c>
      <c r="W145" s="377" t="s">
        <v>2121</v>
      </c>
      <c r="X145" s="386" t="s">
        <v>3390</v>
      </c>
      <c r="Y145" s="386" t="s">
        <v>2745</v>
      </c>
      <c r="Z145" s="430" t="s">
        <v>2746</v>
      </c>
      <c r="AA145" s="371" t="s">
        <v>2121</v>
      </c>
      <c r="AB145" s="371" t="s">
        <v>2121</v>
      </c>
      <c r="AC145" s="371" t="s">
        <v>2121</v>
      </c>
      <c r="AD145" s="371" t="s">
        <v>2093</v>
      </c>
      <c r="AE145" s="371" t="s">
        <v>2093</v>
      </c>
      <c r="AF145" s="371" t="s">
        <v>2121</v>
      </c>
      <c r="AG145" s="371" t="s">
        <v>2121</v>
      </c>
      <c r="AH145" s="371" t="s">
        <v>2121</v>
      </c>
      <c r="AI145" s="371" t="s">
        <v>2121</v>
      </c>
      <c r="AJ145" s="371" t="s">
        <v>2121</v>
      </c>
      <c r="AK145" s="371" t="s">
        <v>2121</v>
      </c>
      <c r="AL145" s="371" t="s">
        <v>2121</v>
      </c>
      <c r="AM145" s="371" t="s">
        <v>2121</v>
      </c>
      <c r="AN145" s="371" t="s">
        <v>2121</v>
      </c>
      <c r="AO145" s="371" t="s">
        <v>2093</v>
      </c>
      <c r="AP145" s="371" t="s">
        <v>2121</v>
      </c>
      <c r="AQ145" s="371" t="s">
        <v>2121</v>
      </c>
      <c r="AR145" s="371" t="s">
        <v>2093</v>
      </c>
      <c r="AS145" s="371" t="s">
        <v>2093</v>
      </c>
      <c r="AT145" s="371" t="s">
        <v>2121</v>
      </c>
      <c r="AU145" s="371" t="s">
        <v>2121</v>
      </c>
      <c r="AV145" s="371" t="s">
        <v>2121</v>
      </c>
      <c r="AW145" s="371" t="s">
        <v>2121</v>
      </c>
      <c r="AX145" s="371" t="s">
        <v>2121</v>
      </c>
      <c r="AY145" s="371" t="s">
        <v>2121</v>
      </c>
      <c r="AZ145" s="371" t="s">
        <v>2121</v>
      </c>
      <c r="BA145" s="371" t="s">
        <v>2121</v>
      </c>
      <c r="BB145" s="371" t="s">
        <v>2093</v>
      </c>
      <c r="BC145" s="371" t="s">
        <v>2121</v>
      </c>
      <c r="BD145" s="371" t="s">
        <v>2093</v>
      </c>
      <c r="BE145" s="371" t="s">
        <v>2093</v>
      </c>
      <c r="BF145" s="371" t="s">
        <v>2121</v>
      </c>
      <c r="BG145" s="371" t="s">
        <v>2121</v>
      </c>
      <c r="BH145" s="371" t="s">
        <v>2093</v>
      </c>
      <c r="BI145" s="381" t="s">
        <v>2093</v>
      </c>
      <c r="BJ145" s="333"/>
      <c r="BK145" s="333"/>
      <c r="BL145" s="333"/>
      <c r="BM145" s="333"/>
    </row>
    <row r="146" spans="2:65" ht="135" hidden="1" x14ac:dyDescent="0.2">
      <c r="B146"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EST-GM_2-2-2-5-N.A-N-OAPCR -136</v>
      </c>
      <c r="C146" s="367">
        <f t="shared" si="6"/>
        <v>136</v>
      </c>
      <c r="D146" s="383" t="s">
        <v>99</v>
      </c>
      <c r="E146" s="394" t="s">
        <v>2118</v>
      </c>
      <c r="F146" s="372" t="s">
        <v>2119</v>
      </c>
      <c r="G146" s="371" t="s">
        <v>2087</v>
      </c>
      <c r="H146" s="372" t="s">
        <v>2126</v>
      </c>
      <c r="I146" s="386" t="s">
        <v>2408</v>
      </c>
      <c r="J146" s="374" t="s">
        <v>2245</v>
      </c>
      <c r="K146" s="391" t="s">
        <v>2246</v>
      </c>
      <c r="L146" s="391" t="s">
        <v>2730</v>
      </c>
      <c r="M146" s="391" t="s">
        <v>2720</v>
      </c>
      <c r="N146" s="386" t="s">
        <v>2731</v>
      </c>
      <c r="O146" s="386" t="s">
        <v>2092</v>
      </c>
      <c r="P146" s="377" t="s">
        <v>2121</v>
      </c>
      <c r="Q146" s="377" t="s">
        <v>2121</v>
      </c>
      <c r="R146" s="386" t="s">
        <v>2747</v>
      </c>
      <c r="S146" s="386" t="s">
        <v>1239</v>
      </c>
      <c r="T146" s="387">
        <v>46023</v>
      </c>
      <c r="U146" s="387">
        <v>46052</v>
      </c>
      <c r="V146" s="386" t="s">
        <v>2748</v>
      </c>
      <c r="W146" s="506">
        <v>1</v>
      </c>
      <c r="X146" s="386" t="s">
        <v>1976</v>
      </c>
      <c r="Y146" s="386" t="s">
        <v>2735</v>
      </c>
      <c r="Z146" s="431">
        <v>0.2</v>
      </c>
      <c r="AA146" s="371" t="s">
        <v>2121</v>
      </c>
      <c r="AB146" s="371" t="s">
        <v>2121</v>
      </c>
      <c r="AC146" s="371" t="s">
        <v>2121</v>
      </c>
      <c r="AD146" s="371" t="s">
        <v>2093</v>
      </c>
      <c r="AE146" s="371" t="s">
        <v>2093</v>
      </c>
      <c r="AF146" s="371" t="s">
        <v>2121</v>
      </c>
      <c r="AG146" s="371" t="s">
        <v>2121</v>
      </c>
      <c r="AH146" s="371" t="s">
        <v>2121</v>
      </c>
      <c r="AI146" s="371" t="s">
        <v>2121</v>
      </c>
      <c r="AJ146" s="371" t="s">
        <v>2121</v>
      </c>
      <c r="AK146" s="371" t="s">
        <v>2121</v>
      </c>
      <c r="AL146" s="371" t="s">
        <v>2121</v>
      </c>
      <c r="AM146" s="371" t="s">
        <v>2121</v>
      </c>
      <c r="AN146" s="371" t="s">
        <v>2121</v>
      </c>
      <c r="AO146" s="371" t="s">
        <v>2093</v>
      </c>
      <c r="AP146" s="371" t="s">
        <v>2121</v>
      </c>
      <c r="AQ146" s="371" t="s">
        <v>2093</v>
      </c>
      <c r="AR146" s="371" t="s">
        <v>2093</v>
      </c>
      <c r="AS146" s="371" t="s">
        <v>2093</v>
      </c>
      <c r="AT146" s="371" t="s">
        <v>2121</v>
      </c>
      <c r="AU146" s="371" t="s">
        <v>2121</v>
      </c>
      <c r="AV146" s="371" t="s">
        <v>2121</v>
      </c>
      <c r="AW146" s="371" t="s">
        <v>2121</v>
      </c>
      <c r="AX146" s="371" t="s">
        <v>2121</v>
      </c>
      <c r="AY146" s="371" t="s">
        <v>2121</v>
      </c>
      <c r="AZ146" s="371" t="s">
        <v>2121</v>
      </c>
      <c r="BA146" s="371" t="s">
        <v>2121</v>
      </c>
      <c r="BB146" s="371" t="s">
        <v>2093</v>
      </c>
      <c r="BC146" s="371" t="s">
        <v>2121</v>
      </c>
      <c r="BD146" s="371" t="s">
        <v>2093</v>
      </c>
      <c r="BE146" s="371" t="s">
        <v>2093</v>
      </c>
      <c r="BF146" s="371" t="s">
        <v>2121</v>
      </c>
      <c r="BG146" s="371" t="s">
        <v>2121</v>
      </c>
      <c r="BH146" s="371" t="s">
        <v>2093</v>
      </c>
      <c r="BI146" s="381" t="s">
        <v>2093</v>
      </c>
      <c r="BJ146" s="333"/>
      <c r="BK146" s="333"/>
      <c r="BL146" s="333"/>
      <c r="BM146" s="333"/>
    </row>
    <row r="147" spans="2:65" ht="180" hidden="1" x14ac:dyDescent="0.2">
      <c r="B147" s="366" t="s">
        <v>2749</v>
      </c>
      <c r="C147" s="367">
        <f>+C146+1</f>
        <v>137</v>
      </c>
      <c r="D147" s="383" t="s">
        <v>0</v>
      </c>
      <c r="E147" s="384" t="s">
        <v>1555</v>
      </c>
      <c r="F147" s="372" t="s">
        <v>2086</v>
      </c>
      <c r="G147" s="377" t="s">
        <v>2087</v>
      </c>
      <c r="H147" s="372" t="s">
        <v>2103</v>
      </c>
      <c r="I147" s="373" t="s">
        <v>2427</v>
      </c>
      <c r="J147" s="374" t="s">
        <v>2088</v>
      </c>
      <c r="K147" s="391" t="s">
        <v>2089</v>
      </c>
      <c r="L147" s="375" t="s">
        <v>2090</v>
      </c>
      <c r="M147" s="391" t="s">
        <v>2091</v>
      </c>
      <c r="N147" s="373" t="s">
        <v>2750</v>
      </c>
      <c r="O147" s="386" t="s">
        <v>2092</v>
      </c>
      <c r="P147" s="377" t="s">
        <v>2121</v>
      </c>
      <c r="Q147" s="377" t="s">
        <v>2121</v>
      </c>
      <c r="R147" s="375" t="s">
        <v>2094</v>
      </c>
      <c r="S147" s="373" t="s">
        <v>2428</v>
      </c>
      <c r="T147" s="379">
        <v>46023</v>
      </c>
      <c r="U147" s="379">
        <v>46265</v>
      </c>
      <c r="V147" s="373" t="s">
        <v>2751</v>
      </c>
      <c r="W147" s="377" t="s">
        <v>2121</v>
      </c>
      <c r="X147" s="373" t="s">
        <v>2752</v>
      </c>
      <c r="Y147" s="373" t="s">
        <v>2753</v>
      </c>
      <c r="Z147" s="377" t="s">
        <v>2754</v>
      </c>
      <c r="AA147" s="371" t="s">
        <v>2121</v>
      </c>
      <c r="AB147" s="371" t="s">
        <v>2121</v>
      </c>
      <c r="AC147" s="371" t="s">
        <v>2093</v>
      </c>
      <c r="AD147" s="371" t="s">
        <v>2121</v>
      </c>
      <c r="AE147" s="371" t="s">
        <v>2121</v>
      </c>
      <c r="AF147" s="371" t="s">
        <v>2121</v>
      </c>
      <c r="AG147" s="371" t="s">
        <v>2093</v>
      </c>
      <c r="AH147" s="371" t="s">
        <v>2121</v>
      </c>
      <c r="AI147" s="371" t="s">
        <v>2121</v>
      </c>
      <c r="AJ147" s="371" t="s">
        <v>2121</v>
      </c>
      <c r="AK147" s="371" t="s">
        <v>2121</v>
      </c>
      <c r="AL147" s="371" t="s">
        <v>2121</v>
      </c>
      <c r="AM147" s="371" t="s">
        <v>2121</v>
      </c>
      <c r="AN147" s="371" t="s">
        <v>2121</v>
      </c>
      <c r="AO147" s="371" t="s">
        <v>2121</v>
      </c>
      <c r="AP147" s="371" t="s">
        <v>2121</v>
      </c>
      <c r="AQ147" s="371" t="s">
        <v>2121</v>
      </c>
      <c r="AR147" s="371" t="s">
        <v>2121</v>
      </c>
      <c r="AS147" s="371" t="s">
        <v>2121</v>
      </c>
      <c r="AT147" s="371" t="s">
        <v>2121</v>
      </c>
      <c r="AU147" s="371" t="s">
        <v>2093</v>
      </c>
      <c r="AV147" s="371" t="s">
        <v>2121</v>
      </c>
      <c r="AW147" s="371" t="s">
        <v>2093</v>
      </c>
      <c r="AX147" s="371" t="s">
        <v>2093</v>
      </c>
      <c r="AY147" s="371" t="s">
        <v>2121</v>
      </c>
      <c r="AZ147" s="371" t="s">
        <v>2121</v>
      </c>
      <c r="BA147" s="371" t="s">
        <v>2121</v>
      </c>
      <c r="BB147" s="371" t="s">
        <v>2121</v>
      </c>
      <c r="BC147" s="371" t="s">
        <v>2121</v>
      </c>
      <c r="BD147" s="371" t="s">
        <v>2121</v>
      </c>
      <c r="BE147" s="371" t="s">
        <v>2121</v>
      </c>
      <c r="BF147" s="371" t="s">
        <v>2121</v>
      </c>
      <c r="BG147" s="371" t="s">
        <v>2121</v>
      </c>
      <c r="BH147" s="371" t="s">
        <v>2093</v>
      </c>
      <c r="BI147" s="381" t="s">
        <v>2121</v>
      </c>
      <c r="BJ147" s="333"/>
      <c r="BK147" s="333"/>
      <c r="BL147" s="333"/>
      <c r="BM147" s="333"/>
    </row>
    <row r="148" spans="2:65" ht="180" hidden="1" x14ac:dyDescent="0.2">
      <c r="B148"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EST-DO_1-1-R-5-N.A-N-DAF-138</v>
      </c>
      <c r="C148" s="367">
        <f>+C147+1</f>
        <v>138</v>
      </c>
      <c r="D148" s="383" t="s">
        <v>0</v>
      </c>
      <c r="E148" s="384" t="str">
        <f>VLOOKUP($D148,[5]!Tabla2[#Data],2,FALSE)</f>
        <v>DAF</v>
      </c>
      <c r="F148" s="372" t="s">
        <v>2086</v>
      </c>
      <c r="G148" s="377" t="s">
        <v>2087</v>
      </c>
      <c r="H148" s="372" t="s">
        <v>2103</v>
      </c>
      <c r="I148" s="373" t="s">
        <v>2427</v>
      </c>
      <c r="J148" s="374" t="s">
        <v>2088</v>
      </c>
      <c r="K148" s="391" t="s">
        <v>2089</v>
      </c>
      <c r="L148" s="375" t="s">
        <v>2090</v>
      </c>
      <c r="M148" s="391" t="s">
        <v>2091</v>
      </c>
      <c r="N148" s="373" t="s">
        <v>1592</v>
      </c>
      <c r="O148" s="373" t="s">
        <v>2092</v>
      </c>
      <c r="P148" s="377" t="s">
        <v>2121</v>
      </c>
      <c r="Q148" s="377" t="s">
        <v>2121</v>
      </c>
      <c r="R148" s="373" t="s">
        <v>2755</v>
      </c>
      <c r="S148" s="373" t="s">
        <v>2428</v>
      </c>
      <c r="T148" s="379">
        <v>46266</v>
      </c>
      <c r="U148" s="379">
        <v>46371</v>
      </c>
      <c r="V148" s="373" t="s">
        <v>2756</v>
      </c>
      <c r="W148" s="377" t="s">
        <v>2121</v>
      </c>
      <c r="X148" s="373" t="s">
        <v>2752</v>
      </c>
      <c r="Y148" s="373" t="s">
        <v>2753</v>
      </c>
      <c r="Z148" s="380">
        <v>0.25</v>
      </c>
      <c r="AA148" s="371" t="s">
        <v>2121</v>
      </c>
      <c r="AB148" s="371" t="s">
        <v>2121</v>
      </c>
      <c r="AC148" s="371" t="s">
        <v>2093</v>
      </c>
      <c r="AD148" s="371" t="s">
        <v>2121</v>
      </c>
      <c r="AE148" s="371" t="s">
        <v>2121</v>
      </c>
      <c r="AF148" s="371" t="s">
        <v>2121</v>
      </c>
      <c r="AG148" s="371" t="s">
        <v>2093</v>
      </c>
      <c r="AH148" s="371" t="s">
        <v>2121</v>
      </c>
      <c r="AI148" s="371" t="s">
        <v>2121</v>
      </c>
      <c r="AJ148" s="371" t="s">
        <v>2121</v>
      </c>
      <c r="AK148" s="371" t="s">
        <v>2121</v>
      </c>
      <c r="AL148" s="371" t="s">
        <v>2121</v>
      </c>
      <c r="AM148" s="371" t="s">
        <v>2121</v>
      </c>
      <c r="AN148" s="371" t="s">
        <v>2121</v>
      </c>
      <c r="AO148" s="371" t="s">
        <v>2121</v>
      </c>
      <c r="AP148" s="371" t="s">
        <v>2121</v>
      </c>
      <c r="AQ148" s="371" t="s">
        <v>2121</v>
      </c>
      <c r="AR148" s="371" t="s">
        <v>2121</v>
      </c>
      <c r="AS148" s="371" t="s">
        <v>2121</v>
      </c>
      <c r="AT148" s="371" t="s">
        <v>2121</v>
      </c>
      <c r="AU148" s="371" t="s">
        <v>2093</v>
      </c>
      <c r="AV148" s="371" t="s">
        <v>2121</v>
      </c>
      <c r="AW148" s="371" t="s">
        <v>2121</v>
      </c>
      <c r="AX148" s="371" t="s">
        <v>2093</v>
      </c>
      <c r="AY148" s="371" t="s">
        <v>2093</v>
      </c>
      <c r="AZ148" s="371" t="s">
        <v>2121</v>
      </c>
      <c r="BA148" s="371" t="s">
        <v>2121</v>
      </c>
      <c r="BB148" s="371" t="s">
        <v>2121</v>
      </c>
      <c r="BC148" s="371" t="s">
        <v>2121</v>
      </c>
      <c r="BD148" s="371" t="s">
        <v>2121</v>
      </c>
      <c r="BE148" s="371" t="s">
        <v>2121</v>
      </c>
      <c r="BF148" s="371" t="s">
        <v>2121</v>
      </c>
      <c r="BG148" s="371" t="s">
        <v>2121</v>
      </c>
      <c r="BH148" s="371" t="s">
        <v>2093</v>
      </c>
      <c r="BI148" s="381" t="s">
        <v>2121</v>
      </c>
      <c r="BJ148" s="333"/>
      <c r="BK148" s="333"/>
      <c r="BL148" s="333"/>
      <c r="BM148" s="333"/>
    </row>
    <row r="149" spans="2:65" ht="105" hidden="1" x14ac:dyDescent="0.2">
      <c r="B149"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EST-DO_1-2-1-5-N.A-N-DAF-139</v>
      </c>
      <c r="C149" s="367">
        <f>+C148+1</f>
        <v>139</v>
      </c>
      <c r="D149" s="383" t="s">
        <v>0</v>
      </c>
      <c r="E149" s="384" t="s">
        <v>1555</v>
      </c>
      <c r="F149" s="372" t="s">
        <v>2086</v>
      </c>
      <c r="G149" s="377" t="s">
        <v>2087</v>
      </c>
      <c r="H149" s="372" t="s">
        <v>2103</v>
      </c>
      <c r="I149" s="373" t="s">
        <v>2427</v>
      </c>
      <c r="J149" s="374" t="s">
        <v>2088</v>
      </c>
      <c r="K149" s="375" t="s">
        <v>2089</v>
      </c>
      <c r="L149" s="375" t="s">
        <v>2095</v>
      </c>
      <c r="M149" s="375" t="s">
        <v>2091</v>
      </c>
      <c r="N149" s="373" t="s">
        <v>2096</v>
      </c>
      <c r="O149" s="373" t="s">
        <v>2092</v>
      </c>
      <c r="P149" s="377" t="s">
        <v>2121</v>
      </c>
      <c r="Q149" s="377" t="s">
        <v>2121</v>
      </c>
      <c r="R149" s="373" t="s">
        <v>2757</v>
      </c>
      <c r="S149" s="373" t="s">
        <v>2428</v>
      </c>
      <c r="T149" s="379">
        <v>46023</v>
      </c>
      <c r="U149" s="379">
        <v>46081</v>
      </c>
      <c r="V149" s="373" t="s">
        <v>2758</v>
      </c>
      <c r="W149" s="380">
        <v>1</v>
      </c>
      <c r="X149" s="377" t="s">
        <v>2121</v>
      </c>
      <c r="Y149" s="377" t="s">
        <v>2121</v>
      </c>
      <c r="Z149" s="377" t="s">
        <v>2121</v>
      </c>
      <c r="AA149" s="371" t="s">
        <v>2093</v>
      </c>
      <c r="AB149" s="371" t="s">
        <v>2121</v>
      </c>
      <c r="AC149" s="371" t="s">
        <v>2121</v>
      </c>
      <c r="AD149" s="371" t="s">
        <v>2093</v>
      </c>
      <c r="AE149" s="371" t="s">
        <v>2121</v>
      </c>
      <c r="AF149" s="371" t="s">
        <v>2121</v>
      </c>
      <c r="AG149" s="371" t="s">
        <v>2093</v>
      </c>
      <c r="AH149" s="371" t="s">
        <v>2121</v>
      </c>
      <c r="AI149" s="371" t="s">
        <v>2121</v>
      </c>
      <c r="AJ149" s="371" t="s">
        <v>2121</v>
      </c>
      <c r="AK149" s="371" t="s">
        <v>2121</v>
      </c>
      <c r="AL149" s="371" t="s">
        <v>2121</v>
      </c>
      <c r="AM149" s="371" t="s">
        <v>2121</v>
      </c>
      <c r="AN149" s="371" t="s">
        <v>2121</v>
      </c>
      <c r="AO149" s="371" t="s">
        <v>2121</v>
      </c>
      <c r="AP149" s="371" t="s">
        <v>2121</v>
      </c>
      <c r="AQ149" s="371" t="s">
        <v>2121</v>
      </c>
      <c r="AR149" s="371" t="s">
        <v>2121</v>
      </c>
      <c r="AS149" s="371" t="s">
        <v>2121</v>
      </c>
      <c r="AT149" s="371" t="s">
        <v>2121</v>
      </c>
      <c r="AU149" s="371" t="s">
        <v>2121</v>
      </c>
      <c r="AV149" s="371" t="s">
        <v>2121</v>
      </c>
      <c r="AW149" s="371" t="s">
        <v>2121</v>
      </c>
      <c r="AX149" s="371" t="s">
        <v>2093</v>
      </c>
      <c r="AY149" s="371" t="s">
        <v>2121</v>
      </c>
      <c r="AZ149" s="371" t="s">
        <v>2121</v>
      </c>
      <c r="BA149" s="371" t="s">
        <v>2121</v>
      </c>
      <c r="BB149" s="371" t="s">
        <v>2121</v>
      </c>
      <c r="BC149" s="371" t="s">
        <v>2121</v>
      </c>
      <c r="BD149" s="371" t="s">
        <v>2121</v>
      </c>
      <c r="BE149" s="371" t="s">
        <v>2121</v>
      </c>
      <c r="BF149" s="371" t="s">
        <v>2121</v>
      </c>
      <c r="BG149" s="371" t="s">
        <v>2121</v>
      </c>
      <c r="BH149" s="371" t="s">
        <v>2093</v>
      </c>
      <c r="BI149" s="381" t="s">
        <v>2093</v>
      </c>
      <c r="BJ149" s="333"/>
      <c r="BK149" s="333"/>
      <c r="BL149" s="333"/>
      <c r="BM149" s="333"/>
    </row>
    <row r="150" spans="2:65" ht="105" hidden="1" x14ac:dyDescent="0.2">
      <c r="B150" s="366" t="s">
        <v>2759</v>
      </c>
      <c r="C150" s="367">
        <f t="shared" ref="C150:C166" si="7">+C149+1</f>
        <v>140</v>
      </c>
      <c r="D150" s="383" t="s">
        <v>0</v>
      </c>
      <c r="E150" s="384" t="s">
        <v>1555</v>
      </c>
      <c r="F150" s="372" t="s">
        <v>2086</v>
      </c>
      <c r="G150" s="377" t="s">
        <v>2087</v>
      </c>
      <c r="H150" s="372" t="s">
        <v>2103</v>
      </c>
      <c r="I150" s="373" t="s">
        <v>2427</v>
      </c>
      <c r="J150" s="374" t="s">
        <v>2088</v>
      </c>
      <c r="K150" s="375" t="s">
        <v>2089</v>
      </c>
      <c r="L150" s="375" t="s">
        <v>2095</v>
      </c>
      <c r="M150" s="375" t="s">
        <v>2091</v>
      </c>
      <c r="N150" s="373" t="s">
        <v>2096</v>
      </c>
      <c r="O150" s="373" t="s">
        <v>2092</v>
      </c>
      <c r="P150" s="377" t="s">
        <v>2121</v>
      </c>
      <c r="Q150" s="377" t="s">
        <v>2121</v>
      </c>
      <c r="R150" s="373" t="s">
        <v>2097</v>
      </c>
      <c r="S150" s="373" t="s">
        <v>2428</v>
      </c>
      <c r="T150" s="379">
        <v>46023</v>
      </c>
      <c r="U150" s="379">
        <v>46371</v>
      </c>
      <c r="V150" s="373" t="s">
        <v>2760</v>
      </c>
      <c r="W150" s="377" t="s">
        <v>2121</v>
      </c>
      <c r="X150" s="377" t="s">
        <v>2121</v>
      </c>
      <c r="Y150" s="377" t="s">
        <v>2121</v>
      </c>
      <c r="Z150" s="377" t="s">
        <v>2121</v>
      </c>
      <c r="AA150" s="371" t="s">
        <v>2093</v>
      </c>
      <c r="AB150" s="371" t="s">
        <v>2121</v>
      </c>
      <c r="AC150" s="371" t="s">
        <v>2093</v>
      </c>
      <c r="AD150" s="371" t="s">
        <v>2093</v>
      </c>
      <c r="AE150" s="371" t="s">
        <v>2121</v>
      </c>
      <c r="AF150" s="371" t="s">
        <v>2121</v>
      </c>
      <c r="AG150" s="371" t="s">
        <v>2093</v>
      </c>
      <c r="AH150" s="371" t="s">
        <v>2121</v>
      </c>
      <c r="AI150" s="371" t="s">
        <v>2121</v>
      </c>
      <c r="AJ150" s="371" t="s">
        <v>2121</v>
      </c>
      <c r="AK150" s="371" t="s">
        <v>2121</v>
      </c>
      <c r="AL150" s="371" t="s">
        <v>2121</v>
      </c>
      <c r="AM150" s="371" t="s">
        <v>2121</v>
      </c>
      <c r="AN150" s="371" t="s">
        <v>2121</v>
      </c>
      <c r="AO150" s="371" t="s">
        <v>2121</v>
      </c>
      <c r="AP150" s="371" t="s">
        <v>2121</v>
      </c>
      <c r="AQ150" s="371" t="s">
        <v>2121</v>
      </c>
      <c r="AR150" s="371" t="s">
        <v>2121</v>
      </c>
      <c r="AS150" s="371" t="s">
        <v>2121</v>
      </c>
      <c r="AT150" s="371" t="s">
        <v>2121</v>
      </c>
      <c r="AU150" s="371" t="s">
        <v>2093</v>
      </c>
      <c r="AV150" s="371" t="s">
        <v>2093</v>
      </c>
      <c r="AW150" s="371" t="s">
        <v>2121</v>
      </c>
      <c r="AX150" s="371" t="s">
        <v>2093</v>
      </c>
      <c r="AY150" s="371" t="s">
        <v>2121</v>
      </c>
      <c r="AZ150" s="371" t="s">
        <v>2121</v>
      </c>
      <c r="BA150" s="371" t="s">
        <v>2121</v>
      </c>
      <c r="BB150" s="371" t="s">
        <v>2121</v>
      </c>
      <c r="BC150" s="371" t="s">
        <v>2121</v>
      </c>
      <c r="BD150" s="371" t="s">
        <v>2121</v>
      </c>
      <c r="BE150" s="371" t="s">
        <v>2121</v>
      </c>
      <c r="BF150" s="371" t="s">
        <v>2121</v>
      </c>
      <c r="BG150" s="371" t="s">
        <v>2121</v>
      </c>
      <c r="BH150" s="371" t="s">
        <v>2093</v>
      </c>
      <c r="BI150" s="381" t="s">
        <v>2121</v>
      </c>
      <c r="BJ150" s="333"/>
      <c r="BK150" s="333"/>
      <c r="BL150" s="333"/>
      <c r="BM150" s="333"/>
    </row>
    <row r="151" spans="2:65" ht="105" hidden="1" x14ac:dyDescent="0.2">
      <c r="B151" s="366" t="s">
        <v>2761</v>
      </c>
      <c r="C151" s="367">
        <f t="shared" si="7"/>
        <v>141</v>
      </c>
      <c r="D151" s="383" t="s">
        <v>0</v>
      </c>
      <c r="E151" s="384" t="s">
        <v>1555</v>
      </c>
      <c r="F151" s="372" t="s">
        <v>2086</v>
      </c>
      <c r="G151" s="377" t="s">
        <v>2087</v>
      </c>
      <c r="H151" s="372" t="s">
        <v>2103</v>
      </c>
      <c r="I151" s="373" t="s">
        <v>2427</v>
      </c>
      <c r="J151" s="374" t="s">
        <v>2088</v>
      </c>
      <c r="K151" s="375" t="s">
        <v>2089</v>
      </c>
      <c r="L151" s="375" t="s">
        <v>2095</v>
      </c>
      <c r="M151" s="375" t="s">
        <v>2091</v>
      </c>
      <c r="N151" s="373" t="s">
        <v>2096</v>
      </c>
      <c r="O151" s="373" t="s">
        <v>2092</v>
      </c>
      <c r="P151" s="377" t="s">
        <v>2121</v>
      </c>
      <c r="Q151" s="377" t="s">
        <v>2121</v>
      </c>
      <c r="R151" s="373" t="s">
        <v>2098</v>
      </c>
      <c r="S151" s="373" t="s">
        <v>2428</v>
      </c>
      <c r="T151" s="379">
        <v>46023</v>
      </c>
      <c r="U151" s="379">
        <v>46371</v>
      </c>
      <c r="V151" s="373" t="s">
        <v>2099</v>
      </c>
      <c r="W151" s="377" t="s">
        <v>2121</v>
      </c>
      <c r="X151" s="377" t="s">
        <v>2121</v>
      </c>
      <c r="Y151" s="377" t="s">
        <v>2121</v>
      </c>
      <c r="Z151" s="377" t="s">
        <v>2121</v>
      </c>
      <c r="AA151" s="371" t="s">
        <v>2093</v>
      </c>
      <c r="AB151" s="371" t="s">
        <v>2121</v>
      </c>
      <c r="AC151" s="371" t="s">
        <v>2093</v>
      </c>
      <c r="AD151" s="371" t="s">
        <v>2093</v>
      </c>
      <c r="AE151" s="371" t="s">
        <v>2121</v>
      </c>
      <c r="AF151" s="371" t="s">
        <v>2121</v>
      </c>
      <c r="AG151" s="371" t="s">
        <v>2093</v>
      </c>
      <c r="AH151" s="371" t="s">
        <v>2121</v>
      </c>
      <c r="AI151" s="371" t="s">
        <v>2121</v>
      </c>
      <c r="AJ151" s="371" t="s">
        <v>2121</v>
      </c>
      <c r="AK151" s="371" t="s">
        <v>2121</v>
      </c>
      <c r="AL151" s="371" t="s">
        <v>2121</v>
      </c>
      <c r="AM151" s="371" t="s">
        <v>2121</v>
      </c>
      <c r="AN151" s="371" t="s">
        <v>2121</v>
      </c>
      <c r="AO151" s="371" t="s">
        <v>2121</v>
      </c>
      <c r="AP151" s="371" t="s">
        <v>2121</v>
      </c>
      <c r="AQ151" s="371" t="s">
        <v>2121</v>
      </c>
      <c r="AR151" s="371" t="s">
        <v>2121</v>
      </c>
      <c r="AS151" s="371" t="s">
        <v>2121</v>
      </c>
      <c r="AT151" s="371" t="s">
        <v>2121</v>
      </c>
      <c r="AU151" s="371" t="s">
        <v>2093</v>
      </c>
      <c r="AV151" s="371" t="s">
        <v>2121</v>
      </c>
      <c r="AW151" s="371" t="s">
        <v>2093</v>
      </c>
      <c r="AX151" s="371" t="s">
        <v>2093</v>
      </c>
      <c r="AY151" s="371" t="s">
        <v>2121</v>
      </c>
      <c r="AZ151" s="371" t="s">
        <v>2121</v>
      </c>
      <c r="BA151" s="371" t="s">
        <v>2121</v>
      </c>
      <c r="BB151" s="371" t="s">
        <v>2121</v>
      </c>
      <c r="BC151" s="371" t="s">
        <v>2121</v>
      </c>
      <c r="BD151" s="371" t="s">
        <v>2121</v>
      </c>
      <c r="BE151" s="371" t="s">
        <v>2121</v>
      </c>
      <c r="BF151" s="371" t="s">
        <v>2121</v>
      </c>
      <c r="BG151" s="371" t="s">
        <v>2121</v>
      </c>
      <c r="BH151" s="371" t="s">
        <v>2093</v>
      </c>
      <c r="BI151" s="381" t="s">
        <v>2121</v>
      </c>
      <c r="BJ151" s="333"/>
      <c r="BK151" s="333"/>
      <c r="BL151" s="333"/>
      <c r="BM151" s="333"/>
    </row>
    <row r="152" spans="2:65" ht="105" hidden="1" x14ac:dyDescent="0.2">
      <c r="B152" s="366" t="s">
        <v>2762</v>
      </c>
      <c r="C152" s="367">
        <f t="shared" si="7"/>
        <v>142</v>
      </c>
      <c r="D152" s="383" t="s">
        <v>0</v>
      </c>
      <c r="E152" s="384" t="s">
        <v>1555</v>
      </c>
      <c r="F152" s="372" t="s">
        <v>2086</v>
      </c>
      <c r="G152" s="377" t="s">
        <v>2087</v>
      </c>
      <c r="H152" s="372" t="s">
        <v>2103</v>
      </c>
      <c r="I152" s="373" t="s">
        <v>2427</v>
      </c>
      <c r="J152" s="374" t="s">
        <v>2088</v>
      </c>
      <c r="K152" s="375" t="s">
        <v>2089</v>
      </c>
      <c r="L152" s="375" t="s">
        <v>2095</v>
      </c>
      <c r="M152" s="375" t="s">
        <v>2091</v>
      </c>
      <c r="N152" s="373" t="s">
        <v>2096</v>
      </c>
      <c r="O152" s="373" t="s">
        <v>2092</v>
      </c>
      <c r="P152" s="377" t="s">
        <v>2121</v>
      </c>
      <c r="Q152" s="377" t="s">
        <v>2121</v>
      </c>
      <c r="R152" s="373" t="s">
        <v>2100</v>
      </c>
      <c r="S152" s="373" t="s">
        <v>2428</v>
      </c>
      <c r="T152" s="379">
        <v>46023</v>
      </c>
      <c r="U152" s="379">
        <v>46371</v>
      </c>
      <c r="V152" s="373" t="s">
        <v>2101</v>
      </c>
      <c r="W152" s="377" t="s">
        <v>2121</v>
      </c>
      <c r="X152" s="373" t="s">
        <v>2102</v>
      </c>
      <c r="Y152" s="373" t="s">
        <v>2763</v>
      </c>
      <c r="Z152" s="380">
        <v>1</v>
      </c>
      <c r="AA152" s="371" t="s">
        <v>2093</v>
      </c>
      <c r="AB152" s="371" t="s">
        <v>2121</v>
      </c>
      <c r="AC152" s="371" t="s">
        <v>2121</v>
      </c>
      <c r="AD152" s="371" t="s">
        <v>2093</v>
      </c>
      <c r="AE152" s="371" t="s">
        <v>2093</v>
      </c>
      <c r="AF152" s="371" t="s">
        <v>2121</v>
      </c>
      <c r="AG152" s="371" t="s">
        <v>2093</v>
      </c>
      <c r="AH152" s="371" t="s">
        <v>2121</v>
      </c>
      <c r="AI152" s="371" t="s">
        <v>2121</v>
      </c>
      <c r="AJ152" s="371" t="s">
        <v>2121</v>
      </c>
      <c r="AK152" s="371" t="s">
        <v>2121</v>
      </c>
      <c r="AL152" s="371" t="s">
        <v>2121</v>
      </c>
      <c r="AM152" s="371" t="s">
        <v>2121</v>
      </c>
      <c r="AN152" s="371" t="s">
        <v>2121</v>
      </c>
      <c r="AO152" s="371" t="s">
        <v>2121</v>
      </c>
      <c r="AP152" s="371" t="s">
        <v>2121</v>
      </c>
      <c r="AQ152" s="371" t="s">
        <v>2121</v>
      </c>
      <c r="AR152" s="371" t="s">
        <v>2121</v>
      </c>
      <c r="AS152" s="371" t="s">
        <v>2121</v>
      </c>
      <c r="AT152" s="371" t="s">
        <v>2121</v>
      </c>
      <c r="AU152" s="371" t="s">
        <v>2093</v>
      </c>
      <c r="AV152" s="371" t="s">
        <v>2121</v>
      </c>
      <c r="AW152" s="371" t="s">
        <v>2121</v>
      </c>
      <c r="AX152" s="371" t="s">
        <v>2093</v>
      </c>
      <c r="AY152" s="371" t="s">
        <v>2121</v>
      </c>
      <c r="AZ152" s="371" t="s">
        <v>2093</v>
      </c>
      <c r="BA152" s="371" t="s">
        <v>2121</v>
      </c>
      <c r="BB152" s="371" t="s">
        <v>2121</v>
      </c>
      <c r="BC152" s="371" t="s">
        <v>2121</v>
      </c>
      <c r="BD152" s="371" t="s">
        <v>2121</v>
      </c>
      <c r="BE152" s="371" t="s">
        <v>2121</v>
      </c>
      <c r="BF152" s="371" t="s">
        <v>2121</v>
      </c>
      <c r="BG152" s="371" t="s">
        <v>2121</v>
      </c>
      <c r="BH152" s="371" t="s">
        <v>2093</v>
      </c>
      <c r="BI152" s="381" t="s">
        <v>2121</v>
      </c>
      <c r="BJ152" s="333"/>
      <c r="BK152" s="333"/>
      <c r="BL152" s="333"/>
      <c r="BM152" s="333"/>
    </row>
    <row r="153" spans="2:65" ht="120" hidden="1" x14ac:dyDescent="0.2">
      <c r="B153" s="366" t="s">
        <v>2764</v>
      </c>
      <c r="C153" s="367">
        <f t="shared" si="7"/>
        <v>143</v>
      </c>
      <c r="D153" s="383" t="s">
        <v>0</v>
      </c>
      <c r="E153" s="384" t="s">
        <v>1555</v>
      </c>
      <c r="F153" s="372" t="s">
        <v>2086</v>
      </c>
      <c r="G153" s="377" t="s">
        <v>2087</v>
      </c>
      <c r="H153" s="372" t="s">
        <v>2103</v>
      </c>
      <c r="I153" s="373" t="s">
        <v>2427</v>
      </c>
      <c r="J153" s="374" t="s">
        <v>2088</v>
      </c>
      <c r="K153" s="375" t="s">
        <v>2089</v>
      </c>
      <c r="L153" s="375" t="s">
        <v>2095</v>
      </c>
      <c r="M153" s="375" t="s">
        <v>2091</v>
      </c>
      <c r="N153" s="373" t="s">
        <v>2096</v>
      </c>
      <c r="O153" s="373" t="s">
        <v>2092</v>
      </c>
      <c r="P153" s="377" t="s">
        <v>2121</v>
      </c>
      <c r="Q153" s="377" t="s">
        <v>2121</v>
      </c>
      <c r="R153" s="373" t="s">
        <v>2104</v>
      </c>
      <c r="S153" s="373" t="s">
        <v>2428</v>
      </c>
      <c r="T153" s="379">
        <v>46083</v>
      </c>
      <c r="U153" s="379">
        <v>46371</v>
      </c>
      <c r="V153" s="373" t="s">
        <v>2105</v>
      </c>
      <c r="W153" s="377" t="s">
        <v>2121</v>
      </c>
      <c r="X153" s="373" t="s">
        <v>1871</v>
      </c>
      <c r="Y153" s="373" t="s">
        <v>2765</v>
      </c>
      <c r="Z153" s="380">
        <v>0.9</v>
      </c>
      <c r="AA153" s="371" t="s">
        <v>2093</v>
      </c>
      <c r="AB153" s="371" t="s">
        <v>2121</v>
      </c>
      <c r="AC153" s="371" t="s">
        <v>2121</v>
      </c>
      <c r="AD153" s="371" t="s">
        <v>2121</v>
      </c>
      <c r="AE153" s="371" t="s">
        <v>2121</v>
      </c>
      <c r="AF153" s="371" t="s">
        <v>2121</v>
      </c>
      <c r="AG153" s="371" t="s">
        <v>2093</v>
      </c>
      <c r="AH153" s="371" t="s">
        <v>2121</v>
      </c>
      <c r="AI153" s="371" t="s">
        <v>2121</v>
      </c>
      <c r="AJ153" s="371" t="s">
        <v>2121</v>
      </c>
      <c r="AK153" s="371" t="s">
        <v>2121</v>
      </c>
      <c r="AL153" s="371" t="s">
        <v>2121</v>
      </c>
      <c r="AM153" s="371" t="s">
        <v>2121</v>
      </c>
      <c r="AN153" s="371" t="s">
        <v>2121</v>
      </c>
      <c r="AO153" s="371" t="s">
        <v>2093</v>
      </c>
      <c r="AP153" s="371" t="s">
        <v>2121</v>
      </c>
      <c r="AQ153" s="371" t="s">
        <v>2121</v>
      </c>
      <c r="AR153" s="371" t="s">
        <v>2121</v>
      </c>
      <c r="AS153" s="371" t="s">
        <v>2121</v>
      </c>
      <c r="AT153" s="371" t="s">
        <v>2121</v>
      </c>
      <c r="AU153" s="371" t="s">
        <v>2121</v>
      </c>
      <c r="AV153" s="371" t="s">
        <v>2121</v>
      </c>
      <c r="AW153" s="371" t="s">
        <v>2121</v>
      </c>
      <c r="AX153" s="371" t="s">
        <v>2121</v>
      </c>
      <c r="AY153" s="371" t="s">
        <v>2121</v>
      </c>
      <c r="AZ153" s="371" t="s">
        <v>2093</v>
      </c>
      <c r="BA153" s="371" t="s">
        <v>2121</v>
      </c>
      <c r="BB153" s="371" t="s">
        <v>2121</v>
      </c>
      <c r="BC153" s="371" t="s">
        <v>2121</v>
      </c>
      <c r="BD153" s="371" t="s">
        <v>2121</v>
      </c>
      <c r="BE153" s="371" t="s">
        <v>2121</v>
      </c>
      <c r="BF153" s="371" t="s">
        <v>2121</v>
      </c>
      <c r="BG153" s="371" t="s">
        <v>2121</v>
      </c>
      <c r="BH153" s="371" t="s">
        <v>2093</v>
      </c>
      <c r="BI153" s="381" t="s">
        <v>2121</v>
      </c>
      <c r="BJ153" s="333"/>
      <c r="BK153" s="333"/>
      <c r="BL153" s="333"/>
      <c r="BM153" s="333"/>
    </row>
    <row r="154" spans="2:65" ht="105" hidden="1" x14ac:dyDescent="0.2">
      <c r="B154" s="366" t="s">
        <v>2766</v>
      </c>
      <c r="C154" s="367">
        <f t="shared" si="7"/>
        <v>144</v>
      </c>
      <c r="D154" s="383" t="s">
        <v>0</v>
      </c>
      <c r="E154" s="384" t="s">
        <v>1555</v>
      </c>
      <c r="F154" s="372" t="s">
        <v>2086</v>
      </c>
      <c r="G154" s="377" t="s">
        <v>2087</v>
      </c>
      <c r="H154" s="372" t="s">
        <v>2103</v>
      </c>
      <c r="I154" s="373" t="s">
        <v>2427</v>
      </c>
      <c r="J154" s="374" t="s">
        <v>2088</v>
      </c>
      <c r="K154" s="375" t="s">
        <v>2089</v>
      </c>
      <c r="L154" s="375" t="s">
        <v>2095</v>
      </c>
      <c r="M154" s="375" t="s">
        <v>2091</v>
      </c>
      <c r="N154" s="373" t="s">
        <v>2096</v>
      </c>
      <c r="O154" s="373" t="s">
        <v>2092</v>
      </c>
      <c r="P154" s="377" t="s">
        <v>2121</v>
      </c>
      <c r="Q154" s="377" t="s">
        <v>2121</v>
      </c>
      <c r="R154" s="373" t="s">
        <v>2106</v>
      </c>
      <c r="S154" s="373" t="s">
        <v>2428</v>
      </c>
      <c r="T154" s="379">
        <v>46023</v>
      </c>
      <c r="U154" s="379">
        <v>46371</v>
      </c>
      <c r="V154" s="373" t="s">
        <v>2107</v>
      </c>
      <c r="W154" s="377" t="s">
        <v>2121</v>
      </c>
      <c r="X154" s="373" t="s">
        <v>2108</v>
      </c>
      <c r="Y154" s="373" t="s">
        <v>2767</v>
      </c>
      <c r="Z154" s="380">
        <v>0.9</v>
      </c>
      <c r="AA154" s="371" t="s">
        <v>2093</v>
      </c>
      <c r="AB154" s="371" t="s">
        <v>2121</v>
      </c>
      <c r="AC154" s="371" t="s">
        <v>2121</v>
      </c>
      <c r="AD154" s="371" t="s">
        <v>2093</v>
      </c>
      <c r="AE154" s="371" t="s">
        <v>2093</v>
      </c>
      <c r="AF154" s="371" t="s">
        <v>2121</v>
      </c>
      <c r="AG154" s="371" t="s">
        <v>2093</v>
      </c>
      <c r="AH154" s="371" t="s">
        <v>2121</v>
      </c>
      <c r="AI154" s="371" t="s">
        <v>2121</v>
      </c>
      <c r="AJ154" s="371" t="s">
        <v>2121</v>
      </c>
      <c r="AK154" s="371" t="s">
        <v>2121</v>
      </c>
      <c r="AL154" s="371" t="s">
        <v>2121</v>
      </c>
      <c r="AM154" s="371" t="s">
        <v>2121</v>
      </c>
      <c r="AN154" s="371" t="s">
        <v>2121</v>
      </c>
      <c r="AO154" s="371" t="s">
        <v>2121</v>
      </c>
      <c r="AP154" s="371" t="s">
        <v>2121</v>
      </c>
      <c r="AQ154" s="371" t="s">
        <v>2121</v>
      </c>
      <c r="AR154" s="371" t="s">
        <v>2121</v>
      </c>
      <c r="AS154" s="371" t="s">
        <v>2121</v>
      </c>
      <c r="AT154" s="371" t="s">
        <v>2121</v>
      </c>
      <c r="AU154" s="371" t="s">
        <v>2093</v>
      </c>
      <c r="AV154" s="371" t="s">
        <v>2121</v>
      </c>
      <c r="AW154" s="371" t="s">
        <v>2121</v>
      </c>
      <c r="AX154" s="371" t="s">
        <v>2093</v>
      </c>
      <c r="AY154" s="371" t="s">
        <v>2121</v>
      </c>
      <c r="AZ154" s="371" t="s">
        <v>2121</v>
      </c>
      <c r="BA154" s="371" t="s">
        <v>2093</v>
      </c>
      <c r="BB154" s="371" t="s">
        <v>2121</v>
      </c>
      <c r="BC154" s="371" t="s">
        <v>2121</v>
      </c>
      <c r="BD154" s="371" t="s">
        <v>2121</v>
      </c>
      <c r="BE154" s="371" t="s">
        <v>2121</v>
      </c>
      <c r="BF154" s="371" t="s">
        <v>2093</v>
      </c>
      <c r="BG154" s="371" t="s">
        <v>2121</v>
      </c>
      <c r="BH154" s="371" t="s">
        <v>2093</v>
      </c>
      <c r="BI154" s="381" t="s">
        <v>2121</v>
      </c>
      <c r="BJ154" s="333"/>
      <c r="BK154" s="333"/>
      <c r="BL154" s="333"/>
      <c r="BM154" s="333"/>
    </row>
    <row r="155" spans="2:65" ht="105" hidden="1" x14ac:dyDescent="0.2">
      <c r="B155" s="366" t="s">
        <v>2768</v>
      </c>
      <c r="C155" s="367">
        <f t="shared" si="7"/>
        <v>145</v>
      </c>
      <c r="D155" s="383" t="s">
        <v>0</v>
      </c>
      <c r="E155" s="384" t="s">
        <v>1555</v>
      </c>
      <c r="F155" s="372" t="s">
        <v>2086</v>
      </c>
      <c r="G155" s="377" t="s">
        <v>2087</v>
      </c>
      <c r="H155" s="372" t="s">
        <v>2103</v>
      </c>
      <c r="I155" s="373" t="s">
        <v>2427</v>
      </c>
      <c r="J155" s="374" t="s">
        <v>2088</v>
      </c>
      <c r="K155" s="375" t="s">
        <v>2089</v>
      </c>
      <c r="L155" s="375" t="s">
        <v>2095</v>
      </c>
      <c r="M155" s="375" t="s">
        <v>2091</v>
      </c>
      <c r="N155" s="373" t="s">
        <v>2096</v>
      </c>
      <c r="O155" s="373" t="s">
        <v>2092</v>
      </c>
      <c r="P155" s="377" t="s">
        <v>2121</v>
      </c>
      <c r="Q155" s="377" t="s">
        <v>2121</v>
      </c>
      <c r="R155" s="373" t="s">
        <v>2109</v>
      </c>
      <c r="S155" s="373" t="s">
        <v>2428</v>
      </c>
      <c r="T155" s="379">
        <v>46023</v>
      </c>
      <c r="U155" s="379">
        <v>46371</v>
      </c>
      <c r="V155" s="373" t="s">
        <v>619</v>
      </c>
      <c r="W155" s="377" t="s">
        <v>2121</v>
      </c>
      <c r="X155" s="377" t="s">
        <v>2121</v>
      </c>
      <c r="Y155" s="377" t="s">
        <v>2121</v>
      </c>
      <c r="Z155" s="377" t="s">
        <v>2121</v>
      </c>
      <c r="AA155" s="371" t="s">
        <v>2093</v>
      </c>
      <c r="AB155" s="371" t="s">
        <v>2121</v>
      </c>
      <c r="AC155" s="371" t="s">
        <v>2121</v>
      </c>
      <c r="AD155" s="371" t="s">
        <v>2093</v>
      </c>
      <c r="AE155" s="371" t="s">
        <v>2093</v>
      </c>
      <c r="AF155" s="371" t="s">
        <v>2121</v>
      </c>
      <c r="AG155" s="371" t="s">
        <v>2093</v>
      </c>
      <c r="AH155" s="371" t="s">
        <v>2121</v>
      </c>
      <c r="AI155" s="371" t="s">
        <v>2121</v>
      </c>
      <c r="AJ155" s="371" t="s">
        <v>2121</v>
      </c>
      <c r="AK155" s="371" t="s">
        <v>2121</v>
      </c>
      <c r="AL155" s="371" t="s">
        <v>2121</v>
      </c>
      <c r="AM155" s="371" t="s">
        <v>2121</v>
      </c>
      <c r="AN155" s="371" t="s">
        <v>2121</v>
      </c>
      <c r="AO155" s="371" t="s">
        <v>2093</v>
      </c>
      <c r="AP155" s="371" t="s">
        <v>2121</v>
      </c>
      <c r="AQ155" s="371" t="s">
        <v>2121</v>
      </c>
      <c r="AR155" s="371" t="s">
        <v>2093</v>
      </c>
      <c r="AS155" s="371" t="s">
        <v>2121</v>
      </c>
      <c r="AT155" s="371" t="s">
        <v>2121</v>
      </c>
      <c r="AU155" s="371" t="s">
        <v>2093</v>
      </c>
      <c r="AV155" s="371" t="s">
        <v>2093</v>
      </c>
      <c r="AW155" s="371" t="s">
        <v>2093</v>
      </c>
      <c r="AX155" s="371" t="s">
        <v>2093</v>
      </c>
      <c r="AY155" s="371" t="s">
        <v>2093</v>
      </c>
      <c r="AZ155" s="371" t="s">
        <v>2093</v>
      </c>
      <c r="BA155" s="371" t="s">
        <v>2093</v>
      </c>
      <c r="BB155" s="371" t="s">
        <v>2121</v>
      </c>
      <c r="BC155" s="371" t="s">
        <v>2121</v>
      </c>
      <c r="BD155" s="371" t="s">
        <v>2121</v>
      </c>
      <c r="BE155" s="371" t="s">
        <v>2121</v>
      </c>
      <c r="BF155" s="371" t="s">
        <v>2121</v>
      </c>
      <c r="BG155" s="371" t="s">
        <v>2121</v>
      </c>
      <c r="BH155" s="371" t="s">
        <v>2093</v>
      </c>
      <c r="BI155" s="381" t="s">
        <v>2093</v>
      </c>
      <c r="BJ155" s="333"/>
      <c r="BK155" s="333"/>
      <c r="BL155" s="333"/>
      <c r="BM155" s="333"/>
    </row>
    <row r="156" spans="2:65" ht="105" hidden="1" x14ac:dyDescent="0.2">
      <c r="B156" s="385" t="s">
        <v>2769</v>
      </c>
      <c r="C156" s="367">
        <f t="shared" si="7"/>
        <v>146</v>
      </c>
      <c r="D156" s="383" t="s">
        <v>0</v>
      </c>
      <c r="E156" s="384" t="s">
        <v>1555</v>
      </c>
      <c r="F156" s="372" t="s">
        <v>2086</v>
      </c>
      <c r="G156" s="377" t="s">
        <v>2087</v>
      </c>
      <c r="H156" s="372" t="s">
        <v>2103</v>
      </c>
      <c r="I156" s="373" t="s">
        <v>2427</v>
      </c>
      <c r="J156" s="374" t="s">
        <v>2088</v>
      </c>
      <c r="K156" s="375" t="s">
        <v>2089</v>
      </c>
      <c r="L156" s="375" t="s">
        <v>2095</v>
      </c>
      <c r="M156" s="375" t="s">
        <v>2091</v>
      </c>
      <c r="N156" s="373" t="s">
        <v>2096</v>
      </c>
      <c r="O156" s="373" t="s">
        <v>2092</v>
      </c>
      <c r="P156" s="377" t="s">
        <v>2121</v>
      </c>
      <c r="Q156" s="377" t="s">
        <v>2121</v>
      </c>
      <c r="R156" s="373" t="s">
        <v>2110</v>
      </c>
      <c r="S156" s="373" t="s">
        <v>2428</v>
      </c>
      <c r="T156" s="379">
        <v>46113</v>
      </c>
      <c r="U156" s="379">
        <v>46371</v>
      </c>
      <c r="V156" s="373" t="s">
        <v>619</v>
      </c>
      <c r="W156" s="377" t="s">
        <v>2121</v>
      </c>
      <c r="X156" s="377" t="s">
        <v>2121</v>
      </c>
      <c r="Y156" s="377" t="s">
        <v>2121</v>
      </c>
      <c r="Z156" s="377" t="s">
        <v>2121</v>
      </c>
      <c r="AA156" s="371" t="s">
        <v>2093</v>
      </c>
      <c r="AB156" s="371" t="s">
        <v>2121</v>
      </c>
      <c r="AC156" s="371" t="s">
        <v>2121</v>
      </c>
      <c r="AD156" s="371" t="s">
        <v>2093</v>
      </c>
      <c r="AE156" s="371" t="s">
        <v>2093</v>
      </c>
      <c r="AF156" s="371" t="s">
        <v>2121</v>
      </c>
      <c r="AG156" s="371" t="s">
        <v>2093</v>
      </c>
      <c r="AH156" s="371" t="s">
        <v>2121</v>
      </c>
      <c r="AI156" s="371" t="s">
        <v>2121</v>
      </c>
      <c r="AJ156" s="371" t="s">
        <v>2121</v>
      </c>
      <c r="AK156" s="371" t="s">
        <v>2121</v>
      </c>
      <c r="AL156" s="371" t="s">
        <v>2121</v>
      </c>
      <c r="AM156" s="371" t="s">
        <v>2121</v>
      </c>
      <c r="AN156" s="371" t="s">
        <v>2121</v>
      </c>
      <c r="AO156" s="371" t="s">
        <v>2093</v>
      </c>
      <c r="AP156" s="371" t="s">
        <v>2121</v>
      </c>
      <c r="AQ156" s="371" t="s">
        <v>2121</v>
      </c>
      <c r="AR156" s="371" t="s">
        <v>2093</v>
      </c>
      <c r="AS156" s="371" t="s">
        <v>2121</v>
      </c>
      <c r="AT156" s="371" t="s">
        <v>2121</v>
      </c>
      <c r="AU156" s="371" t="s">
        <v>2093</v>
      </c>
      <c r="AV156" s="371" t="s">
        <v>2093</v>
      </c>
      <c r="AW156" s="371" t="s">
        <v>2093</v>
      </c>
      <c r="AX156" s="371" t="s">
        <v>2093</v>
      </c>
      <c r="AY156" s="371" t="s">
        <v>2093</v>
      </c>
      <c r="AZ156" s="371" t="s">
        <v>2093</v>
      </c>
      <c r="BA156" s="371" t="s">
        <v>2093</v>
      </c>
      <c r="BB156" s="371" t="s">
        <v>2121</v>
      </c>
      <c r="BC156" s="371" t="s">
        <v>2121</v>
      </c>
      <c r="BD156" s="371" t="s">
        <v>2121</v>
      </c>
      <c r="BE156" s="371" t="s">
        <v>2121</v>
      </c>
      <c r="BF156" s="371" t="s">
        <v>2121</v>
      </c>
      <c r="BG156" s="371" t="s">
        <v>2121</v>
      </c>
      <c r="BH156" s="371" t="s">
        <v>2093</v>
      </c>
      <c r="BI156" s="381" t="s">
        <v>2093</v>
      </c>
      <c r="BJ156" s="333"/>
      <c r="BK156" s="333"/>
      <c r="BL156" s="333"/>
      <c r="BM156" s="333"/>
    </row>
    <row r="157" spans="2:65" ht="105" hidden="1" x14ac:dyDescent="0.2">
      <c r="B157" s="366" t="s">
        <v>2770</v>
      </c>
      <c r="C157" s="367">
        <f t="shared" si="7"/>
        <v>147</v>
      </c>
      <c r="D157" s="383" t="s">
        <v>0</v>
      </c>
      <c r="E157" s="384" t="s">
        <v>1555</v>
      </c>
      <c r="F157" s="372" t="s">
        <v>2086</v>
      </c>
      <c r="G157" s="377" t="s">
        <v>2087</v>
      </c>
      <c r="H157" s="372" t="s">
        <v>2103</v>
      </c>
      <c r="I157" s="373" t="s">
        <v>2427</v>
      </c>
      <c r="J157" s="374" t="s">
        <v>2088</v>
      </c>
      <c r="K157" s="375" t="s">
        <v>2089</v>
      </c>
      <c r="L157" s="375" t="s">
        <v>2095</v>
      </c>
      <c r="M157" s="375" t="s">
        <v>2091</v>
      </c>
      <c r="N157" s="373" t="s">
        <v>2096</v>
      </c>
      <c r="O157" s="373" t="s">
        <v>2092</v>
      </c>
      <c r="P157" s="377" t="s">
        <v>2121</v>
      </c>
      <c r="Q157" s="377" t="s">
        <v>2121</v>
      </c>
      <c r="R157" s="373" t="s">
        <v>2111</v>
      </c>
      <c r="S157" s="373" t="s">
        <v>2428</v>
      </c>
      <c r="T157" s="379">
        <v>46204</v>
      </c>
      <c r="U157" s="379">
        <v>46371</v>
      </c>
      <c r="V157" s="373" t="s">
        <v>619</v>
      </c>
      <c r="W157" s="377" t="s">
        <v>2121</v>
      </c>
      <c r="X157" s="377" t="s">
        <v>2121</v>
      </c>
      <c r="Y157" s="377" t="s">
        <v>2121</v>
      </c>
      <c r="Z157" s="377" t="s">
        <v>2121</v>
      </c>
      <c r="AA157" s="371" t="s">
        <v>2093</v>
      </c>
      <c r="AB157" s="371" t="s">
        <v>2121</v>
      </c>
      <c r="AC157" s="371" t="s">
        <v>2121</v>
      </c>
      <c r="AD157" s="371" t="s">
        <v>2093</v>
      </c>
      <c r="AE157" s="371" t="s">
        <v>2093</v>
      </c>
      <c r="AF157" s="371" t="s">
        <v>2121</v>
      </c>
      <c r="AG157" s="371" t="s">
        <v>2093</v>
      </c>
      <c r="AH157" s="371" t="s">
        <v>2121</v>
      </c>
      <c r="AI157" s="371" t="s">
        <v>2121</v>
      </c>
      <c r="AJ157" s="371" t="s">
        <v>2121</v>
      </c>
      <c r="AK157" s="371" t="s">
        <v>2121</v>
      </c>
      <c r="AL157" s="371" t="s">
        <v>2121</v>
      </c>
      <c r="AM157" s="371" t="s">
        <v>2121</v>
      </c>
      <c r="AN157" s="371" t="s">
        <v>2121</v>
      </c>
      <c r="AO157" s="371" t="s">
        <v>2093</v>
      </c>
      <c r="AP157" s="371" t="s">
        <v>2121</v>
      </c>
      <c r="AQ157" s="371" t="s">
        <v>2121</v>
      </c>
      <c r="AR157" s="371" t="s">
        <v>2093</v>
      </c>
      <c r="AS157" s="371" t="s">
        <v>2121</v>
      </c>
      <c r="AT157" s="371" t="s">
        <v>2121</v>
      </c>
      <c r="AU157" s="371" t="s">
        <v>2093</v>
      </c>
      <c r="AV157" s="371" t="s">
        <v>2093</v>
      </c>
      <c r="AW157" s="371" t="s">
        <v>2093</v>
      </c>
      <c r="AX157" s="371" t="s">
        <v>2093</v>
      </c>
      <c r="AY157" s="371" t="s">
        <v>2093</v>
      </c>
      <c r="AZ157" s="371" t="s">
        <v>2093</v>
      </c>
      <c r="BA157" s="371" t="s">
        <v>2093</v>
      </c>
      <c r="BB157" s="371" t="s">
        <v>2121</v>
      </c>
      <c r="BC157" s="371" t="s">
        <v>2121</v>
      </c>
      <c r="BD157" s="371" t="s">
        <v>2121</v>
      </c>
      <c r="BE157" s="371" t="s">
        <v>2121</v>
      </c>
      <c r="BF157" s="371" t="s">
        <v>2121</v>
      </c>
      <c r="BG157" s="371" t="s">
        <v>2121</v>
      </c>
      <c r="BH157" s="371" t="s">
        <v>2093</v>
      </c>
      <c r="BI157" s="381" t="s">
        <v>2093</v>
      </c>
      <c r="BJ157" s="333"/>
      <c r="BK157" s="333"/>
      <c r="BL157" s="333"/>
      <c r="BM157" s="333"/>
    </row>
    <row r="158" spans="2:65" ht="105" hidden="1" x14ac:dyDescent="0.2">
      <c r="B158" s="366" t="s">
        <v>2771</v>
      </c>
      <c r="C158" s="367">
        <f t="shared" si="7"/>
        <v>148</v>
      </c>
      <c r="D158" s="368" t="s">
        <v>0</v>
      </c>
      <c r="E158" s="369" t="s">
        <v>1555</v>
      </c>
      <c r="F158" s="370" t="s">
        <v>2086</v>
      </c>
      <c r="G158" s="377" t="s">
        <v>2087</v>
      </c>
      <c r="H158" s="370" t="s">
        <v>2103</v>
      </c>
      <c r="I158" s="373" t="s">
        <v>2427</v>
      </c>
      <c r="J158" s="374" t="s">
        <v>2088</v>
      </c>
      <c r="K158" s="375" t="s">
        <v>2089</v>
      </c>
      <c r="L158" s="375" t="s">
        <v>2095</v>
      </c>
      <c r="M158" s="375" t="s">
        <v>2091</v>
      </c>
      <c r="N158" s="373" t="s">
        <v>2096</v>
      </c>
      <c r="O158" s="373" t="s">
        <v>2092</v>
      </c>
      <c r="P158" s="377" t="s">
        <v>2121</v>
      </c>
      <c r="Q158" s="377" t="s">
        <v>2121</v>
      </c>
      <c r="R158" s="432" t="s">
        <v>2112</v>
      </c>
      <c r="S158" s="373" t="s">
        <v>2428</v>
      </c>
      <c r="T158" s="433">
        <v>46296</v>
      </c>
      <c r="U158" s="433">
        <v>46371</v>
      </c>
      <c r="V158" s="432" t="s">
        <v>619</v>
      </c>
      <c r="W158" s="377" t="s">
        <v>2121</v>
      </c>
      <c r="X158" s="377" t="s">
        <v>2121</v>
      </c>
      <c r="Y158" s="377" t="s">
        <v>2121</v>
      </c>
      <c r="Z158" s="377" t="s">
        <v>2121</v>
      </c>
      <c r="AA158" s="434" t="s">
        <v>2093</v>
      </c>
      <c r="AB158" s="371" t="s">
        <v>2121</v>
      </c>
      <c r="AC158" s="371" t="s">
        <v>2121</v>
      </c>
      <c r="AD158" s="434" t="s">
        <v>2093</v>
      </c>
      <c r="AE158" s="434" t="s">
        <v>2093</v>
      </c>
      <c r="AF158" s="371" t="s">
        <v>2121</v>
      </c>
      <c r="AG158" s="434" t="s">
        <v>2093</v>
      </c>
      <c r="AH158" s="371" t="s">
        <v>2121</v>
      </c>
      <c r="AI158" s="371" t="s">
        <v>2121</v>
      </c>
      <c r="AJ158" s="371" t="s">
        <v>2121</v>
      </c>
      <c r="AK158" s="371" t="s">
        <v>2121</v>
      </c>
      <c r="AL158" s="371" t="s">
        <v>2121</v>
      </c>
      <c r="AM158" s="371" t="s">
        <v>2121</v>
      </c>
      <c r="AN158" s="371" t="s">
        <v>2121</v>
      </c>
      <c r="AO158" s="434" t="s">
        <v>2093</v>
      </c>
      <c r="AP158" s="371" t="s">
        <v>2121</v>
      </c>
      <c r="AQ158" s="371" t="s">
        <v>2121</v>
      </c>
      <c r="AR158" s="434" t="s">
        <v>2093</v>
      </c>
      <c r="AS158" s="371" t="s">
        <v>2121</v>
      </c>
      <c r="AT158" s="371" t="s">
        <v>2121</v>
      </c>
      <c r="AU158" s="434" t="s">
        <v>2093</v>
      </c>
      <c r="AV158" s="434" t="s">
        <v>2093</v>
      </c>
      <c r="AW158" s="434" t="s">
        <v>2093</v>
      </c>
      <c r="AX158" s="434" t="s">
        <v>2093</v>
      </c>
      <c r="AY158" s="434" t="s">
        <v>2093</v>
      </c>
      <c r="AZ158" s="434" t="s">
        <v>2093</v>
      </c>
      <c r="BA158" s="434" t="s">
        <v>2093</v>
      </c>
      <c r="BB158" s="371" t="s">
        <v>2121</v>
      </c>
      <c r="BC158" s="371" t="s">
        <v>2121</v>
      </c>
      <c r="BD158" s="371" t="s">
        <v>2121</v>
      </c>
      <c r="BE158" s="371" t="s">
        <v>2121</v>
      </c>
      <c r="BF158" s="371" t="s">
        <v>2121</v>
      </c>
      <c r="BG158" s="371" t="s">
        <v>2121</v>
      </c>
      <c r="BH158" s="434" t="s">
        <v>2093</v>
      </c>
      <c r="BI158" s="435" t="s">
        <v>2093</v>
      </c>
      <c r="BJ158" s="333"/>
      <c r="BK158" s="333"/>
      <c r="BL158" s="333"/>
      <c r="BM158" s="333"/>
    </row>
    <row r="159" spans="2:65" ht="105" hidden="1" x14ac:dyDescent="0.2">
      <c r="B159" s="366" t="s">
        <v>2772</v>
      </c>
      <c r="C159" s="367">
        <f t="shared" si="7"/>
        <v>149</v>
      </c>
      <c r="D159" s="368" t="s">
        <v>0</v>
      </c>
      <c r="E159" s="369" t="s">
        <v>1555</v>
      </c>
      <c r="F159" s="370" t="s">
        <v>2086</v>
      </c>
      <c r="G159" s="377" t="s">
        <v>2087</v>
      </c>
      <c r="H159" s="370" t="s">
        <v>2103</v>
      </c>
      <c r="I159" s="373" t="s">
        <v>2427</v>
      </c>
      <c r="J159" s="374" t="s">
        <v>2088</v>
      </c>
      <c r="K159" s="375" t="s">
        <v>2089</v>
      </c>
      <c r="L159" s="375" t="s">
        <v>2095</v>
      </c>
      <c r="M159" s="375" t="s">
        <v>2091</v>
      </c>
      <c r="N159" s="373" t="s">
        <v>2096</v>
      </c>
      <c r="O159" s="373" t="s">
        <v>2092</v>
      </c>
      <c r="P159" s="377" t="s">
        <v>2121</v>
      </c>
      <c r="Q159" s="377" t="s">
        <v>2121</v>
      </c>
      <c r="R159" s="373" t="s">
        <v>2113</v>
      </c>
      <c r="S159" s="373" t="s">
        <v>2428</v>
      </c>
      <c r="T159" s="379">
        <v>46023</v>
      </c>
      <c r="U159" s="379">
        <v>46371</v>
      </c>
      <c r="V159" s="373" t="s">
        <v>2114</v>
      </c>
      <c r="W159" s="377" t="s">
        <v>2121</v>
      </c>
      <c r="X159" s="377" t="s">
        <v>2121</v>
      </c>
      <c r="Y159" s="377" t="s">
        <v>2121</v>
      </c>
      <c r="Z159" s="377" t="s">
        <v>2121</v>
      </c>
      <c r="AA159" s="371" t="s">
        <v>2121</v>
      </c>
      <c r="AB159" s="371" t="s">
        <v>2121</v>
      </c>
      <c r="AC159" s="371" t="s">
        <v>2121</v>
      </c>
      <c r="AD159" s="371" t="s">
        <v>2093</v>
      </c>
      <c r="AE159" s="371" t="s">
        <v>2093</v>
      </c>
      <c r="AF159" s="371" t="s">
        <v>2093</v>
      </c>
      <c r="AG159" s="371" t="s">
        <v>2121</v>
      </c>
      <c r="AH159" s="371" t="s">
        <v>2121</v>
      </c>
      <c r="AI159" s="371" t="s">
        <v>2121</v>
      </c>
      <c r="AJ159" s="371" t="s">
        <v>2121</v>
      </c>
      <c r="AK159" s="371" t="s">
        <v>2121</v>
      </c>
      <c r="AL159" s="371" t="s">
        <v>2121</v>
      </c>
      <c r="AM159" s="371" t="s">
        <v>2121</v>
      </c>
      <c r="AN159" s="371" t="s">
        <v>2121</v>
      </c>
      <c r="AO159" s="371" t="s">
        <v>2121</v>
      </c>
      <c r="AP159" s="371" t="s">
        <v>2121</v>
      </c>
      <c r="AQ159" s="371" t="s">
        <v>2121</v>
      </c>
      <c r="AR159" s="371" t="s">
        <v>2121</v>
      </c>
      <c r="AS159" s="371" t="s">
        <v>2121</v>
      </c>
      <c r="AT159" s="371" t="s">
        <v>2121</v>
      </c>
      <c r="AU159" s="371" t="s">
        <v>2121</v>
      </c>
      <c r="AV159" s="371" t="s">
        <v>2121</v>
      </c>
      <c r="AW159" s="371" t="s">
        <v>2121</v>
      </c>
      <c r="AX159" s="371" t="s">
        <v>2093</v>
      </c>
      <c r="AY159" s="371" t="s">
        <v>2121</v>
      </c>
      <c r="AZ159" s="371" t="s">
        <v>2121</v>
      </c>
      <c r="BA159" s="371" t="s">
        <v>2121</v>
      </c>
      <c r="BB159" s="371" t="s">
        <v>2093</v>
      </c>
      <c r="BC159" s="371" t="s">
        <v>2121</v>
      </c>
      <c r="BD159" s="371" t="s">
        <v>2121</v>
      </c>
      <c r="BE159" s="371" t="s">
        <v>2121</v>
      </c>
      <c r="BF159" s="371" t="s">
        <v>2121</v>
      </c>
      <c r="BG159" s="371" t="s">
        <v>2121</v>
      </c>
      <c r="BH159" s="371" t="s">
        <v>2093</v>
      </c>
      <c r="BI159" s="381" t="s">
        <v>2093</v>
      </c>
      <c r="BJ159" s="333"/>
      <c r="BK159" s="333"/>
      <c r="BL159" s="333"/>
      <c r="BM159" s="333"/>
    </row>
    <row r="160" spans="2:65" ht="105" hidden="1" x14ac:dyDescent="0.2">
      <c r="B160" s="366" t="s">
        <v>2773</v>
      </c>
      <c r="C160" s="367">
        <f t="shared" si="7"/>
        <v>150</v>
      </c>
      <c r="D160" s="368" t="s">
        <v>0</v>
      </c>
      <c r="E160" s="369" t="s">
        <v>1555</v>
      </c>
      <c r="F160" s="370" t="s">
        <v>2086</v>
      </c>
      <c r="G160" s="377" t="s">
        <v>2087</v>
      </c>
      <c r="H160" s="372" t="s">
        <v>2103</v>
      </c>
      <c r="I160" s="373" t="s">
        <v>2427</v>
      </c>
      <c r="J160" s="374" t="s">
        <v>2088</v>
      </c>
      <c r="K160" s="375" t="s">
        <v>2089</v>
      </c>
      <c r="L160" s="375" t="s">
        <v>2095</v>
      </c>
      <c r="M160" s="375" t="s">
        <v>2091</v>
      </c>
      <c r="N160" s="376" t="s">
        <v>2096</v>
      </c>
      <c r="O160" s="373" t="s">
        <v>2092</v>
      </c>
      <c r="P160" s="377" t="s">
        <v>2121</v>
      </c>
      <c r="Q160" s="377" t="s">
        <v>2121</v>
      </c>
      <c r="R160" s="373" t="s">
        <v>2115</v>
      </c>
      <c r="S160" s="373" t="s">
        <v>2428</v>
      </c>
      <c r="T160" s="379">
        <v>46023</v>
      </c>
      <c r="U160" s="379">
        <v>46371</v>
      </c>
      <c r="V160" s="373" t="s">
        <v>2116</v>
      </c>
      <c r="W160" s="377" t="s">
        <v>2121</v>
      </c>
      <c r="X160" s="373" t="s">
        <v>1871</v>
      </c>
      <c r="Y160" s="373" t="s">
        <v>2774</v>
      </c>
      <c r="Z160" s="380">
        <v>0.9</v>
      </c>
      <c r="AA160" s="371" t="s">
        <v>2121</v>
      </c>
      <c r="AB160" s="371" t="s">
        <v>2121</v>
      </c>
      <c r="AC160" s="371" t="s">
        <v>2121</v>
      </c>
      <c r="AD160" s="371" t="s">
        <v>2093</v>
      </c>
      <c r="AE160" s="371" t="s">
        <v>2093</v>
      </c>
      <c r="AF160" s="371" t="s">
        <v>2093</v>
      </c>
      <c r="AG160" s="371" t="s">
        <v>2121</v>
      </c>
      <c r="AH160" s="371" t="s">
        <v>2121</v>
      </c>
      <c r="AI160" s="371" t="s">
        <v>2121</v>
      </c>
      <c r="AJ160" s="371" t="s">
        <v>2121</v>
      </c>
      <c r="AK160" s="371" t="s">
        <v>2121</v>
      </c>
      <c r="AL160" s="371" t="s">
        <v>2121</v>
      </c>
      <c r="AM160" s="371" t="s">
        <v>2121</v>
      </c>
      <c r="AN160" s="371" t="s">
        <v>2121</v>
      </c>
      <c r="AO160" s="371" t="s">
        <v>2121</v>
      </c>
      <c r="AP160" s="371" t="s">
        <v>2121</v>
      </c>
      <c r="AQ160" s="371" t="s">
        <v>2121</v>
      </c>
      <c r="AR160" s="371" t="s">
        <v>2121</v>
      </c>
      <c r="AS160" s="371" t="s">
        <v>2121</v>
      </c>
      <c r="AT160" s="371" t="s">
        <v>2121</v>
      </c>
      <c r="AU160" s="371" t="s">
        <v>2121</v>
      </c>
      <c r="AV160" s="371" t="s">
        <v>2121</v>
      </c>
      <c r="AW160" s="371" t="s">
        <v>2121</v>
      </c>
      <c r="AX160" s="371" t="s">
        <v>2093</v>
      </c>
      <c r="AY160" s="371" t="s">
        <v>2121</v>
      </c>
      <c r="AZ160" s="371" t="s">
        <v>2121</v>
      </c>
      <c r="BA160" s="371" t="s">
        <v>2121</v>
      </c>
      <c r="BB160" s="371" t="s">
        <v>2093</v>
      </c>
      <c r="BC160" s="371" t="s">
        <v>2121</v>
      </c>
      <c r="BD160" s="371" t="s">
        <v>2121</v>
      </c>
      <c r="BE160" s="371" t="s">
        <v>2121</v>
      </c>
      <c r="BF160" s="371" t="s">
        <v>2121</v>
      </c>
      <c r="BG160" s="371" t="s">
        <v>2121</v>
      </c>
      <c r="BH160" s="371" t="s">
        <v>2093</v>
      </c>
      <c r="BI160" s="381" t="s">
        <v>2093</v>
      </c>
      <c r="BJ160" s="333"/>
      <c r="BK160" s="333"/>
      <c r="BL160" s="333"/>
      <c r="BM160" s="333"/>
    </row>
    <row r="161" spans="2:65" ht="105" hidden="1" x14ac:dyDescent="0.2">
      <c r="B161" s="366" t="s">
        <v>2775</v>
      </c>
      <c r="C161" s="367">
        <f t="shared" si="7"/>
        <v>151</v>
      </c>
      <c r="D161" s="368" t="s">
        <v>0</v>
      </c>
      <c r="E161" s="369" t="s">
        <v>1555</v>
      </c>
      <c r="F161" s="372" t="s">
        <v>2086</v>
      </c>
      <c r="G161" s="377" t="s">
        <v>2087</v>
      </c>
      <c r="H161" s="372" t="s">
        <v>2103</v>
      </c>
      <c r="I161" s="373" t="s">
        <v>2427</v>
      </c>
      <c r="J161" s="374" t="s">
        <v>2088</v>
      </c>
      <c r="K161" s="375" t="s">
        <v>2089</v>
      </c>
      <c r="L161" s="375" t="s">
        <v>2095</v>
      </c>
      <c r="M161" s="375" t="s">
        <v>2091</v>
      </c>
      <c r="N161" s="373" t="s">
        <v>2096</v>
      </c>
      <c r="O161" s="432" t="s">
        <v>2092</v>
      </c>
      <c r="P161" s="377" t="s">
        <v>2121</v>
      </c>
      <c r="Q161" s="377" t="s">
        <v>2121</v>
      </c>
      <c r="R161" s="432" t="s">
        <v>2117</v>
      </c>
      <c r="S161" s="432" t="s">
        <v>2428</v>
      </c>
      <c r="T161" s="433">
        <v>46204</v>
      </c>
      <c r="U161" s="433">
        <v>46371</v>
      </c>
      <c r="V161" s="432" t="s">
        <v>2116</v>
      </c>
      <c r="W161" s="377" t="s">
        <v>2121</v>
      </c>
      <c r="X161" s="373" t="s">
        <v>1871</v>
      </c>
      <c r="Y161" s="373" t="s">
        <v>2774</v>
      </c>
      <c r="Z161" s="380">
        <v>0.9</v>
      </c>
      <c r="AA161" s="371" t="s">
        <v>2121</v>
      </c>
      <c r="AB161" s="371" t="s">
        <v>2121</v>
      </c>
      <c r="AC161" s="371" t="s">
        <v>2121</v>
      </c>
      <c r="AD161" s="434" t="s">
        <v>2093</v>
      </c>
      <c r="AE161" s="434" t="s">
        <v>2093</v>
      </c>
      <c r="AF161" s="434" t="s">
        <v>2093</v>
      </c>
      <c r="AG161" s="371" t="s">
        <v>2121</v>
      </c>
      <c r="AH161" s="371" t="s">
        <v>2121</v>
      </c>
      <c r="AI161" s="371" t="s">
        <v>2121</v>
      </c>
      <c r="AJ161" s="371" t="s">
        <v>2121</v>
      </c>
      <c r="AK161" s="371" t="s">
        <v>2121</v>
      </c>
      <c r="AL161" s="371" t="s">
        <v>2121</v>
      </c>
      <c r="AM161" s="371" t="s">
        <v>2121</v>
      </c>
      <c r="AN161" s="371" t="s">
        <v>2121</v>
      </c>
      <c r="AO161" s="371" t="s">
        <v>2121</v>
      </c>
      <c r="AP161" s="371" t="s">
        <v>2121</v>
      </c>
      <c r="AQ161" s="371" t="s">
        <v>2121</v>
      </c>
      <c r="AR161" s="371" t="s">
        <v>2121</v>
      </c>
      <c r="AS161" s="371" t="s">
        <v>2121</v>
      </c>
      <c r="AT161" s="371" t="s">
        <v>2121</v>
      </c>
      <c r="AU161" s="371" t="s">
        <v>2121</v>
      </c>
      <c r="AV161" s="371" t="s">
        <v>2121</v>
      </c>
      <c r="AW161" s="371" t="s">
        <v>2121</v>
      </c>
      <c r="AX161" s="434" t="s">
        <v>2093</v>
      </c>
      <c r="AY161" s="371" t="s">
        <v>2121</v>
      </c>
      <c r="AZ161" s="371" t="s">
        <v>2121</v>
      </c>
      <c r="BA161" s="371" t="s">
        <v>2121</v>
      </c>
      <c r="BB161" s="434" t="s">
        <v>2093</v>
      </c>
      <c r="BC161" s="371" t="s">
        <v>2121</v>
      </c>
      <c r="BD161" s="371" t="s">
        <v>2121</v>
      </c>
      <c r="BE161" s="371" t="s">
        <v>2121</v>
      </c>
      <c r="BF161" s="371" t="s">
        <v>2121</v>
      </c>
      <c r="BG161" s="371" t="s">
        <v>2121</v>
      </c>
      <c r="BH161" s="434" t="s">
        <v>2093</v>
      </c>
      <c r="BI161" s="435" t="s">
        <v>2093</v>
      </c>
      <c r="BJ161" s="333"/>
      <c r="BK161" s="333"/>
      <c r="BL161" s="333"/>
      <c r="BM161" s="333"/>
    </row>
    <row r="162" spans="2:65" ht="105" hidden="1" x14ac:dyDescent="0.2">
      <c r="B162" s="366" t="s">
        <v>2776</v>
      </c>
      <c r="C162" s="367">
        <f t="shared" si="7"/>
        <v>152</v>
      </c>
      <c r="D162" s="383" t="s">
        <v>0</v>
      </c>
      <c r="E162" s="384" t="s">
        <v>1555</v>
      </c>
      <c r="F162" s="372" t="s">
        <v>2086</v>
      </c>
      <c r="G162" s="377" t="s">
        <v>2087</v>
      </c>
      <c r="H162" s="372" t="s">
        <v>2103</v>
      </c>
      <c r="I162" s="373" t="s">
        <v>2427</v>
      </c>
      <c r="J162" s="374" t="s">
        <v>2088</v>
      </c>
      <c r="K162" s="375" t="s">
        <v>2089</v>
      </c>
      <c r="L162" s="375" t="s">
        <v>2095</v>
      </c>
      <c r="M162" s="375" t="s">
        <v>2091</v>
      </c>
      <c r="N162" s="373" t="s">
        <v>2096</v>
      </c>
      <c r="O162" s="373" t="s">
        <v>2092</v>
      </c>
      <c r="P162" s="377" t="s">
        <v>2121</v>
      </c>
      <c r="Q162" s="377" t="s">
        <v>2121</v>
      </c>
      <c r="R162" s="373" t="s">
        <v>2777</v>
      </c>
      <c r="S162" s="373" t="s">
        <v>2428</v>
      </c>
      <c r="T162" s="379">
        <v>46023</v>
      </c>
      <c r="U162" s="379">
        <v>46371</v>
      </c>
      <c r="V162" s="373" t="s">
        <v>2778</v>
      </c>
      <c r="W162" s="377" t="s">
        <v>2121</v>
      </c>
      <c r="X162" s="377" t="s">
        <v>2121</v>
      </c>
      <c r="Y162" s="377" t="s">
        <v>2121</v>
      </c>
      <c r="Z162" s="377" t="s">
        <v>2121</v>
      </c>
      <c r="AA162" s="371" t="s">
        <v>2121</v>
      </c>
      <c r="AB162" s="371" t="s">
        <v>2121</v>
      </c>
      <c r="AC162" s="371" t="s">
        <v>2121</v>
      </c>
      <c r="AD162" s="371" t="s">
        <v>2093</v>
      </c>
      <c r="AE162" s="371" t="s">
        <v>2121</v>
      </c>
      <c r="AF162" s="371" t="s">
        <v>2121</v>
      </c>
      <c r="AG162" s="371" t="s">
        <v>2121</v>
      </c>
      <c r="AH162" s="371" t="s">
        <v>2121</v>
      </c>
      <c r="AI162" s="371" t="s">
        <v>2121</v>
      </c>
      <c r="AJ162" s="371" t="s">
        <v>2121</v>
      </c>
      <c r="AK162" s="371" t="s">
        <v>2121</v>
      </c>
      <c r="AL162" s="371" t="s">
        <v>2121</v>
      </c>
      <c r="AM162" s="371" t="s">
        <v>2121</v>
      </c>
      <c r="AN162" s="371" t="s">
        <v>2121</v>
      </c>
      <c r="AO162" s="371" t="s">
        <v>2093</v>
      </c>
      <c r="AP162" s="371" t="s">
        <v>2121</v>
      </c>
      <c r="AQ162" s="371" t="s">
        <v>2121</v>
      </c>
      <c r="AR162" s="371" t="s">
        <v>2121</v>
      </c>
      <c r="AS162" s="371" t="s">
        <v>2121</v>
      </c>
      <c r="AT162" s="371" t="s">
        <v>2121</v>
      </c>
      <c r="AU162" s="371" t="s">
        <v>2121</v>
      </c>
      <c r="AV162" s="371" t="s">
        <v>2121</v>
      </c>
      <c r="AW162" s="371" t="s">
        <v>2121</v>
      </c>
      <c r="AX162" s="371" t="s">
        <v>2093</v>
      </c>
      <c r="AY162" s="371" t="s">
        <v>2121</v>
      </c>
      <c r="AZ162" s="371" t="s">
        <v>2121</v>
      </c>
      <c r="BA162" s="371" t="s">
        <v>2121</v>
      </c>
      <c r="BB162" s="371" t="s">
        <v>2121</v>
      </c>
      <c r="BC162" s="371" t="s">
        <v>2121</v>
      </c>
      <c r="BD162" s="371" t="s">
        <v>2121</v>
      </c>
      <c r="BE162" s="371" t="s">
        <v>2121</v>
      </c>
      <c r="BF162" s="371" t="s">
        <v>2121</v>
      </c>
      <c r="BG162" s="371" t="s">
        <v>2121</v>
      </c>
      <c r="BH162" s="371" t="s">
        <v>2093</v>
      </c>
      <c r="BI162" s="381" t="s">
        <v>2093</v>
      </c>
      <c r="BJ162" s="333"/>
      <c r="BK162" s="333"/>
      <c r="BL162" s="333"/>
      <c r="BM162" s="333"/>
    </row>
    <row r="163" spans="2:65" ht="105" hidden="1" x14ac:dyDescent="0.2">
      <c r="B163"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EST-DO_1-2-1-5-N.A-N-OAPCR -153</v>
      </c>
      <c r="C163" s="367">
        <f t="shared" si="7"/>
        <v>153</v>
      </c>
      <c r="D163" s="388" t="s">
        <v>99</v>
      </c>
      <c r="E163" s="389" t="s">
        <v>2118</v>
      </c>
      <c r="F163" s="395" t="s">
        <v>2119</v>
      </c>
      <c r="G163" s="371" t="s">
        <v>2087</v>
      </c>
      <c r="H163" s="395" t="s">
        <v>2126</v>
      </c>
      <c r="I163" s="386" t="s">
        <v>2408</v>
      </c>
      <c r="J163" s="374" t="str">
        <f>IFERROR(VLOOKUP(PAA_20253132[[#This Row],[PRODUCTO  (Intermedio- proyectos)]],[5]!Tabla17[#All],2,FALSE),"Seleccione el producto")</f>
        <v>DO_1</v>
      </c>
      <c r="K163" s="391" t="str">
        <f>IFERROR(VLOOKUP(PAA_20253132[[#This Row],[PRODUCTO  (Intermedio- proyectos)]],[5]!Tabla17[#All],3,FALSE),"Seleccione el producto")</f>
        <v>Fortalecer el desempeño institucional mediante el rediseño organizacional, la Gestión del Talento Humano y la Gestión del Conocimiento con el fin mejorar la eficiencia y calidad en la prestación de los servicios y contribuir al cumplimiento de las metas, objetivos y misión de la entidad.</v>
      </c>
      <c r="L163" s="391" t="str">
        <f>IFERROR(VLOOKUP(PAA_20253132[[#This Row],[PRODUCTO  (Intermedio- proyectos)]],[5]!Tabla17[#All],4,FALSE),"Seleccione el producto")</f>
        <v xml:space="preserve">2. Generar una cultura que permita apalancar el  desarrollo de Talento Humano y la transformación organizacional de la ADRES </v>
      </c>
      <c r="M163" s="391" t="str">
        <f>IFERROR(VLOOKUP(PAA_20253132[[#This Row],[PRODUCTO  (Intermedio- proyectos)]],[5]!Tabla17[#All],5,FALSE),"Seleccione el producto")</f>
        <v>Director DAF</v>
      </c>
      <c r="N163" s="396" t="s">
        <v>2096</v>
      </c>
      <c r="O163" s="436" t="s">
        <v>2092</v>
      </c>
      <c r="P163" s="377" t="s">
        <v>2121</v>
      </c>
      <c r="Q163" s="377" t="s">
        <v>2121</v>
      </c>
      <c r="R163" s="438" t="s">
        <v>2779</v>
      </c>
      <c r="S163" s="436" t="s">
        <v>2780</v>
      </c>
      <c r="T163" s="437">
        <v>46054</v>
      </c>
      <c r="U163" s="437">
        <v>46371</v>
      </c>
      <c r="V163" s="438" t="s">
        <v>2781</v>
      </c>
      <c r="W163" s="377" t="s">
        <v>2121</v>
      </c>
      <c r="X163" s="371" t="s">
        <v>2121</v>
      </c>
      <c r="Y163" s="371" t="s">
        <v>2121</v>
      </c>
      <c r="Z163" s="377" t="s">
        <v>2121</v>
      </c>
      <c r="AA163" s="389" t="s">
        <v>2093</v>
      </c>
      <c r="AB163" s="371" t="s">
        <v>2121</v>
      </c>
      <c r="AC163" s="389" t="s">
        <v>2093</v>
      </c>
      <c r="AD163" s="389" t="s">
        <v>2093</v>
      </c>
      <c r="AE163" s="371" t="s">
        <v>2121</v>
      </c>
      <c r="AF163" s="371" t="s">
        <v>2121</v>
      </c>
      <c r="AG163" s="389" t="s">
        <v>2093</v>
      </c>
      <c r="AH163" s="371" t="s">
        <v>2121</v>
      </c>
      <c r="AI163" s="371" t="s">
        <v>2121</v>
      </c>
      <c r="AJ163" s="371" t="s">
        <v>2121</v>
      </c>
      <c r="AK163" s="371" t="s">
        <v>2121</v>
      </c>
      <c r="AL163" s="371" t="s">
        <v>2121</v>
      </c>
      <c r="AM163" s="371" t="s">
        <v>2121</v>
      </c>
      <c r="AN163" s="371" t="s">
        <v>2121</v>
      </c>
      <c r="AO163" s="389" t="s">
        <v>2093</v>
      </c>
      <c r="AP163" s="371" t="s">
        <v>2121</v>
      </c>
      <c r="AQ163" s="371" t="s">
        <v>2121</v>
      </c>
      <c r="AR163" s="371" t="s">
        <v>2121</v>
      </c>
      <c r="AS163" s="371" t="s">
        <v>2121</v>
      </c>
      <c r="AT163" s="371" t="s">
        <v>2121</v>
      </c>
      <c r="AU163" s="371" t="s">
        <v>2121</v>
      </c>
      <c r="AV163" s="371" t="s">
        <v>2121</v>
      </c>
      <c r="AW163" s="371" t="s">
        <v>2121</v>
      </c>
      <c r="AX163" s="371" t="s">
        <v>2121</v>
      </c>
      <c r="AY163" s="371" t="s">
        <v>2121</v>
      </c>
      <c r="AZ163" s="371" t="s">
        <v>2121</v>
      </c>
      <c r="BA163" s="371" t="s">
        <v>2121</v>
      </c>
      <c r="BB163" s="371" t="s">
        <v>2121</v>
      </c>
      <c r="BC163" s="371" t="s">
        <v>2121</v>
      </c>
      <c r="BD163" s="371" t="s">
        <v>2121</v>
      </c>
      <c r="BE163" s="371" t="s">
        <v>2121</v>
      </c>
      <c r="BF163" s="371" t="s">
        <v>2121</v>
      </c>
      <c r="BG163" s="371" t="s">
        <v>2121</v>
      </c>
      <c r="BH163" s="389" t="s">
        <v>2093</v>
      </c>
      <c r="BI163" s="439" t="s">
        <v>2093</v>
      </c>
      <c r="BJ163" s="333"/>
      <c r="BK163" s="333"/>
      <c r="BL163" s="333"/>
      <c r="BM163" s="333"/>
    </row>
    <row r="164" spans="2:65" ht="105" hidden="1" x14ac:dyDescent="0.2">
      <c r="B164"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EST-DO_1-2-1-5-N.A-N-OAPCR -154</v>
      </c>
      <c r="C164" s="367">
        <f t="shared" si="7"/>
        <v>154</v>
      </c>
      <c r="D164" s="388" t="s">
        <v>99</v>
      </c>
      <c r="E164" s="389" t="s">
        <v>2118</v>
      </c>
      <c r="F164" s="395" t="s">
        <v>2119</v>
      </c>
      <c r="G164" s="371" t="s">
        <v>2087</v>
      </c>
      <c r="H164" s="395" t="s">
        <v>2126</v>
      </c>
      <c r="I164" s="386" t="s">
        <v>2408</v>
      </c>
      <c r="J164" s="374" t="str">
        <f>IFERROR(VLOOKUP(PAA_20253132[[#This Row],[PRODUCTO  (Intermedio- proyectos)]],[5]!Tabla17[#All],2,FALSE),"Seleccione el producto")</f>
        <v>DO_1</v>
      </c>
      <c r="K164" s="391" t="str">
        <f>IFERROR(VLOOKUP(PAA_20253132[[#This Row],[PRODUCTO  (Intermedio- proyectos)]],[5]!Tabla17[#All],3,FALSE),"Seleccione el producto")</f>
        <v>Fortalecer el desempeño institucional mediante el rediseño organizacional, la Gestión del Talento Humano y la Gestión del Conocimiento con el fin mejorar la eficiencia y calidad en la prestación de los servicios y contribuir al cumplimiento de las metas, objetivos y misión de la entidad.</v>
      </c>
      <c r="L164" s="391" t="str">
        <f>IFERROR(VLOOKUP(PAA_20253132[[#This Row],[PRODUCTO  (Intermedio- proyectos)]],[5]!Tabla17[#All],4,FALSE),"Seleccione el producto")</f>
        <v xml:space="preserve">2. Generar una cultura que permita apalancar el  desarrollo de Talento Humano y la transformación organizacional de la ADRES </v>
      </c>
      <c r="M164" s="391" t="str">
        <f>IFERROR(VLOOKUP(PAA_20253132[[#This Row],[PRODUCTO  (Intermedio- proyectos)]],[5]!Tabla17[#All],5,FALSE),"Seleccione el producto")</f>
        <v>Director DAF</v>
      </c>
      <c r="N164" s="396" t="s">
        <v>2096</v>
      </c>
      <c r="O164" s="436" t="s">
        <v>2092</v>
      </c>
      <c r="P164" s="377" t="s">
        <v>2121</v>
      </c>
      <c r="Q164" s="377" t="s">
        <v>2121</v>
      </c>
      <c r="R164" s="436" t="s">
        <v>2782</v>
      </c>
      <c r="S164" s="436" t="s">
        <v>2780</v>
      </c>
      <c r="T164" s="440">
        <v>46143</v>
      </c>
      <c r="U164" s="440">
        <v>46371</v>
      </c>
      <c r="V164" s="436" t="s">
        <v>2783</v>
      </c>
      <c r="W164" s="377" t="s">
        <v>2121</v>
      </c>
      <c r="X164" s="386" t="s">
        <v>2784</v>
      </c>
      <c r="Y164" s="386" t="s">
        <v>2785</v>
      </c>
      <c r="Z164" s="377" t="s">
        <v>2786</v>
      </c>
      <c r="AA164" s="371" t="s">
        <v>2121</v>
      </c>
      <c r="AB164" s="371" t="s">
        <v>2121</v>
      </c>
      <c r="AC164" s="434" t="s">
        <v>2093</v>
      </c>
      <c r="AD164" s="371" t="s">
        <v>2121</v>
      </c>
      <c r="AE164" s="371" t="s">
        <v>2121</v>
      </c>
      <c r="AF164" s="371" t="s">
        <v>2121</v>
      </c>
      <c r="AG164" s="434" t="s">
        <v>2093</v>
      </c>
      <c r="AH164" s="371" t="s">
        <v>2121</v>
      </c>
      <c r="AI164" s="371" t="s">
        <v>2121</v>
      </c>
      <c r="AJ164" s="371" t="s">
        <v>2121</v>
      </c>
      <c r="AK164" s="371" t="s">
        <v>2121</v>
      </c>
      <c r="AL164" s="371" t="s">
        <v>2121</v>
      </c>
      <c r="AM164" s="371" t="s">
        <v>2121</v>
      </c>
      <c r="AN164" s="371" t="s">
        <v>2121</v>
      </c>
      <c r="AO164" s="434" t="s">
        <v>2093</v>
      </c>
      <c r="AP164" s="371" t="s">
        <v>2121</v>
      </c>
      <c r="AQ164" s="371" t="s">
        <v>2121</v>
      </c>
      <c r="AR164" s="371" t="s">
        <v>2121</v>
      </c>
      <c r="AS164" s="371" t="s">
        <v>2121</v>
      </c>
      <c r="AT164" s="371" t="s">
        <v>2121</v>
      </c>
      <c r="AU164" s="371" t="s">
        <v>2121</v>
      </c>
      <c r="AV164" s="371" t="s">
        <v>2121</v>
      </c>
      <c r="AW164" s="371" t="s">
        <v>2121</v>
      </c>
      <c r="AX164" s="371" t="s">
        <v>2121</v>
      </c>
      <c r="AY164" s="371" t="s">
        <v>2121</v>
      </c>
      <c r="AZ164" s="371" t="s">
        <v>2121</v>
      </c>
      <c r="BA164" s="371" t="s">
        <v>2121</v>
      </c>
      <c r="BB164" s="371" t="s">
        <v>2121</v>
      </c>
      <c r="BC164" s="371" t="s">
        <v>2121</v>
      </c>
      <c r="BD164" s="371" t="s">
        <v>2121</v>
      </c>
      <c r="BE164" s="371" t="s">
        <v>2121</v>
      </c>
      <c r="BF164" s="371" t="s">
        <v>2121</v>
      </c>
      <c r="BG164" s="371" t="s">
        <v>2121</v>
      </c>
      <c r="BH164" s="434" t="s">
        <v>2093</v>
      </c>
      <c r="BI164" s="435" t="s">
        <v>2093</v>
      </c>
      <c r="BJ164" s="333"/>
      <c r="BK164" s="333"/>
      <c r="BL164" s="333"/>
      <c r="BM164" s="333"/>
    </row>
    <row r="165" spans="2:65" ht="105" hidden="1" x14ac:dyDescent="0.2">
      <c r="B165"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EST-DO_1-2-1-5-N.A-N-OAPCR -155</v>
      </c>
      <c r="C165" s="367">
        <f t="shared" si="7"/>
        <v>155</v>
      </c>
      <c r="D165" s="393" t="s">
        <v>99</v>
      </c>
      <c r="E165" s="394" t="s">
        <v>2118</v>
      </c>
      <c r="F165" s="395" t="s">
        <v>2119</v>
      </c>
      <c r="G165" s="371" t="s">
        <v>2087</v>
      </c>
      <c r="H165" s="372" t="s">
        <v>2126</v>
      </c>
      <c r="I165" s="386" t="s">
        <v>2408</v>
      </c>
      <c r="J165" s="374" t="str">
        <f>IFERROR(VLOOKUP(PAA_20253132[[#This Row],[PRODUCTO  (Intermedio- proyectos)]],[5]!Tabla17[#All],2,FALSE),"Seleccione el producto")</f>
        <v>DO_1</v>
      </c>
      <c r="K165" s="391" t="str">
        <f>IFERROR(VLOOKUP(PAA_20253132[[#This Row],[PRODUCTO  (Intermedio- proyectos)]],[5]!Tabla17[#All],3,FALSE),"Seleccione el producto")</f>
        <v>Fortalecer el desempeño institucional mediante el rediseño organizacional, la Gestión del Talento Humano y la Gestión del Conocimiento con el fin mejorar la eficiencia y calidad en la prestación de los servicios y contribuir al cumplimiento de las metas, objetivos y misión de la entidad.</v>
      </c>
      <c r="L165" s="391" t="str">
        <f>IFERROR(VLOOKUP(PAA_20253132[[#This Row],[PRODUCTO  (Intermedio- proyectos)]],[5]!Tabla17[#All],4,FALSE),"Seleccione el producto")</f>
        <v xml:space="preserve">2. Generar una cultura que permita apalancar el  desarrollo de Talento Humano y la transformación organizacional de la ADRES </v>
      </c>
      <c r="M165" s="391" t="str">
        <f>IFERROR(VLOOKUP(PAA_20253132[[#This Row],[PRODUCTO  (Intermedio- proyectos)]],[5]!Tabla17[#All],5,FALSE),"Seleccione el producto")</f>
        <v>Director DAF</v>
      </c>
      <c r="N165" s="392" t="s">
        <v>2096</v>
      </c>
      <c r="O165" s="386" t="s">
        <v>2092</v>
      </c>
      <c r="P165" s="377" t="s">
        <v>2121</v>
      </c>
      <c r="Q165" s="377" t="s">
        <v>2121</v>
      </c>
      <c r="R165" s="386" t="s">
        <v>2787</v>
      </c>
      <c r="S165" s="386" t="s">
        <v>2788</v>
      </c>
      <c r="T165" s="387">
        <v>46054</v>
      </c>
      <c r="U165" s="387">
        <v>46371</v>
      </c>
      <c r="V165" s="386" t="s">
        <v>2789</v>
      </c>
      <c r="W165" s="377" t="s">
        <v>2121</v>
      </c>
      <c r="X165" s="386" t="s">
        <v>1871</v>
      </c>
      <c r="Y165" s="386" t="s">
        <v>2765</v>
      </c>
      <c r="Z165" s="380">
        <v>0.9</v>
      </c>
      <c r="AA165" s="371" t="s">
        <v>2121</v>
      </c>
      <c r="AB165" s="371" t="s">
        <v>2121</v>
      </c>
      <c r="AC165" s="371" t="s">
        <v>2093</v>
      </c>
      <c r="AD165" s="371" t="s">
        <v>2121</v>
      </c>
      <c r="AE165" s="371" t="s">
        <v>2121</v>
      </c>
      <c r="AF165" s="371" t="s">
        <v>2121</v>
      </c>
      <c r="AG165" s="371" t="s">
        <v>2093</v>
      </c>
      <c r="AH165" s="371" t="s">
        <v>2121</v>
      </c>
      <c r="AI165" s="371" t="s">
        <v>2121</v>
      </c>
      <c r="AJ165" s="371" t="s">
        <v>2121</v>
      </c>
      <c r="AK165" s="371" t="s">
        <v>2121</v>
      </c>
      <c r="AL165" s="371" t="s">
        <v>2121</v>
      </c>
      <c r="AM165" s="371" t="s">
        <v>2121</v>
      </c>
      <c r="AN165" s="371" t="s">
        <v>2121</v>
      </c>
      <c r="AO165" s="371" t="s">
        <v>2121</v>
      </c>
      <c r="AP165" s="371" t="s">
        <v>2121</v>
      </c>
      <c r="AQ165" s="371" t="s">
        <v>2121</v>
      </c>
      <c r="AR165" s="371" t="s">
        <v>2121</v>
      </c>
      <c r="AS165" s="371" t="s">
        <v>2121</v>
      </c>
      <c r="AT165" s="371" t="s">
        <v>2121</v>
      </c>
      <c r="AU165" s="371" t="s">
        <v>2093</v>
      </c>
      <c r="AV165" s="371" t="s">
        <v>2121</v>
      </c>
      <c r="AW165" s="371" t="s">
        <v>2121</v>
      </c>
      <c r="AX165" s="371" t="s">
        <v>2121</v>
      </c>
      <c r="AY165" s="371" t="s">
        <v>2121</v>
      </c>
      <c r="AZ165" s="371" t="s">
        <v>2121</v>
      </c>
      <c r="BA165" s="371" t="s">
        <v>2121</v>
      </c>
      <c r="BB165" s="371" t="s">
        <v>2121</v>
      </c>
      <c r="BC165" s="371" t="s">
        <v>2121</v>
      </c>
      <c r="BD165" s="371" t="s">
        <v>2121</v>
      </c>
      <c r="BE165" s="371" t="s">
        <v>2121</v>
      </c>
      <c r="BF165" s="371" t="s">
        <v>2121</v>
      </c>
      <c r="BG165" s="371" t="s">
        <v>2121</v>
      </c>
      <c r="BH165" s="371" t="s">
        <v>2093</v>
      </c>
      <c r="BI165" s="381" t="s">
        <v>2093</v>
      </c>
      <c r="BJ165" s="333"/>
      <c r="BK165" s="333"/>
      <c r="BL165" s="333"/>
      <c r="BM165" s="333"/>
    </row>
    <row r="166" spans="2:65" ht="105" hidden="1" x14ac:dyDescent="0.2">
      <c r="B166"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EST-DO_1-2-1-5-N.A-N-OAPCR -156</v>
      </c>
      <c r="C166" s="367">
        <f t="shared" si="7"/>
        <v>156</v>
      </c>
      <c r="D166" s="393" t="s">
        <v>99</v>
      </c>
      <c r="E166" s="394" t="s">
        <v>2118</v>
      </c>
      <c r="F166" s="372" t="s">
        <v>2119</v>
      </c>
      <c r="G166" s="371" t="s">
        <v>2087</v>
      </c>
      <c r="H166" s="372" t="s">
        <v>2120</v>
      </c>
      <c r="I166" s="386" t="s">
        <v>2408</v>
      </c>
      <c r="J166" s="374" t="str">
        <f>IFERROR(VLOOKUP(PAA_20253132[[#This Row],[PRODUCTO  (Intermedio- proyectos)]],[5]!Tabla17[#All],2,FALSE),"Seleccione el producto")</f>
        <v>DO_1</v>
      </c>
      <c r="K166" s="391" t="str">
        <f>IFERROR(VLOOKUP(PAA_20253132[[#This Row],[PRODUCTO  (Intermedio- proyectos)]],[5]!Tabla17[#All],3,FALSE),"Seleccione el producto")</f>
        <v>Fortalecer el desempeño institucional mediante el rediseño organizacional, la Gestión del Talento Humano y la Gestión del Conocimiento con el fin mejorar la eficiencia y calidad en la prestación de los servicios y contribuir al cumplimiento de las metas, objetivos y misión de la entidad.</v>
      </c>
      <c r="L166" s="391" t="str">
        <f>IFERROR(VLOOKUP(PAA_20253132[[#This Row],[PRODUCTO  (Intermedio- proyectos)]],[5]!Tabla17[#All],4,FALSE),"Seleccione el producto")</f>
        <v xml:space="preserve">2. Generar una cultura que permita apalancar el  desarrollo de Talento Humano y la transformación organizacional de la ADRES </v>
      </c>
      <c r="M166" s="391" t="str">
        <f>IFERROR(VLOOKUP(PAA_20253132[[#This Row],[PRODUCTO  (Intermedio- proyectos)]],[5]!Tabla17[#All],5,FALSE),"Seleccione el producto")</f>
        <v>Director DAF</v>
      </c>
      <c r="N166" s="386" t="s">
        <v>2096</v>
      </c>
      <c r="O166" s="407" t="s">
        <v>2092</v>
      </c>
      <c r="P166" s="377" t="s">
        <v>2121</v>
      </c>
      <c r="Q166" s="377" t="s">
        <v>2121</v>
      </c>
      <c r="R166" s="407" t="s">
        <v>2790</v>
      </c>
      <c r="S166" s="407" t="s">
        <v>2791</v>
      </c>
      <c r="T166" s="441">
        <v>46054</v>
      </c>
      <c r="U166" s="441">
        <v>46371</v>
      </c>
      <c r="V166" s="407" t="s">
        <v>2792</v>
      </c>
      <c r="W166" s="377" t="s">
        <v>2121</v>
      </c>
      <c r="X166" s="386" t="s">
        <v>2793</v>
      </c>
      <c r="Y166" s="386" t="s">
        <v>2794</v>
      </c>
      <c r="Z166" s="380">
        <v>0.9</v>
      </c>
      <c r="AA166" s="371" t="s">
        <v>2121</v>
      </c>
      <c r="AB166" s="371" t="s">
        <v>2121</v>
      </c>
      <c r="AC166" s="371" t="s">
        <v>2121</v>
      </c>
      <c r="AD166" s="371" t="s">
        <v>2121</v>
      </c>
      <c r="AE166" s="371" t="s">
        <v>2121</v>
      </c>
      <c r="AF166" s="371" t="s">
        <v>2121</v>
      </c>
      <c r="AG166" s="394" t="s">
        <v>2093</v>
      </c>
      <c r="AH166" s="371" t="s">
        <v>2121</v>
      </c>
      <c r="AI166" s="371" t="s">
        <v>2121</v>
      </c>
      <c r="AJ166" s="371" t="s">
        <v>2121</v>
      </c>
      <c r="AK166" s="371" t="s">
        <v>2121</v>
      </c>
      <c r="AL166" s="371" t="s">
        <v>2121</v>
      </c>
      <c r="AM166" s="371" t="s">
        <v>2121</v>
      </c>
      <c r="AN166" s="371" t="s">
        <v>2121</v>
      </c>
      <c r="AO166" s="394" t="s">
        <v>2093</v>
      </c>
      <c r="AP166" s="371" t="s">
        <v>2121</v>
      </c>
      <c r="AQ166" s="371" t="s">
        <v>2121</v>
      </c>
      <c r="AR166" s="371" t="s">
        <v>2121</v>
      </c>
      <c r="AS166" s="371" t="s">
        <v>2121</v>
      </c>
      <c r="AT166" s="371" t="s">
        <v>2121</v>
      </c>
      <c r="AU166" s="371" t="s">
        <v>2121</v>
      </c>
      <c r="AV166" s="371" t="s">
        <v>2121</v>
      </c>
      <c r="AW166" s="371" t="s">
        <v>2121</v>
      </c>
      <c r="AX166" s="371" t="s">
        <v>2121</v>
      </c>
      <c r="AY166" s="371" t="s">
        <v>2121</v>
      </c>
      <c r="AZ166" s="371" t="s">
        <v>2121</v>
      </c>
      <c r="BA166" s="371" t="s">
        <v>2121</v>
      </c>
      <c r="BB166" s="371" t="s">
        <v>2121</v>
      </c>
      <c r="BC166" s="371" t="s">
        <v>2121</v>
      </c>
      <c r="BD166" s="371" t="s">
        <v>2121</v>
      </c>
      <c r="BE166" s="371" t="s">
        <v>2121</v>
      </c>
      <c r="BF166" s="371" t="s">
        <v>2121</v>
      </c>
      <c r="BG166" s="371" t="s">
        <v>2121</v>
      </c>
      <c r="BH166" s="394" t="s">
        <v>2093</v>
      </c>
      <c r="BI166" s="402" t="s">
        <v>2093</v>
      </c>
      <c r="BJ166" s="333"/>
      <c r="BK166" s="333"/>
      <c r="BL166" s="333"/>
      <c r="BM166" s="333"/>
    </row>
    <row r="167" spans="2:65" ht="105" hidden="1" x14ac:dyDescent="0.2">
      <c r="B167" s="366" t="s">
        <v>2795</v>
      </c>
      <c r="C167" s="367">
        <f>+C166+1</f>
        <v>157</v>
      </c>
      <c r="D167" s="383" t="s">
        <v>0</v>
      </c>
      <c r="E167" s="384" t="s">
        <v>1555</v>
      </c>
      <c r="F167" s="372" t="s">
        <v>2086</v>
      </c>
      <c r="G167" s="377" t="s">
        <v>2087</v>
      </c>
      <c r="H167" s="372" t="s">
        <v>2103</v>
      </c>
      <c r="I167" s="373" t="s">
        <v>2427</v>
      </c>
      <c r="J167" s="374" t="s">
        <v>2088</v>
      </c>
      <c r="K167" s="375" t="s">
        <v>2089</v>
      </c>
      <c r="L167" s="375" t="s">
        <v>2122</v>
      </c>
      <c r="M167" s="375" t="s">
        <v>2091</v>
      </c>
      <c r="N167" s="373" t="s">
        <v>2796</v>
      </c>
      <c r="O167" s="373" t="s">
        <v>2092</v>
      </c>
      <c r="P167" s="377" t="s">
        <v>2121</v>
      </c>
      <c r="Q167" s="377" t="s">
        <v>2121</v>
      </c>
      <c r="R167" s="373" t="s">
        <v>2123</v>
      </c>
      <c r="S167" s="373" t="s">
        <v>2428</v>
      </c>
      <c r="T167" s="379">
        <v>46023</v>
      </c>
      <c r="U167" s="379">
        <v>46371</v>
      </c>
      <c r="V167" s="373" t="s">
        <v>2124</v>
      </c>
      <c r="W167" s="377" t="s">
        <v>2121</v>
      </c>
      <c r="X167" s="373" t="s">
        <v>2125</v>
      </c>
      <c r="Y167" s="373" t="s">
        <v>2763</v>
      </c>
      <c r="Z167" s="380">
        <v>1</v>
      </c>
      <c r="AA167" s="371" t="s">
        <v>2093</v>
      </c>
      <c r="AB167" s="371" t="s">
        <v>2121</v>
      </c>
      <c r="AC167" s="371" t="s">
        <v>2093</v>
      </c>
      <c r="AD167" s="371" t="s">
        <v>2093</v>
      </c>
      <c r="AE167" s="371" t="s">
        <v>2121</v>
      </c>
      <c r="AF167" s="371" t="s">
        <v>2121</v>
      </c>
      <c r="AG167" s="371" t="s">
        <v>2093</v>
      </c>
      <c r="AH167" s="371" t="s">
        <v>2121</v>
      </c>
      <c r="AI167" s="371" t="s">
        <v>2121</v>
      </c>
      <c r="AJ167" s="371" t="s">
        <v>2121</v>
      </c>
      <c r="AK167" s="371" t="s">
        <v>2121</v>
      </c>
      <c r="AL167" s="371" t="s">
        <v>2121</v>
      </c>
      <c r="AM167" s="371" t="s">
        <v>2121</v>
      </c>
      <c r="AN167" s="371" t="s">
        <v>2121</v>
      </c>
      <c r="AO167" s="371" t="s">
        <v>2093</v>
      </c>
      <c r="AP167" s="371" t="s">
        <v>2121</v>
      </c>
      <c r="AQ167" s="371" t="s">
        <v>2121</v>
      </c>
      <c r="AR167" s="371" t="s">
        <v>2121</v>
      </c>
      <c r="AS167" s="371" t="s">
        <v>2121</v>
      </c>
      <c r="AT167" s="371" t="s">
        <v>2121</v>
      </c>
      <c r="AU167" s="371" t="s">
        <v>2093</v>
      </c>
      <c r="AV167" s="371" t="s">
        <v>2121</v>
      </c>
      <c r="AW167" s="371" t="s">
        <v>2121</v>
      </c>
      <c r="AX167" s="371" t="s">
        <v>2121</v>
      </c>
      <c r="AY167" s="371" t="s">
        <v>2093</v>
      </c>
      <c r="AZ167" s="371" t="s">
        <v>2121</v>
      </c>
      <c r="BA167" s="371" t="s">
        <v>2121</v>
      </c>
      <c r="BB167" s="371" t="s">
        <v>2121</v>
      </c>
      <c r="BC167" s="371" t="s">
        <v>2121</v>
      </c>
      <c r="BD167" s="371" t="s">
        <v>2121</v>
      </c>
      <c r="BE167" s="371" t="s">
        <v>2121</v>
      </c>
      <c r="BF167" s="371" t="s">
        <v>2121</v>
      </c>
      <c r="BG167" s="371" t="s">
        <v>2121</v>
      </c>
      <c r="BH167" s="371" t="s">
        <v>2093</v>
      </c>
      <c r="BI167" s="381" t="s">
        <v>2121</v>
      </c>
      <c r="BJ167" s="333"/>
      <c r="BK167" s="333"/>
      <c r="BL167" s="333"/>
      <c r="BM167" s="333"/>
    </row>
    <row r="168" spans="2:65" ht="105" hidden="1" x14ac:dyDescent="0.2">
      <c r="B168"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EST-DO_1-3-1-5-N.A-N-OAPCR -158</v>
      </c>
      <c r="C168" s="367">
        <f t="shared" ref="C168:C178" si="8">+C167+1</f>
        <v>158</v>
      </c>
      <c r="D168" s="393" t="s">
        <v>99</v>
      </c>
      <c r="E168" s="394" t="s">
        <v>2118</v>
      </c>
      <c r="F168" s="372" t="s">
        <v>2119</v>
      </c>
      <c r="G168" s="371" t="s">
        <v>2087</v>
      </c>
      <c r="H168" s="372" t="s">
        <v>2120</v>
      </c>
      <c r="I168" s="386" t="s">
        <v>2408</v>
      </c>
      <c r="J168" s="374" t="str">
        <f>IFERROR(VLOOKUP(PAA_20253132[[#This Row],[PRODUCTO  (Intermedio- proyectos)]],[5]!Tabla17[#All],2,FALSE),"Seleccione el producto")</f>
        <v>DO_1</v>
      </c>
      <c r="K168" s="391" t="str">
        <f>IFERROR(VLOOKUP(PAA_20253132[[#This Row],[PRODUCTO  (Intermedio- proyectos)]],[5]!Tabla17[#All],3,FALSE),"Seleccione el producto")</f>
        <v>Fortalecer el desempeño institucional mediante el rediseño organizacional, la Gestión del Talento Humano y la Gestión del Conocimiento con el fin mejorar la eficiencia y calidad en la prestación de los servicios y contribuir al cumplimiento de las metas, objetivos y misión de la entidad.</v>
      </c>
      <c r="L168" s="391" t="str">
        <f>IFERROR(VLOOKUP(PAA_20253132[[#This Row],[PRODUCTO  (Intermedio- proyectos)]],[5]!Tabla17[#All],4,FALSE),"Seleccione el producto")</f>
        <v>3. Fortalecer el modelo de gestión de conocimiento de la Entidad</v>
      </c>
      <c r="M168" s="391" t="str">
        <f>IFERROR(VLOOKUP(PAA_20253132[[#This Row],[PRODUCTO  (Intermedio- proyectos)]],[5]!Tabla17[#All],5,FALSE),"Seleccione el producto")</f>
        <v>Director DAF</v>
      </c>
      <c r="N168" s="407" t="s">
        <v>2796</v>
      </c>
      <c r="O168" s="407" t="s">
        <v>2092</v>
      </c>
      <c r="P168" s="377" t="s">
        <v>2121</v>
      </c>
      <c r="Q168" s="377" t="s">
        <v>2121</v>
      </c>
      <c r="R168" s="407" t="s">
        <v>2797</v>
      </c>
      <c r="S168" s="407" t="s">
        <v>2791</v>
      </c>
      <c r="T168" s="441">
        <v>46054</v>
      </c>
      <c r="U168" s="441">
        <v>46371</v>
      </c>
      <c r="V168" s="407" t="s">
        <v>2798</v>
      </c>
      <c r="W168" s="377" t="s">
        <v>2121</v>
      </c>
      <c r="X168" s="386" t="s">
        <v>1882</v>
      </c>
      <c r="Y168" s="386" t="s">
        <v>2799</v>
      </c>
      <c r="Z168" s="380">
        <v>0.9</v>
      </c>
      <c r="AA168" s="394" t="s">
        <v>2121</v>
      </c>
      <c r="AB168" s="394" t="s">
        <v>2121</v>
      </c>
      <c r="AC168" s="394" t="s">
        <v>2121</v>
      </c>
      <c r="AD168" s="394" t="s">
        <v>2121</v>
      </c>
      <c r="AE168" s="394" t="s">
        <v>2121</v>
      </c>
      <c r="AF168" s="394" t="s">
        <v>2121</v>
      </c>
      <c r="AG168" s="394" t="s">
        <v>2093</v>
      </c>
      <c r="AH168" s="394" t="s">
        <v>2121</v>
      </c>
      <c r="AI168" s="394" t="s">
        <v>2121</v>
      </c>
      <c r="AJ168" s="394" t="s">
        <v>2121</v>
      </c>
      <c r="AK168" s="394" t="s">
        <v>2121</v>
      </c>
      <c r="AL168" s="394" t="s">
        <v>2121</v>
      </c>
      <c r="AM168" s="394" t="s">
        <v>2121</v>
      </c>
      <c r="AN168" s="394" t="s">
        <v>2121</v>
      </c>
      <c r="AO168" s="394" t="s">
        <v>2093</v>
      </c>
      <c r="AP168" s="394" t="s">
        <v>2121</v>
      </c>
      <c r="AQ168" s="394" t="s">
        <v>2121</v>
      </c>
      <c r="AR168" s="394" t="s">
        <v>2121</v>
      </c>
      <c r="AS168" s="394" t="s">
        <v>2121</v>
      </c>
      <c r="AT168" s="394" t="s">
        <v>2121</v>
      </c>
      <c r="AU168" s="394" t="s">
        <v>2121</v>
      </c>
      <c r="AV168" s="394" t="s">
        <v>2121</v>
      </c>
      <c r="AW168" s="394" t="s">
        <v>2121</v>
      </c>
      <c r="AX168" s="394" t="s">
        <v>2121</v>
      </c>
      <c r="AY168" s="394" t="s">
        <v>2093</v>
      </c>
      <c r="AZ168" s="394" t="s">
        <v>2121</v>
      </c>
      <c r="BA168" s="394" t="s">
        <v>2121</v>
      </c>
      <c r="BB168" s="394" t="s">
        <v>2121</v>
      </c>
      <c r="BC168" s="394" t="s">
        <v>2121</v>
      </c>
      <c r="BD168" s="394" t="s">
        <v>2121</v>
      </c>
      <c r="BE168" s="394" t="s">
        <v>2121</v>
      </c>
      <c r="BF168" s="394" t="s">
        <v>2121</v>
      </c>
      <c r="BG168" s="394" t="s">
        <v>2121</v>
      </c>
      <c r="BH168" s="394" t="s">
        <v>2093</v>
      </c>
      <c r="BI168" s="402" t="s">
        <v>2121</v>
      </c>
      <c r="BJ168" s="333"/>
      <c r="BK168" s="333"/>
      <c r="BL168" s="333"/>
      <c r="BM168" s="333"/>
    </row>
    <row r="169" spans="2:65" ht="105" hidden="1" x14ac:dyDescent="0.2">
      <c r="B169"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EST-DO_1-3-1-5-N.A-N-OAPCR -159</v>
      </c>
      <c r="C169" s="367">
        <f t="shared" si="8"/>
        <v>159</v>
      </c>
      <c r="D169" s="393" t="s">
        <v>99</v>
      </c>
      <c r="E169" s="394" t="str">
        <f>VLOOKUP($D169,[5]!Tabla2[#Data],2,FALSE)</f>
        <v xml:space="preserve">OAPCR </v>
      </c>
      <c r="F169" s="372" t="s">
        <v>2119</v>
      </c>
      <c r="G169" s="371" t="s">
        <v>2087</v>
      </c>
      <c r="H169" s="372" t="s">
        <v>2120</v>
      </c>
      <c r="I169" s="386" t="s">
        <v>2408</v>
      </c>
      <c r="J169" s="374" t="str">
        <f>IFERROR(VLOOKUP(PAA_20253132[[#This Row],[PRODUCTO  (Intermedio- proyectos)]],[5]!Tabla17[#All],2,FALSE),"Seleccione el producto")</f>
        <v>DO_1</v>
      </c>
      <c r="K169" s="391" t="str">
        <f>IFERROR(VLOOKUP(PAA_20253132[[#This Row],[PRODUCTO  (Intermedio- proyectos)]],[5]!Tabla17[#All],3,FALSE),"Seleccione el producto")</f>
        <v>Fortalecer el desempeño institucional mediante el rediseño organizacional, la Gestión del Talento Humano y la Gestión del Conocimiento con el fin mejorar la eficiencia y calidad en la prestación de los servicios y contribuir al cumplimiento de las metas, objetivos y misión de la entidad.</v>
      </c>
      <c r="L169" s="391" t="str">
        <f>IFERROR(VLOOKUP(PAA_20253132[[#This Row],[PRODUCTO  (Intermedio- proyectos)]],[5]!Tabla17[#All],4,FALSE),"Seleccione el producto")</f>
        <v>3. Fortalecer el modelo de gestión de conocimiento de la Entidad</v>
      </c>
      <c r="M169" s="391" t="str">
        <f>IFERROR(VLOOKUP(PAA_20253132[[#This Row],[PRODUCTO  (Intermedio- proyectos)]],[5]!Tabla17[#All],5,FALSE),"Seleccione el producto")</f>
        <v>Director DAF</v>
      </c>
      <c r="N169" s="407" t="s">
        <v>2796</v>
      </c>
      <c r="O169" s="407" t="s">
        <v>2092</v>
      </c>
      <c r="P169" s="377" t="s">
        <v>2121</v>
      </c>
      <c r="Q169" s="377" t="s">
        <v>2121</v>
      </c>
      <c r="R169" s="407" t="s">
        <v>2800</v>
      </c>
      <c r="S169" s="407" t="s">
        <v>2791</v>
      </c>
      <c r="T169" s="441">
        <v>46143</v>
      </c>
      <c r="U169" s="441">
        <v>46371</v>
      </c>
      <c r="V169" s="407" t="s">
        <v>2801</v>
      </c>
      <c r="W169" s="377" t="s">
        <v>2121</v>
      </c>
      <c r="X169" s="386" t="s">
        <v>1882</v>
      </c>
      <c r="Y169" s="386" t="s">
        <v>2799</v>
      </c>
      <c r="Z169" s="380">
        <v>0.9</v>
      </c>
      <c r="AA169" s="394" t="s">
        <v>2121</v>
      </c>
      <c r="AB169" s="394" t="s">
        <v>2121</v>
      </c>
      <c r="AC169" s="394" t="s">
        <v>2121</v>
      </c>
      <c r="AD169" s="394" t="s">
        <v>2121</v>
      </c>
      <c r="AE169" s="394" t="s">
        <v>2121</v>
      </c>
      <c r="AF169" s="394" t="s">
        <v>2121</v>
      </c>
      <c r="AG169" s="394" t="s">
        <v>2093</v>
      </c>
      <c r="AH169" s="394" t="s">
        <v>2121</v>
      </c>
      <c r="AI169" s="394" t="s">
        <v>2121</v>
      </c>
      <c r="AJ169" s="394" t="s">
        <v>2121</v>
      </c>
      <c r="AK169" s="394" t="s">
        <v>2121</v>
      </c>
      <c r="AL169" s="394" t="s">
        <v>2121</v>
      </c>
      <c r="AM169" s="394" t="s">
        <v>2121</v>
      </c>
      <c r="AN169" s="394" t="s">
        <v>2121</v>
      </c>
      <c r="AO169" s="394" t="s">
        <v>2093</v>
      </c>
      <c r="AP169" s="394" t="s">
        <v>2121</v>
      </c>
      <c r="AQ169" s="394" t="s">
        <v>2121</v>
      </c>
      <c r="AR169" s="394" t="s">
        <v>2121</v>
      </c>
      <c r="AS169" s="394" t="s">
        <v>2121</v>
      </c>
      <c r="AT169" s="394" t="s">
        <v>2121</v>
      </c>
      <c r="AU169" s="394" t="s">
        <v>2121</v>
      </c>
      <c r="AV169" s="394" t="s">
        <v>2121</v>
      </c>
      <c r="AW169" s="394" t="s">
        <v>2121</v>
      </c>
      <c r="AX169" s="394" t="s">
        <v>2121</v>
      </c>
      <c r="AY169" s="394" t="s">
        <v>2093</v>
      </c>
      <c r="AZ169" s="394" t="s">
        <v>2121</v>
      </c>
      <c r="BA169" s="394" t="s">
        <v>2121</v>
      </c>
      <c r="BB169" s="394" t="s">
        <v>2121</v>
      </c>
      <c r="BC169" s="394" t="s">
        <v>2121</v>
      </c>
      <c r="BD169" s="394" t="s">
        <v>2121</v>
      </c>
      <c r="BE169" s="394" t="s">
        <v>2121</v>
      </c>
      <c r="BF169" s="394" t="s">
        <v>2121</v>
      </c>
      <c r="BG169" s="394" t="s">
        <v>2121</v>
      </c>
      <c r="BH169" s="394" t="s">
        <v>2093</v>
      </c>
      <c r="BI169" s="402" t="s">
        <v>2121</v>
      </c>
      <c r="BJ169" s="333"/>
      <c r="BK169" s="333"/>
      <c r="BL169" s="333"/>
      <c r="BM169" s="333"/>
    </row>
    <row r="170" spans="2:65" ht="135" hidden="1" x14ac:dyDescent="0.2">
      <c r="B170" s="366" t="s">
        <v>2802</v>
      </c>
      <c r="C170" s="367">
        <f t="shared" si="8"/>
        <v>160</v>
      </c>
      <c r="D170" s="383" t="s">
        <v>84</v>
      </c>
      <c r="E170" s="384" t="s">
        <v>1595</v>
      </c>
      <c r="F170" s="372" t="s">
        <v>2165</v>
      </c>
      <c r="G170" s="377" t="s">
        <v>2087</v>
      </c>
      <c r="H170" s="372" t="s">
        <v>2129</v>
      </c>
      <c r="I170" s="373" t="s">
        <v>2520</v>
      </c>
      <c r="J170" s="374" t="s">
        <v>2088</v>
      </c>
      <c r="K170" s="375" t="s">
        <v>2089</v>
      </c>
      <c r="L170" s="375" t="s">
        <v>2122</v>
      </c>
      <c r="M170" s="375" t="s">
        <v>2091</v>
      </c>
      <c r="N170" s="373" t="s">
        <v>2796</v>
      </c>
      <c r="O170" s="373" t="s">
        <v>2128</v>
      </c>
      <c r="P170" s="377" t="s">
        <v>2121</v>
      </c>
      <c r="Q170" s="377" t="s">
        <v>2121</v>
      </c>
      <c r="R170" s="373" t="s">
        <v>2803</v>
      </c>
      <c r="S170" s="373" t="s">
        <v>2643</v>
      </c>
      <c r="T170" s="379">
        <v>46054</v>
      </c>
      <c r="U170" s="379">
        <v>46371</v>
      </c>
      <c r="V170" s="373" t="s">
        <v>2804</v>
      </c>
      <c r="W170" s="377" t="s">
        <v>2121</v>
      </c>
      <c r="X170" s="373" t="s">
        <v>2805</v>
      </c>
      <c r="Y170" s="373" t="s">
        <v>2806</v>
      </c>
      <c r="Z170" s="380">
        <v>0.95</v>
      </c>
      <c r="AA170" s="394" t="s">
        <v>2121</v>
      </c>
      <c r="AB170" s="394" t="s">
        <v>2121</v>
      </c>
      <c r="AC170" s="371" t="s">
        <v>2093</v>
      </c>
      <c r="AD170" s="394" t="s">
        <v>2121</v>
      </c>
      <c r="AE170" s="394" t="s">
        <v>2121</v>
      </c>
      <c r="AF170" s="371" t="s">
        <v>2093</v>
      </c>
      <c r="AG170" s="371" t="s">
        <v>2093</v>
      </c>
      <c r="AH170" s="394" t="s">
        <v>2121</v>
      </c>
      <c r="AI170" s="371" t="s">
        <v>2093</v>
      </c>
      <c r="AJ170" s="394" t="s">
        <v>2121</v>
      </c>
      <c r="AK170" s="394" t="s">
        <v>2121</v>
      </c>
      <c r="AL170" s="394" t="s">
        <v>2121</v>
      </c>
      <c r="AM170" s="394" t="s">
        <v>2121</v>
      </c>
      <c r="AN170" s="394" t="s">
        <v>2121</v>
      </c>
      <c r="AO170" s="371" t="s">
        <v>2093</v>
      </c>
      <c r="AP170" s="394" t="s">
        <v>2121</v>
      </c>
      <c r="AQ170" s="394" t="s">
        <v>2121</v>
      </c>
      <c r="AR170" s="394" t="s">
        <v>2121</v>
      </c>
      <c r="AS170" s="394" t="s">
        <v>2121</v>
      </c>
      <c r="AT170" s="394" t="s">
        <v>2121</v>
      </c>
      <c r="AU170" s="371" t="s">
        <v>2093</v>
      </c>
      <c r="AV170" s="394" t="s">
        <v>2121</v>
      </c>
      <c r="AW170" s="394" t="s">
        <v>2121</v>
      </c>
      <c r="AX170" s="394" t="s">
        <v>2121</v>
      </c>
      <c r="AY170" s="394" t="s">
        <v>2121</v>
      </c>
      <c r="AZ170" s="394" t="s">
        <v>2121</v>
      </c>
      <c r="BA170" s="394" t="s">
        <v>2121</v>
      </c>
      <c r="BB170" s="371" t="s">
        <v>2093</v>
      </c>
      <c r="BC170" s="394" t="s">
        <v>2121</v>
      </c>
      <c r="BD170" s="394" t="s">
        <v>2121</v>
      </c>
      <c r="BE170" s="394" t="s">
        <v>2121</v>
      </c>
      <c r="BF170" s="394" t="s">
        <v>2121</v>
      </c>
      <c r="BG170" s="394" t="s">
        <v>2121</v>
      </c>
      <c r="BH170" s="371" t="s">
        <v>2093</v>
      </c>
      <c r="BI170" s="381" t="s">
        <v>2093</v>
      </c>
      <c r="BJ170" s="333"/>
      <c r="BK170" s="333"/>
      <c r="BL170" s="333"/>
      <c r="BM170" s="333"/>
    </row>
    <row r="171" spans="2:65" ht="135" hidden="1" x14ac:dyDescent="0.2">
      <c r="B171" s="366" t="s">
        <v>2807</v>
      </c>
      <c r="C171" s="367">
        <f t="shared" si="8"/>
        <v>161</v>
      </c>
      <c r="D171" s="383" t="s">
        <v>84</v>
      </c>
      <c r="E171" s="384" t="s">
        <v>1595</v>
      </c>
      <c r="F171" s="372" t="s">
        <v>2165</v>
      </c>
      <c r="G171" s="377" t="s">
        <v>2087</v>
      </c>
      <c r="H171" s="372" t="s">
        <v>2129</v>
      </c>
      <c r="I171" s="373" t="s">
        <v>2520</v>
      </c>
      <c r="J171" s="374" t="s">
        <v>2088</v>
      </c>
      <c r="K171" s="375" t="s">
        <v>2089</v>
      </c>
      <c r="L171" s="375" t="s">
        <v>2122</v>
      </c>
      <c r="M171" s="375" t="s">
        <v>2091</v>
      </c>
      <c r="N171" s="373" t="s">
        <v>2796</v>
      </c>
      <c r="O171" s="373" t="s">
        <v>2128</v>
      </c>
      <c r="P171" s="377" t="s">
        <v>2121</v>
      </c>
      <c r="Q171" s="377" t="s">
        <v>2121</v>
      </c>
      <c r="R171" s="373" t="s">
        <v>2130</v>
      </c>
      <c r="S171" s="373" t="s">
        <v>2643</v>
      </c>
      <c r="T171" s="379">
        <v>46054</v>
      </c>
      <c r="U171" s="379">
        <v>46371</v>
      </c>
      <c r="V171" s="373" t="s">
        <v>2804</v>
      </c>
      <c r="W171" s="377" t="s">
        <v>2121</v>
      </c>
      <c r="X171" s="373" t="s">
        <v>2808</v>
      </c>
      <c r="Y171" s="373" t="s">
        <v>2809</v>
      </c>
      <c r="Z171" s="380">
        <v>0.95</v>
      </c>
      <c r="AA171" s="394" t="s">
        <v>2121</v>
      </c>
      <c r="AB171" s="394" t="s">
        <v>2121</v>
      </c>
      <c r="AC171" s="371" t="s">
        <v>2093</v>
      </c>
      <c r="AD171" s="394" t="s">
        <v>2121</v>
      </c>
      <c r="AE171" s="394" t="s">
        <v>2121</v>
      </c>
      <c r="AF171" s="371" t="s">
        <v>2093</v>
      </c>
      <c r="AG171" s="371" t="s">
        <v>2093</v>
      </c>
      <c r="AH171" s="394" t="s">
        <v>2121</v>
      </c>
      <c r="AI171" s="371" t="s">
        <v>2093</v>
      </c>
      <c r="AJ171" s="394" t="s">
        <v>2121</v>
      </c>
      <c r="AK171" s="394" t="s">
        <v>2121</v>
      </c>
      <c r="AL171" s="394" t="s">
        <v>2121</v>
      </c>
      <c r="AM171" s="394" t="s">
        <v>2121</v>
      </c>
      <c r="AN171" s="394" t="s">
        <v>2121</v>
      </c>
      <c r="AO171" s="371" t="s">
        <v>2093</v>
      </c>
      <c r="AP171" s="394" t="s">
        <v>2121</v>
      </c>
      <c r="AQ171" s="394" t="s">
        <v>2121</v>
      </c>
      <c r="AR171" s="394" t="s">
        <v>2121</v>
      </c>
      <c r="AS171" s="394" t="s">
        <v>2121</v>
      </c>
      <c r="AT171" s="394" t="s">
        <v>2121</v>
      </c>
      <c r="AU171" s="371" t="s">
        <v>2093</v>
      </c>
      <c r="AV171" s="394" t="s">
        <v>2121</v>
      </c>
      <c r="AW171" s="394" t="s">
        <v>2121</v>
      </c>
      <c r="AX171" s="394" t="s">
        <v>2121</v>
      </c>
      <c r="AY171" s="394" t="s">
        <v>2121</v>
      </c>
      <c r="AZ171" s="394" t="s">
        <v>2121</v>
      </c>
      <c r="BA171" s="394" t="s">
        <v>2121</v>
      </c>
      <c r="BB171" s="371" t="s">
        <v>2093</v>
      </c>
      <c r="BC171" s="394" t="s">
        <v>2121</v>
      </c>
      <c r="BD171" s="394" t="s">
        <v>2121</v>
      </c>
      <c r="BE171" s="394" t="s">
        <v>2121</v>
      </c>
      <c r="BF171" s="394" t="s">
        <v>2121</v>
      </c>
      <c r="BG171" s="394" t="s">
        <v>2121</v>
      </c>
      <c r="BH171" s="371" t="s">
        <v>2093</v>
      </c>
      <c r="BI171" s="381" t="s">
        <v>2093</v>
      </c>
      <c r="BJ171" s="333"/>
      <c r="BK171" s="333"/>
      <c r="BL171" s="333"/>
      <c r="BM171" s="333"/>
    </row>
    <row r="172" spans="2:65" ht="105" hidden="1" x14ac:dyDescent="0.2">
      <c r="B172" s="366" t="s">
        <v>2810</v>
      </c>
      <c r="C172" s="367">
        <f t="shared" si="8"/>
        <v>162</v>
      </c>
      <c r="D172" s="383" t="s">
        <v>281</v>
      </c>
      <c r="E172" s="384" t="s">
        <v>1567</v>
      </c>
      <c r="F172" s="372" t="s">
        <v>2165</v>
      </c>
      <c r="G172" s="377" t="s">
        <v>2087</v>
      </c>
      <c r="H172" s="372" t="s">
        <v>2126</v>
      </c>
      <c r="I172" s="373" t="s">
        <v>2440</v>
      </c>
      <c r="J172" s="374" t="s">
        <v>2088</v>
      </c>
      <c r="K172" s="375" t="s">
        <v>2089</v>
      </c>
      <c r="L172" s="375" t="s">
        <v>2122</v>
      </c>
      <c r="M172" s="375" t="s">
        <v>2091</v>
      </c>
      <c r="N172" s="373" t="s">
        <v>2796</v>
      </c>
      <c r="O172" s="373" t="s">
        <v>2092</v>
      </c>
      <c r="P172" s="377" t="s">
        <v>2121</v>
      </c>
      <c r="Q172" s="377" t="s">
        <v>2121</v>
      </c>
      <c r="R172" s="373" t="s">
        <v>2811</v>
      </c>
      <c r="S172" s="386" t="s">
        <v>2442</v>
      </c>
      <c r="T172" s="379">
        <v>46082</v>
      </c>
      <c r="U172" s="379">
        <v>46371</v>
      </c>
      <c r="V172" s="373" t="s">
        <v>2812</v>
      </c>
      <c r="W172" s="377" t="s">
        <v>2121</v>
      </c>
      <c r="X172" s="373" t="s">
        <v>1879</v>
      </c>
      <c r="Y172" s="377" t="s">
        <v>2121</v>
      </c>
      <c r="Z172" s="380">
        <v>0.88</v>
      </c>
      <c r="AA172" s="394" t="s">
        <v>2121</v>
      </c>
      <c r="AB172" s="394" t="s">
        <v>2121</v>
      </c>
      <c r="AC172" s="371" t="s">
        <v>2093</v>
      </c>
      <c r="AD172" s="394" t="s">
        <v>2121</v>
      </c>
      <c r="AE172" s="394" t="s">
        <v>2121</v>
      </c>
      <c r="AF172" s="371" t="s">
        <v>2093</v>
      </c>
      <c r="AG172" s="371" t="s">
        <v>2093</v>
      </c>
      <c r="AH172" s="394" t="s">
        <v>2121</v>
      </c>
      <c r="AI172" s="394" t="s">
        <v>2121</v>
      </c>
      <c r="AJ172" s="394" t="s">
        <v>2121</v>
      </c>
      <c r="AK172" s="394" t="s">
        <v>2121</v>
      </c>
      <c r="AL172" s="394" t="s">
        <v>2121</v>
      </c>
      <c r="AM172" s="394" t="s">
        <v>2121</v>
      </c>
      <c r="AN172" s="394" t="s">
        <v>2121</v>
      </c>
      <c r="AO172" s="371" t="s">
        <v>2093</v>
      </c>
      <c r="AP172" s="394" t="s">
        <v>2121</v>
      </c>
      <c r="AQ172" s="394" t="s">
        <v>2121</v>
      </c>
      <c r="AR172" s="394" t="s">
        <v>2121</v>
      </c>
      <c r="AS172" s="394" t="s">
        <v>2121</v>
      </c>
      <c r="AT172" s="394" t="s">
        <v>2121</v>
      </c>
      <c r="AU172" s="371" t="s">
        <v>2093</v>
      </c>
      <c r="AV172" s="394" t="s">
        <v>2121</v>
      </c>
      <c r="AW172" s="394" t="s">
        <v>2121</v>
      </c>
      <c r="AX172" s="394" t="s">
        <v>2121</v>
      </c>
      <c r="AY172" s="394" t="s">
        <v>2121</v>
      </c>
      <c r="AZ172" s="394" t="s">
        <v>2121</v>
      </c>
      <c r="BA172" s="394" t="s">
        <v>2121</v>
      </c>
      <c r="BB172" s="394" t="s">
        <v>2121</v>
      </c>
      <c r="BC172" s="394" t="s">
        <v>2121</v>
      </c>
      <c r="BD172" s="394" t="s">
        <v>2121</v>
      </c>
      <c r="BE172" s="394" t="s">
        <v>2121</v>
      </c>
      <c r="BF172" s="394" t="s">
        <v>2121</v>
      </c>
      <c r="BG172" s="394" t="s">
        <v>2121</v>
      </c>
      <c r="BH172" s="371" t="s">
        <v>2093</v>
      </c>
      <c r="BI172" s="402" t="s">
        <v>2121</v>
      </c>
      <c r="BJ172" s="333"/>
      <c r="BK172" s="333"/>
      <c r="BL172" s="333"/>
      <c r="BM172" s="333"/>
    </row>
    <row r="173" spans="2:65" ht="105" hidden="1" x14ac:dyDescent="0.2">
      <c r="B173" s="366" t="s">
        <v>2813</v>
      </c>
      <c r="C173" s="367">
        <f t="shared" si="8"/>
        <v>163</v>
      </c>
      <c r="D173" s="383" t="s">
        <v>281</v>
      </c>
      <c r="E173" s="384" t="s">
        <v>1567</v>
      </c>
      <c r="F173" s="372" t="s">
        <v>2165</v>
      </c>
      <c r="G173" s="377" t="s">
        <v>2087</v>
      </c>
      <c r="H173" s="372" t="s">
        <v>2126</v>
      </c>
      <c r="I173" s="373" t="s">
        <v>2440</v>
      </c>
      <c r="J173" s="374" t="s">
        <v>2088</v>
      </c>
      <c r="K173" s="375" t="s">
        <v>2089</v>
      </c>
      <c r="L173" s="375" t="s">
        <v>2122</v>
      </c>
      <c r="M173" s="375" t="s">
        <v>2091</v>
      </c>
      <c r="N173" s="373" t="s">
        <v>2796</v>
      </c>
      <c r="O173" s="373" t="s">
        <v>2092</v>
      </c>
      <c r="P173" s="377" t="s">
        <v>2121</v>
      </c>
      <c r="Q173" s="377" t="s">
        <v>2121</v>
      </c>
      <c r="R173" s="373" t="s">
        <v>2814</v>
      </c>
      <c r="S173" s="386" t="s">
        <v>2442</v>
      </c>
      <c r="T173" s="379">
        <v>46082</v>
      </c>
      <c r="U173" s="379">
        <v>46371</v>
      </c>
      <c r="V173" s="373" t="s">
        <v>2815</v>
      </c>
      <c r="W173" s="377" t="s">
        <v>2121</v>
      </c>
      <c r="X173" s="386" t="s">
        <v>1882</v>
      </c>
      <c r="Y173" s="386" t="s">
        <v>2799</v>
      </c>
      <c r="Z173" s="380">
        <v>0.9</v>
      </c>
      <c r="AA173" s="394" t="s">
        <v>2121</v>
      </c>
      <c r="AB173" s="394" t="s">
        <v>2121</v>
      </c>
      <c r="AC173" s="371" t="s">
        <v>2093</v>
      </c>
      <c r="AD173" s="394" t="s">
        <v>2121</v>
      </c>
      <c r="AE173" s="394" t="s">
        <v>2121</v>
      </c>
      <c r="AF173" s="371" t="s">
        <v>2093</v>
      </c>
      <c r="AG173" s="371" t="s">
        <v>2093</v>
      </c>
      <c r="AH173" s="394" t="s">
        <v>2121</v>
      </c>
      <c r="AI173" s="394" t="s">
        <v>2121</v>
      </c>
      <c r="AJ173" s="394" t="s">
        <v>2121</v>
      </c>
      <c r="AK173" s="394" t="s">
        <v>2121</v>
      </c>
      <c r="AL173" s="394" t="s">
        <v>2121</v>
      </c>
      <c r="AM173" s="394" t="s">
        <v>2121</v>
      </c>
      <c r="AN173" s="394" t="s">
        <v>2121</v>
      </c>
      <c r="AO173" s="371" t="s">
        <v>2093</v>
      </c>
      <c r="AP173" s="394" t="s">
        <v>2121</v>
      </c>
      <c r="AQ173" s="394" t="s">
        <v>2121</v>
      </c>
      <c r="AR173" s="394" t="s">
        <v>2121</v>
      </c>
      <c r="AS173" s="394" t="s">
        <v>2121</v>
      </c>
      <c r="AT173" s="394" t="s">
        <v>2121</v>
      </c>
      <c r="AU173" s="371" t="s">
        <v>2093</v>
      </c>
      <c r="AV173" s="394" t="s">
        <v>2121</v>
      </c>
      <c r="AW173" s="394" t="s">
        <v>2121</v>
      </c>
      <c r="AX173" s="394" t="s">
        <v>2121</v>
      </c>
      <c r="AY173" s="394" t="s">
        <v>2121</v>
      </c>
      <c r="AZ173" s="394" t="s">
        <v>2121</v>
      </c>
      <c r="BA173" s="394" t="s">
        <v>2121</v>
      </c>
      <c r="BB173" s="394" t="s">
        <v>2121</v>
      </c>
      <c r="BC173" s="394" t="s">
        <v>2121</v>
      </c>
      <c r="BD173" s="394" t="s">
        <v>2121</v>
      </c>
      <c r="BE173" s="394" t="s">
        <v>2121</v>
      </c>
      <c r="BF173" s="394" t="s">
        <v>2121</v>
      </c>
      <c r="BG173" s="394" t="s">
        <v>2121</v>
      </c>
      <c r="BH173" s="371" t="s">
        <v>2093</v>
      </c>
      <c r="BI173" s="402" t="s">
        <v>2121</v>
      </c>
      <c r="BJ173" s="333"/>
      <c r="BK173" s="333"/>
      <c r="BL173" s="333"/>
      <c r="BM173" s="333"/>
    </row>
    <row r="174" spans="2:65" ht="105" hidden="1" x14ac:dyDescent="0.2">
      <c r="B174" s="366" t="s">
        <v>2816</v>
      </c>
      <c r="C174" s="367">
        <f t="shared" si="8"/>
        <v>164</v>
      </c>
      <c r="D174" s="383" t="s">
        <v>281</v>
      </c>
      <c r="E174" s="384" t="s">
        <v>1567</v>
      </c>
      <c r="F174" s="372" t="s">
        <v>2165</v>
      </c>
      <c r="G174" s="377" t="s">
        <v>2087</v>
      </c>
      <c r="H174" s="372" t="s">
        <v>2126</v>
      </c>
      <c r="I174" s="373" t="s">
        <v>2440</v>
      </c>
      <c r="J174" s="374" t="s">
        <v>2088</v>
      </c>
      <c r="K174" s="375" t="s">
        <v>2089</v>
      </c>
      <c r="L174" s="375" t="s">
        <v>2122</v>
      </c>
      <c r="M174" s="375" t="s">
        <v>2091</v>
      </c>
      <c r="N174" s="373" t="s">
        <v>2796</v>
      </c>
      <c r="O174" s="373" t="s">
        <v>2092</v>
      </c>
      <c r="P174" s="377" t="s">
        <v>2121</v>
      </c>
      <c r="Q174" s="377" t="s">
        <v>2121</v>
      </c>
      <c r="R174" s="373" t="s">
        <v>2817</v>
      </c>
      <c r="S174" s="386" t="s">
        <v>2442</v>
      </c>
      <c r="T174" s="379">
        <v>46082</v>
      </c>
      <c r="U174" s="379">
        <v>46371</v>
      </c>
      <c r="V174" s="373" t="s">
        <v>2818</v>
      </c>
      <c r="W174" s="377" t="s">
        <v>2121</v>
      </c>
      <c r="X174" s="373" t="s">
        <v>1879</v>
      </c>
      <c r="Y174" s="377" t="s">
        <v>2121</v>
      </c>
      <c r="Z174" s="380">
        <v>0.88</v>
      </c>
      <c r="AA174" s="394" t="s">
        <v>2121</v>
      </c>
      <c r="AB174" s="394" t="s">
        <v>2121</v>
      </c>
      <c r="AC174" s="371" t="s">
        <v>2093</v>
      </c>
      <c r="AD174" s="394" t="s">
        <v>2121</v>
      </c>
      <c r="AE174" s="394" t="s">
        <v>2121</v>
      </c>
      <c r="AF174" s="371" t="s">
        <v>2093</v>
      </c>
      <c r="AG174" s="371" t="s">
        <v>2093</v>
      </c>
      <c r="AH174" s="394" t="s">
        <v>2121</v>
      </c>
      <c r="AI174" s="394" t="s">
        <v>2121</v>
      </c>
      <c r="AJ174" s="394" t="s">
        <v>2121</v>
      </c>
      <c r="AK174" s="371" t="s">
        <v>2093</v>
      </c>
      <c r="AL174" s="371" t="s">
        <v>2093</v>
      </c>
      <c r="AM174" s="394" t="s">
        <v>2121</v>
      </c>
      <c r="AN174" s="394" t="s">
        <v>2121</v>
      </c>
      <c r="AO174" s="371" t="s">
        <v>2093</v>
      </c>
      <c r="AP174" s="394" t="s">
        <v>2121</v>
      </c>
      <c r="AQ174" s="394" t="s">
        <v>2121</v>
      </c>
      <c r="AR174" s="394" t="s">
        <v>2121</v>
      </c>
      <c r="AS174" s="394" t="s">
        <v>2121</v>
      </c>
      <c r="AT174" s="394" t="s">
        <v>2121</v>
      </c>
      <c r="AU174" s="371" t="s">
        <v>2093</v>
      </c>
      <c r="AV174" s="394" t="s">
        <v>2121</v>
      </c>
      <c r="AW174" s="394" t="s">
        <v>2121</v>
      </c>
      <c r="AX174" s="394" t="s">
        <v>2121</v>
      </c>
      <c r="AY174" s="394" t="s">
        <v>2121</v>
      </c>
      <c r="AZ174" s="394" t="s">
        <v>2121</v>
      </c>
      <c r="BA174" s="394" t="s">
        <v>2121</v>
      </c>
      <c r="BB174" s="394" t="s">
        <v>2121</v>
      </c>
      <c r="BC174" s="394" t="s">
        <v>2121</v>
      </c>
      <c r="BD174" s="394" t="s">
        <v>2121</v>
      </c>
      <c r="BE174" s="394" t="s">
        <v>2121</v>
      </c>
      <c r="BF174" s="394" t="s">
        <v>2121</v>
      </c>
      <c r="BG174" s="394" t="s">
        <v>2121</v>
      </c>
      <c r="BH174" s="371" t="s">
        <v>2093</v>
      </c>
      <c r="BI174" s="381" t="s">
        <v>2093</v>
      </c>
      <c r="BJ174" s="333"/>
      <c r="BK174" s="333"/>
      <c r="BL174" s="333"/>
      <c r="BM174" s="333"/>
    </row>
    <row r="175" spans="2:65" ht="105" hidden="1" x14ac:dyDescent="0.2">
      <c r="B175" s="366" t="s">
        <v>2819</v>
      </c>
      <c r="C175" s="367">
        <f t="shared" si="8"/>
        <v>165</v>
      </c>
      <c r="D175" s="383" t="s">
        <v>281</v>
      </c>
      <c r="E175" s="384" t="s">
        <v>1567</v>
      </c>
      <c r="F175" s="372" t="s">
        <v>2165</v>
      </c>
      <c r="G175" s="377" t="s">
        <v>2087</v>
      </c>
      <c r="H175" s="372" t="s">
        <v>2126</v>
      </c>
      <c r="I175" s="373" t="s">
        <v>2440</v>
      </c>
      <c r="J175" s="374" t="s">
        <v>2088</v>
      </c>
      <c r="K175" s="375" t="s">
        <v>2089</v>
      </c>
      <c r="L175" s="375" t="s">
        <v>2122</v>
      </c>
      <c r="M175" s="375" t="s">
        <v>2091</v>
      </c>
      <c r="N175" s="373" t="s">
        <v>2796</v>
      </c>
      <c r="O175" s="373" t="s">
        <v>2092</v>
      </c>
      <c r="P175" s="377" t="s">
        <v>2121</v>
      </c>
      <c r="Q175" s="377" t="s">
        <v>2121</v>
      </c>
      <c r="R175" s="373" t="s">
        <v>2820</v>
      </c>
      <c r="S175" s="386" t="s">
        <v>2442</v>
      </c>
      <c r="T175" s="379">
        <v>46082</v>
      </c>
      <c r="U175" s="379">
        <v>46371</v>
      </c>
      <c r="V175" s="373" t="s">
        <v>2821</v>
      </c>
      <c r="W175" s="377" t="s">
        <v>2121</v>
      </c>
      <c r="X175" s="373" t="s">
        <v>1879</v>
      </c>
      <c r="Y175" s="377" t="s">
        <v>2121</v>
      </c>
      <c r="Z175" s="380">
        <v>0.88</v>
      </c>
      <c r="AA175" s="371" t="s">
        <v>2093</v>
      </c>
      <c r="AB175" s="371" t="s">
        <v>2121</v>
      </c>
      <c r="AC175" s="371" t="s">
        <v>2093</v>
      </c>
      <c r="AD175" s="371" t="s">
        <v>2121</v>
      </c>
      <c r="AE175" s="371" t="s">
        <v>2121</v>
      </c>
      <c r="AF175" s="371" t="s">
        <v>2121</v>
      </c>
      <c r="AG175" s="371" t="s">
        <v>2093</v>
      </c>
      <c r="AH175" s="371" t="s">
        <v>2121</v>
      </c>
      <c r="AI175" s="371" t="s">
        <v>2121</v>
      </c>
      <c r="AJ175" s="371" t="s">
        <v>2121</v>
      </c>
      <c r="AK175" s="371" t="s">
        <v>2121</v>
      </c>
      <c r="AL175" s="371" t="s">
        <v>2121</v>
      </c>
      <c r="AM175" s="371" t="s">
        <v>2121</v>
      </c>
      <c r="AN175" s="371" t="s">
        <v>2121</v>
      </c>
      <c r="AO175" s="371" t="s">
        <v>2093</v>
      </c>
      <c r="AP175" s="371" t="s">
        <v>2121</v>
      </c>
      <c r="AQ175" s="371" t="s">
        <v>2121</v>
      </c>
      <c r="AR175" s="371" t="s">
        <v>2121</v>
      </c>
      <c r="AS175" s="371" t="s">
        <v>2121</v>
      </c>
      <c r="AT175" s="371" t="s">
        <v>2121</v>
      </c>
      <c r="AU175" s="371" t="s">
        <v>2093</v>
      </c>
      <c r="AV175" s="371" t="s">
        <v>2121</v>
      </c>
      <c r="AW175" s="371" t="s">
        <v>2121</v>
      </c>
      <c r="AX175" s="371" t="s">
        <v>2121</v>
      </c>
      <c r="AY175" s="371" t="s">
        <v>2121</v>
      </c>
      <c r="AZ175" s="371" t="s">
        <v>2121</v>
      </c>
      <c r="BA175" s="371" t="s">
        <v>2121</v>
      </c>
      <c r="BB175" s="371" t="s">
        <v>2121</v>
      </c>
      <c r="BC175" s="371" t="s">
        <v>2121</v>
      </c>
      <c r="BD175" s="371" t="s">
        <v>2121</v>
      </c>
      <c r="BE175" s="371" t="s">
        <v>2121</v>
      </c>
      <c r="BF175" s="371" t="s">
        <v>2121</v>
      </c>
      <c r="BG175" s="371" t="s">
        <v>2121</v>
      </c>
      <c r="BH175" s="371" t="s">
        <v>2093</v>
      </c>
      <c r="BI175" s="381" t="s">
        <v>2121</v>
      </c>
      <c r="BJ175" s="333"/>
      <c r="BK175" s="333"/>
      <c r="BL175" s="333"/>
      <c r="BM175" s="333"/>
    </row>
    <row r="176" spans="2:65" ht="105" hidden="1" x14ac:dyDescent="0.2">
      <c r="B176"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EST-DO_1-3-1-5-N.A-N-DAF-166</v>
      </c>
      <c r="C176" s="367">
        <f t="shared" si="8"/>
        <v>166</v>
      </c>
      <c r="D176" s="383" t="s">
        <v>0</v>
      </c>
      <c r="E176" s="384" t="s">
        <v>1555</v>
      </c>
      <c r="F176" s="372" t="s">
        <v>2086</v>
      </c>
      <c r="G176" s="377" t="s">
        <v>2087</v>
      </c>
      <c r="H176" s="372" t="s">
        <v>2126</v>
      </c>
      <c r="I176" s="373" t="s">
        <v>2440</v>
      </c>
      <c r="J176" s="374" t="s">
        <v>2088</v>
      </c>
      <c r="K176" s="375" t="s">
        <v>2089</v>
      </c>
      <c r="L176" s="375" t="s">
        <v>2122</v>
      </c>
      <c r="M176" s="375" t="s">
        <v>2091</v>
      </c>
      <c r="N176" s="373" t="s">
        <v>2796</v>
      </c>
      <c r="O176" s="373" t="s">
        <v>2092</v>
      </c>
      <c r="P176" s="377" t="s">
        <v>2121</v>
      </c>
      <c r="Q176" s="377" t="s">
        <v>2121</v>
      </c>
      <c r="R176" s="373" t="s">
        <v>2822</v>
      </c>
      <c r="S176" s="373" t="s">
        <v>2428</v>
      </c>
      <c r="T176" s="379">
        <v>46054</v>
      </c>
      <c r="U176" s="379">
        <v>46371</v>
      </c>
      <c r="V176" s="373" t="s">
        <v>2823</v>
      </c>
      <c r="W176" s="377" t="s">
        <v>2121</v>
      </c>
      <c r="X176" s="373" t="s">
        <v>1879</v>
      </c>
      <c r="Y176" s="377" t="s">
        <v>2121</v>
      </c>
      <c r="Z176" s="380">
        <v>0.88</v>
      </c>
      <c r="AA176" s="394" t="s">
        <v>2121</v>
      </c>
      <c r="AB176" s="394" t="s">
        <v>2121</v>
      </c>
      <c r="AC176" s="371" t="s">
        <v>2093</v>
      </c>
      <c r="AD176" s="394" t="s">
        <v>2121</v>
      </c>
      <c r="AE176" s="394" t="s">
        <v>2121</v>
      </c>
      <c r="AF176" s="394" t="s">
        <v>2121</v>
      </c>
      <c r="AG176" s="371" t="s">
        <v>2093</v>
      </c>
      <c r="AH176" s="394" t="s">
        <v>2121</v>
      </c>
      <c r="AI176" s="394" t="s">
        <v>2121</v>
      </c>
      <c r="AJ176" s="394" t="s">
        <v>2121</v>
      </c>
      <c r="AK176" s="394" t="s">
        <v>2121</v>
      </c>
      <c r="AL176" s="394" t="s">
        <v>2121</v>
      </c>
      <c r="AM176" s="394" t="s">
        <v>2121</v>
      </c>
      <c r="AN176" s="394" t="s">
        <v>2121</v>
      </c>
      <c r="AO176" s="371" t="s">
        <v>2093</v>
      </c>
      <c r="AP176" s="394" t="s">
        <v>2121</v>
      </c>
      <c r="AQ176" s="394" t="s">
        <v>2121</v>
      </c>
      <c r="AR176" s="394" t="s">
        <v>2121</v>
      </c>
      <c r="AS176" s="394" t="s">
        <v>2121</v>
      </c>
      <c r="AT176" s="394" t="s">
        <v>2121</v>
      </c>
      <c r="AU176" s="371" t="s">
        <v>2093</v>
      </c>
      <c r="AV176" s="394" t="s">
        <v>2121</v>
      </c>
      <c r="AW176" s="394" t="s">
        <v>2121</v>
      </c>
      <c r="AX176" s="394" t="s">
        <v>2121</v>
      </c>
      <c r="AY176" s="394" t="s">
        <v>2121</v>
      </c>
      <c r="AZ176" s="394" t="s">
        <v>2121</v>
      </c>
      <c r="BA176" s="394" t="s">
        <v>2121</v>
      </c>
      <c r="BB176" s="394" t="s">
        <v>2121</v>
      </c>
      <c r="BC176" s="394" t="s">
        <v>2121</v>
      </c>
      <c r="BD176" s="394" t="s">
        <v>2121</v>
      </c>
      <c r="BE176" s="394" t="s">
        <v>2121</v>
      </c>
      <c r="BF176" s="394" t="s">
        <v>2121</v>
      </c>
      <c r="BG176" s="394" t="s">
        <v>2121</v>
      </c>
      <c r="BH176" s="371" t="s">
        <v>2093</v>
      </c>
      <c r="BI176" s="402" t="s">
        <v>2121</v>
      </c>
      <c r="BJ176" s="333"/>
      <c r="BK176" s="333"/>
      <c r="BL176" s="333"/>
      <c r="BM176" s="333"/>
    </row>
    <row r="177" spans="2:65" ht="105" hidden="1" x14ac:dyDescent="0.2">
      <c r="B177" s="366" t="s">
        <v>2824</v>
      </c>
      <c r="C177" s="367">
        <f t="shared" si="8"/>
        <v>167</v>
      </c>
      <c r="D177" s="397" t="s">
        <v>72</v>
      </c>
      <c r="E177" s="384" t="s">
        <v>1589</v>
      </c>
      <c r="F177" s="372" t="s">
        <v>2132</v>
      </c>
      <c r="G177" s="377" t="s">
        <v>2087</v>
      </c>
      <c r="H177" s="372" t="s">
        <v>2129</v>
      </c>
      <c r="I177" s="373" t="s">
        <v>2451</v>
      </c>
      <c r="J177" s="374" t="s">
        <v>2088</v>
      </c>
      <c r="K177" s="375" t="s">
        <v>2089</v>
      </c>
      <c r="L177" s="375" t="s">
        <v>2122</v>
      </c>
      <c r="M177" s="375" t="s">
        <v>2091</v>
      </c>
      <c r="N177" s="373" t="s">
        <v>2796</v>
      </c>
      <c r="O177" s="373" t="s">
        <v>2134</v>
      </c>
      <c r="P177" s="377" t="s">
        <v>2121</v>
      </c>
      <c r="Q177" s="377" t="s">
        <v>2121</v>
      </c>
      <c r="R177" s="373" t="s">
        <v>2135</v>
      </c>
      <c r="S177" s="373" t="s">
        <v>2456</v>
      </c>
      <c r="T177" s="379">
        <v>46024</v>
      </c>
      <c r="U177" s="379">
        <v>46371</v>
      </c>
      <c r="V177" s="373" t="s">
        <v>2825</v>
      </c>
      <c r="W177" s="377" t="s">
        <v>2121</v>
      </c>
      <c r="X177" s="377" t="s">
        <v>2121</v>
      </c>
      <c r="Y177" s="377" t="s">
        <v>2121</v>
      </c>
      <c r="Z177" s="377" t="s">
        <v>2121</v>
      </c>
      <c r="AA177" s="394" t="s">
        <v>2121</v>
      </c>
      <c r="AB177" s="394" t="s">
        <v>2121</v>
      </c>
      <c r="AC177" s="394" t="s">
        <v>2121</v>
      </c>
      <c r="AD177" s="394" t="s">
        <v>2121</v>
      </c>
      <c r="AE177" s="386" t="s">
        <v>2093</v>
      </c>
      <c r="AF177" s="386" t="s">
        <v>2093</v>
      </c>
      <c r="AG177" s="386" t="s">
        <v>2093</v>
      </c>
      <c r="AH177" s="394" t="s">
        <v>2121</v>
      </c>
      <c r="AI177" s="386" t="s">
        <v>2093</v>
      </c>
      <c r="AJ177" s="394" t="s">
        <v>2121</v>
      </c>
      <c r="AK177" s="394" t="s">
        <v>2121</v>
      </c>
      <c r="AL177" s="394" t="s">
        <v>2121</v>
      </c>
      <c r="AM177" s="394" t="s">
        <v>2121</v>
      </c>
      <c r="AN177" s="394" t="s">
        <v>2121</v>
      </c>
      <c r="AO177" s="386" t="s">
        <v>2093</v>
      </c>
      <c r="AP177" s="394" t="s">
        <v>2121</v>
      </c>
      <c r="AQ177" s="394" t="s">
        <v>2121</v>
      </c>
      <c r="AR177" s="394" t="s">
        <v>2121</v>
      </c>
      <c r="AS177" s="394" t="s">
        <v>2121</v>
      </c>
      <c r="AT177" s="394" t="s">
        <v>2121</v>
      </c>
      <c r="AU177" s="394" t="s">
        <v>2121</v>
      </c>
      <c r="AV177" s="394" t="s">
        <v>2121</v>
      </c>
      <c r="AW177" s="394" t="s">
        <v>2121</v>
      </c>
      <c r="AX177" s="394" t="s">
        <v>2121</v>
      </c>
      <c r="AY177" s="394" t="s">
        <v>2121</v>
      </c>
      <c r="AZ177" s="394" t="s">
        <v>2121</v>
      </c>
      <c r="BA177" s="394" t="s">
        <v>2121</v>
      </c>
      <c r="BB177" s="394" t="s">
        <v>2121</v>
      </c>
      <c r="BC177" s="394" t="s">
        <v>2121</v>
      </c>
      <c r="BD177" s="394" t="s">
        <v>2121</v>
      </c>
      <c r="BE177" s="394" t="s">
        <v>2121</v>
      </c>
      <c r="BF177" s="394" t="s">
        <v>2121</v>
      </c>
      <c r="BG177" s="394" t="s">
        <v>2121</v>
      </c>
      <c r="BH177" s="386" t="s">
        <v>2093</v>
      </c>
      <c r="BI177" s="402" t="s">
        <v>2121</v>
      </c>
      <c r="BJ177" s="333"/>
      <c r="BK177" s="333"/>
      <c r="BL177" s="333"/>
      <c r="BM177" s="333"/>
    </row>
    <row r="178" spans="2:65" ht="105" hidden="1" x14ac:dyDescent="0.2">
      <c r="B178"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EST-DO_1-3-1-5-N.A-N-DAF-168</v>
      </c>
      <c r="C178" s="367">
        <f t="shared" si="8"/>
        <v>168</v>
      </c>
      <c r="D178" s="397" t="s">
        <v>0</v>
      </c>
      <c r="E178" s="384" t="str">
        <f>VLOOKUP($D178,[5]!Tabla2[#Data],2,FALSE)</f>
        <v>DAF</v>
      </c>
      <c r="F178" s="372" t="s">
        <v>2165</v>
      </c>
      <c r="G178" s="373" t="s">
        <v>2087</v>
      </c>
      <c r="H178" s="372" t="s">
        <v>2126</v>
      </c>
      <c r="I178" s="373" t="s">
        <v>2408</v>
      </c>
      <c r="J178" s="374" t="s">
        <v>2088</v>
      </c>
      <c r="K178" s="375" t="s">
        <v>2089</v>
      </c>
      <c r="L178" s="375" t="s">
        <v>2122</v>
      </c>
      <c r="M178" s="375" t="s">
        <v>2091</v>
      </c>
      <c r="N178" s="373" t="s">
        <v>2796</v>
      </c>
      <c r="O178" s="373" t="s">
        <v>2092</v>
      </c>
      <c r="P178" s="377" t="s">
        <v>2121</v>
      </c>
      <c r="Q178" s="377" t="s">
        <v>2121</v>
      </c>
      <c r="R178" s="373" t="s">
        <v>716</v>
      </c>
      <c r="S178" s="373" t="s">
        <v>524</v>
      </c>
      <c r="T178" s="379">
        <v>46082</v>
      </c>
      <c r="U178" s="379">
        <v>46325</v>
      </c>
      <c r="V178" s="373" t="s">
        <v>2826</v>
      </c>
      <c r="W178" s="377" t="s">
        <v>2121</v>
      </c>
      <c r="X178" s="442" t="s">
        <v>2121</v>
      </c>
      <c r="Y178" s="442" t="s">
        <v>2121</v>
      </c>
      <c r="Z178" s="442" t="s">
        <v>2121</v>
      </c>
      <c r="AA178" s="394" t="s">
        <v>2121</v>
      </c>
      <c r="AB178" s="394" t="s">
        <v>2121</v>
      </c>
      <c r="AC178" s="394" t="s">
        <v>2121</v>
      </c>
      <c r="AD178" s="394" t="s">
        <v>2121</v>
      </c>
      <c r="AE178" s="394" t="s">
        <v>2121</v>
      </c>
      <c r="AF178" s="442" t="s">
        <v>2093</v>
      </c>
      <c r="AG178" s="394" t="s">
        <v>2121</v>
      </c>
      <c r="AH178" s="442" t="s">
        <v>2093</v>
      </c>
      <c r="AI178" s="394" t="s">
        <v>2121</v>
      </c>
      <c r="AJ178" s="394" t="s">
        <v>2121</v>
      </c>
      <c r="AK178" s="394" t="s">
        <v>2121</v>
      </c>
      <c r="AL178" s="394" t="s">
        <v>2121</v>
      </c>
      <c r="AM178" s="394" t="s">
        <v>2121</v>
      </c>
      <c r="AN178" s="394" t="s">
        <v>2121</v>
      </c>
      <c r="AO178" s="442" t="s">
        <v>2093</v>
      </c>
      <c r="AP178" s="394" t="s">
        <v>2121</v>
      </c>
      <c r="AQ178" s="394" t="s">
        <v>2121</v>
      </c>
      <c r="AR178" s="394" t="s">
        <v>2121</v>
      </c>
      <c r="AS178" s="394" t="s">
        <v>2121</v>
      </c>
      <c r="AT178" s="394" t="s">
        <v>2121</v>
      </c>
      <c r="AU178" s="394" t="s">
        <v>2121</v>
      </c>
      <c r="AV178" s="394" t="s">
        <v>2121</v>
      </c>
      <c r="AW178" s="394" t="s">
        <v>2121</v>
      </c>
      <c r="AX178" s="394" t="s">
        <v>2121</v>
      </c>
      <c r="AY178" s="394" t="s">
        <v>2121</v>
      </c>
      <c r="AZ178" s="394" t="s">
        <v>2121</v>
      </c>
      <c r="BA178" s="394" t="s">
        <v>2121</v>
      </c>
      <c r="BB178" s="394" t="s">
        <v>2121</v>
      </c>
      <c r="BC178" s="394" t="s">
        <v>2121</v>
      </c>
      <c r="BD178" s="394" t="s">
        <v>2121</v>
      </c>
      <c r="BE178" s="394" t="s">
        <v>2121</v>
      </c>
      <c r="BF178" s="394" t="s">
        <v>2121</v>
      </c>
      <c r="BG178" s="443" t="s">
        <v>2093</v>
      </c>
      <c r="BH178" s="386" t="s">
        <v>2093</v>
      </c>
      <c r="BI178" s="444" t="s">
        <v>2093</v>
      </c>
      <c r="BJ178" s="333"/>
      <c r="BK178" s="333"/>
      <c r="BL178" s="333"/>
      <c r="BM178" s="333"/>
    </row>
    <row r="179" spans="2:65" ht="105" hidden="1" x14ac:dyDescent="0.2">
      <c r="B179"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EST-DO_1-3-1-5-Observatorio ADRES para la sostenibilidad del sistema de salud-2-DG-169</v>
      </c>
      <c r="C179" s="367">
        <f>+C178+1</f>
        <v>169</v>
      </c>
      <c r="D179" s="383" t="s">
        <v>281</v>
      </c>
      <c r="E179" s="384" t="s">
        <v>1567</v>
      </c>
      <c r="F179" s="372" t="s">
        <v>2165</v>
      </c>
      <c r="G179" s="377" t="s">
        <v>2087</v>
      </c>
      <c r="H179" s="372" t="s">
        <v>2126</v>
      </c>
      <c r="I179" s="373" t="s">
        <v>2440</v>
      </c>
      <c r="J179" s="374" t="s">
        <v>2088</v>
      </c>
      <c r="K179" s="375" t="s">
        <v>2089</v>
      </c>
      <c r="L179" s="375" t="s">
        <v>2122</v>
      </c>
      <c r="M179" s="375" t="s">
        <v>2091</v>
      </c>
      <c r="N179" s="373" t="s">
        <v>2796</v>
      </c>
      <c r="O179" s="373" t="s">
        <v>2092</v>
      </c>
      <c r="P179" s="371" t="s">
        <v>2827</v>
      </c>
      <c r="Q179" s="371" t="s">
        <v>2219</v>
      </c>
      <c r="R179" s="373" t="s">
        <v>2828</v>
      </c>
      <c r="S179" s="373" t="s">
        <v>2829</v>
      </c>
      <c r="T179" s="379" t="s">
        <v>2830</v>
      </c>
      <c r="U179" s="379">
        <v>46080</v>
      </c>
      <c r="V179" s="372" t="s">
        <v>2831</v>
      </c>
      <c r="W179" s="380">
        <v>1</v>
      </c>
      <c r="X179" s="377" t="s">
        <v>2121</v>
      </c>
      <c r="Y179" s="377" t="s">
        <v>2121</v>
      </c>
      <c r="Z179" s="377" t="s">
        <v>2121</v>
      </c>
      <c r="AA179" s="386" t="s">
        <v>2093</v>
      </c>
      <c r="AB179" s="386" t="s">
        <v>2121</v>
      </c>
      <c r="AC179" s="386" t="s">
        <v>2121</v>
      </c>
      <c r="AD179" s="386" t="s">
        <v>2121</v>
      </c>
      <c r="AE179" s="386" t="s">
        <v>2121</v>
      </c>
      <c r="AF179" s="386" t="s">
        <v>2121</v>
      </c>
      <c r="AG179" s="386" t="s">
        <v>2121</v>
      </c>
      <c r="AH179" s="386" t="s">
        <v>2121</v>
      </c>
      <c r="AI179" s="386" t="s">
        <v>2121</v>
      </c>
      <c r="AJ179" s="386" t="s">
        <v>2121</v>
      </c>
      <c r="AK179" s="386" t="s">
        <v>2121</v>
      </c>
      <c r="AL179" s="386" t="s">
        <v>2121</v>
      </c>
      <c r="AM179" s="386" t="s">
        <v>2121</v>
      </c>
      <c r="AN179" s="386" t="s">
        <v>2121</v>
      </c>
      <c r="AO179" s="386" t="s">
        <v>2093</v>
      </c>
      <c r="AP179" s="386" t="s">
        <v>2121</v>
      </c>
      <c r="AQ179" s="386" t="s">
        <v>2093</v>
      </c>
      <c r="AR179" s="386" t="s">
        <v>2121</v>
      </c>
      <c r="AS179" s="386" t="s">
        <v>2121</v>
      </c>
      <c r="AT179" s="386" t="s">
        <v>2121</v>
      </c>
      <c r="AU179" s="386" t="s">
        <v>2121</v>
      </c>
      <c r="AV179" s="386" t="s">
        <v>2121</v>
      </c>
      <c r="AW179" s="386" t="s">
        <v>2121</v>
      </c>
      <c r="AX179" s="386" t="s">
        <v>2121</v>
      </c>
      <c r="AY179" s="386" t="s">
        <v>2121</v>
      </c>
      <c r="AZ179" s="386" t="s">
        <v>2121</v>
      </c>
      <c r="BA179" s="386" t="s">
        <v>2121</v>
      </c>
      <c r="BB179" s="386" t="s">
        <v>2121</v>
      </c>
      <c r="BC179" s="386" t="s">
        <v>2121</v>
      </c>
      <c r="BD179" s="386" t="s">
        <v>2121</v>
      </c>
      <c r="BE179" s="386" t="s">
        <v>2121</v>
      </c>
      <c r="BF179" s="386" t="s">
        <v>2121</v>
      </c>
      <c r="BG179" s="386" t="s">
        <v>2121</v>
      </c>
      <c r="BH179" s="386" t="s">
        <v>2093</v>
      </c>
      <c r="BI179" s="444" t="s">
        <v>2093</v>
      </c>
      <c r="BJ179" s="333"/>
      <c r="BK179" s="333"/>
      <c r="BL179" s="333"/>
      <c r="BM179" s="333"/>
    </row>
    <row r="180" spans="2:65" ht="105" hidden="1" x14ac:dyDescent="0.2">
      <c r="B180"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EST-DO_1-3-1-5-Observatorio ADRES para la sostenibilidad del sistema de salud-3-DG-170</v>
      </c>
      <c r="C180" s="367">
        <f t="shared" ref="C180:C184" si="9">+C179+1</f>
        <v>170</v>
      </c>
      <c r="D180" s="383" t="s">
        <v>281</v>
      </c>
      <c r="E180" s="384" t="s">
        <v>1567</v>
      </c>
      <c r="F180" s="372" t="s">
        <v>2165</v>
      </c>
      <c r="G180" s="377" t="s">
        <v>2087</v>
      </c>
      <c r="H180" s="372" t="s">
        <v>2126</v>
      </c>
      <c r="I180" s="373" t="s">
        <v>2440</v>
      </c>
      <c r="J180" s="374" t="s">
        <v>2088</v>
      </c>
      <c r="K180" s="375" t="s">
        <v>2089</v>
      </c>
      <c r="L180" s="375" t="s">
        <v>2122</v>
      </c>
      <c r="M180" s="375" t="s">
        <v>2091</v>
      </c>
      <c r="N180" s="373" t="s">
        <v>2796</v>
      </c>
      <c r="O180" s="373" t="s">
        <v>2092</v>
      </c>
      <c r="P180" s="371" t="s">
        <v>2827</v>
      </c>
      <c r="Q180" s="371" t="s">
        <v>2161</v>
      </c>
      <c r="R180" s="373" t="s">
        <v>2832</v>
      </c>
      <c r="S180" s="373" t="s">
        <v>2829</v>
      </c>
      <c r="T180" s="379">
        <v>46054</v>
      </c>
      <c r="U180" s="379">
        <v>46371</v>
      </c>
      <c r="V180" s="373" t="s">
        <v>2833</v>
      </c>
      <c r="W180" s="377" t="s">
        <v>2121</v>
      </c>
      <c r="X180" s="377" t="s">
        <v>2121</v>
      </c>
      <c r="Y180" s="377" t="s">
        <v>2121</v>
      </c>
      <c r="Z180" s="377" t="s">
        <v>2121</v>
      </c>
      <c r="AA180" s="386" t="s">
        <v>2121</v>
      </c>
      <c r="AB180" s="386" t="s">
        <v>2121</v>
      </c>
      <c r="AC180" s="386" t="s">
        <v>2121</v>
      </c>
      <c r="AD180" s="386" t="s">
        <v>2121</v>
      </c>
      <c r="AE180" s="386" t="s">
        <v>2121</v>
      </c>
      <c r="AF180" s="386" t="s">
        <v>2121</v>
      </c>
      <c r="AG180" s="386" t="s">
        <v>2121</v>
      </c>
      <c r="AH180" s="386" t="s">
        <v>2121</v>
      </c>
      <c r="AI180" s="386" t="s">
        <v>2121</v>
      </c>
      <c r="AJ180" s="386" t="s">
        <v>2121</v>
      </c>
      <c r="AK180" s="386" t="s">
        <v>2121</v>
      </c>
      <c r="AL180" s="386" t="s">
        <v>2121</v>
      </c>
      <c r="AM180" s="386" t="s">
        <v>2121</v>
      </c>
      <c r="AN180" s="386" t="s">
        <v>2121</v>
      </c>
      <c r="AO180" s="386" t="s">
        <v>2093</v>
      </c>
      <c r="AP180" s="386" t="s">
        <v>2121</v>
      </c>
      <c r="AQ180" s="386" t="s">
        <v>2093</v>
      </c>
      <c r="AR180" s="386" t="s">
        <v>2121</v>
      </c>
      <c r="AS180" s="386" t="s">
        <v>2121</v>
      </c>
      <c r="AT180" s="386" t="s">
        <v>2121</v>
      </c>
      <c r="AU180" s="386" t="s">
        <v>2121</v>
      </c>
      <c r="AV180" s="386" t="s">
        <v>2121</v>
      </c>
      <c r="AW180" s="386" t="s">
        <v>2121</v>
      </c>
      <c r="AX180" s="386" t="s">
        <v>2121</v>
      </c>
      <c r="AY180" s="386" t="s">
        <v>2121</v>
      </c>
      <c r="AZ180" s="386" t="s">
        <v>2121</v>
      </c>
      <c r="BA180" s="386" t="s">
        <v>2121</v>
      </c>
      <c r="BB180" s="386" t="s">
        <v>2121</v>
      </c>
      <c r="BC180" s="386" t="s">
        <v>2121</v>
      </c>
      <c r="BD180" s="386" t="s">
        <v>2121</v>
      </c>
      <c r="BE180" s="386" t="s">
        <v>2121</v>
      </c>
      <c r="BF180" s="386" t="s">
        <v>2121</v>
      </c>
      <c r="BG180" s="386" t="s">
        <v>2121</v>
      </c>
      <c r="BH180" s="386" t="s">
        <v>2093</v>
      </c>
      <c r="BI180" s="444" t="s">
        <v>2093</v>
      </c>
      <c r="BJ180" s="333"/>
      <c r="BK180" s="333"/>
      <c r="BL180" s="333"/>
      <c r="BM180" s="333"/>
    </row>
    <row r="181" spans="2:65" ht="105" hidden="1" x14ac:dyDescent="0.2">
      <c r="B181"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EST-DO_1-3-1-5-Observatorio ADRES para la sostenibilidad del sistema de salud-3-DG-171</v>
      </c>
      <c r="C181" s="367">
        <f t="shared" si="9"/>
        <v>171</v>
      </c>
      <c r="D181" s="383" t="s">
        <v>281</v>
      </c>
      <c r="E181" s="384" t="s">
        <v>1567</v>
      </c>
      <c r="F181" s="372" t="s">
        <v>2165</v>
      </c>
      <c r="G181" s="377" t="s">
        <v>2087</v>
      </c>
      <c r="H181" s="372" t="s">
        <v>2126</v>
      </c>
      <c r="I181" s="373" t="s">
        <v>2440</v>
      </c>
      <c r="J181" s="374" t="s">
        <v>2088</v>
      </c>
      <c r="K181" s="375" t="s">
        <v>2089</v>
      </c>
      <c r="L181" s="375" t="s">
        <v>2122</v>
      </c>
      <c r="M181" s="375" t="s">
        <v>2091</v>
      </c>
      <c r="N181" s="373" t="s">
        <v>2796</v>
      </c>
      <c r="O181" s="373" t="s">
        <v>2092</v>
      </c>
      <c r="P181" s="371" t="s">
        <v>2827</v>
      </c>
      <c r="Q181" s="371" t="s">
        <v>2161</v>
      </c>
      <c r="R181" s="373" t="s">
        <v>2834</v>
      </c>
      <c r="S181" s="373" t="s">
        <v>2829</v>
      </c>
      <c r="T181" s="379">
        <v>46054</v>
      </c>
      <c r="U181" s="379">
        <v>46371</v>
      </c>
      <c r="V181" s="373" t="s">
        <v>2835</v>
      </c>
      <c r="W181" s="377" t="s">
        <v>2121</v>
      </c>
      <c r="X181" s="377" t="s">
        <v>2121</v>
      </c>
      <c r="Y181" s="377" t="s">
        <v>2121</v>
      </c>
      <c r="Z181" s="377" t="s">
        <v>2121</v>
      </c>
      <c r="AA181" s="386" t="s">
        <v>2121</v>
      </c>
      <c r="AB181" s="386" t="s">
        <v>2121</v>
      </c>
      <c r="AC181" s="386" t="s">
        <v>2121</v>
      </c>
      <c r="AD181" s="386" t="s">
        <v>2121</v>
      </c>
      <c r="AE181" s="386" t="s">
        <v>2121</v>
      </c>
      <c r="AF181" s="386" t="s">
        <v>2121</v>
      </c>
      <c r="AG181" s="386" t="s">
        <v>2121</v>
      </c>
      <c r="AH181" s="386" t="s">
        <v>2121</v>
      </c>
      <c r="AI181" s="386" t="s">
        <v>2121</v>
      </c>
      <c r="AJ181" s="386" t="s">
        <v>2121</v>
      </c>
      <c r="AK181" s="386" t="s">
        <v>2121</v>
      </c>
      <c r="AL181" s="386" t="s">
        <v>2121</v>
      </c>
      <c r="AM181" s="386" t="s">
        <v>2121</v>
      </c>
      <c r="AN181" s="386" t="s">
        <v>2121</v>
      </c>
      <c r="AO181" s="386" t="s">
        <v>2093</v>
      </c>
      <c r="AP181" s="386" t="s">
        <v>2121</v>
      </c>
      <c r="AQ181" s="386" t="s">
        <v>2093</v>
      </c>
      <c r="AR181" s="386" t="s">
        <v>2121</v>
      </c>
      <c r="AS181" s="386" t="s">
        <v>2121</v>
      </c>
      <c r="AT181" s="386" t="s">
        <v>2121</v>
      </c>
      <c r="AU181" s="386" t="s">
        <v>2121</v>
      </c>
      <c r="AV181" s="386" t="s">
        <v>2121</v>
      </c>
      <c r="AW181" s="386" t="s">
        <v>2121</v>
      </c>
      <c r="AX181" s="386" t="s">
        <v>2121</v>
      </c>
      <c r="AY181" s="386" t="s">
        <v>2121</v>
      </c>
      <c r="AZ181" s="386" t="s">
        <v>2121</v>
      </c>
      <c r="BA181" s="386" t="s">
        <v>2121</v>
      </c>
      <c r="BB181" s="386" t="s">
        <v>2121</v>
      </c>
      <c r="BC181" s="386" t="s">
        <v>2121</v>
      </c>
      <c r="BD181" s="386" t="s">
        <v>2121</v>
      </c>
      <c r="BE181" s="386" t="s">
        <v>2121</v>
      </c>
      <c r="BF181" s="386" t="s">
        <v>2121</v>
      </c>
      <c r="BG181" s="386" t="s">
        <v>2121</v>
      </c>
      <c r="BH181" s="386" t="s">
        <v>2093</v>
      </c>
      <c r="BI181" s="444" t="s">
        <v>2093</v>
      </c>
      <c r="BJ181" s="333"/>
      <c r="BK181" s="333"/>
      <c r="BL181" s="333"/>
      <c r="BM181" s="333"/>
    </row>
    <row r="182" spans="2:65" ht="105" hidden="1" x14ac:dyDescent="0.2">
      <c r="B182"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EST-DO_1-3-1-5-Observatorio ADRES para la sostenibilidad del sistema de salud-3-DG-172</v>
      </c>
      <c r="C182" s="367">
        <f t="shared" si="9"/>
        <v>172</v>
      </c>
      <c r="D182" s="383" t="s">
        <v>281</v>
      </c>
      <c r="E182" s="384" t="s">
        <v>1567</v>
      </c>
      <c r="F182" s="372" t="s">
        <v>2165</v>
      </c>
      <c r="G182" s="377" t="s">
        <v>2087</v>
      </c>
      <c r="H182" s="372" t="s">
        <v>2126</v>
      </c>
      <c r="I182" s="373" t="s">
        <v>2440</v>
      </c>
      <c r="J182" s="374" t="s">
        <v>2088</v>
      </c>
      <c r="K182" s="375" t="s">
        <v>2089</v>
      </c>
      <c r="L182" s="375" t="s">
        <v>2122</v>
      </c>
      <c r="M182" s="375" t="s">
        <v>2091</v>
      </c>
      <c r="N182" s="373" t="s">
        <v>2796</v>
      </c>
      <c r="O182" s="373" t="s">
        <v>2092</v>
      </c>
      <c r="P182" s="371" t="s">
        <v>2827</v>
      </c>
      <c r="Q182" s="371" t="s">
        <v>2161</v>
      </c>
      <c r="R182" s="373" t="s">
        <v>2836</v>
      </c>
      <c r="S182" s="373" t="s">
        <v>2829</v>
      </c>
      <c r="T182" s="379">
        <v>46113</v>
      </c>
      <c r="U182" s="379">
        <v>46371</v>
      </c>
      <c r="V182" s="373" t="s">
        <v>2837</v>
      </c>
      <c r="W182" s="377" t="s">
        <v>2121</v>
      </c>
      <c r="X182" s="377" t="s">
        <v>2121</v>
      </c>
      <c r="Y182" s="377" t="s">
        <v>2121</v>
      </c>
      <c r="Z182" s="377" t="s">
        <v>2121</v>
      </c>
      <c r="AA182" s="386" t="s">
        <v>2121</v>
      </c>
      <c r="AB182" s="386" t="s">
        <v>2121</v>
      </c>
      <c r="AC182" s="386" t="s">
        <v>2121</v>
      </c>
      <c r="AD182" s="386" t="s">
        <v>2121</v>
      </c>
      <c r="AE182" s="386" t="s">
        <v>2121</v>
      </c>
      <c r="AF182" s="386" t="s">
        <v>2121</v>
      </c>
      <c r="AG182" s="386" t="s">
        <v>2121</v>
      </c>
      <c r="AH182" s="386" t="s">
        <v>2121</v>
      </c>
      <c r="AI182" s="386" t="s">
        <v>2121</v>
      </c>
      <c r="AJ182" s="386" t="s">
        <v>2121</v>
      </c>
      <c r="AK182" s="386" t="s">
        <v>2121</v>
      </c>
      <c r="AL182" s="386" t="s">
        <v>2121</v>
      </c>
      <c r="AM182" s="386" t="s">
        <v>2121</v>
      </c>
      <c r="AN182" s="386" t="s">
        <v>2121</v>
      </c>
      <c r="AO182" s="386" t="s">
        <v>2093</v>
      </c>
      <c r="AP182" s="386" t="s">
        <v>2121</v>
      </c>
      <c r="AQ182" s="386" t="s">
        <v>2093</v>
      </c>
      <c r="AR182" s="386" t="s">
        <v>2121</v>
      </c>
      <c r="AS182" s="386" t="s">
        <v>2121</v>
      </c>
      <c r="AT182" s="386" t="s">
        <v>2121</v>
      </c>
      <c r="AU182" s="386" t="s">
        <v>2121</v>
      </c>
      <c r="AV182" s="386" t="s">
        <v>2121</v>
      </c>
      <c r="AW182" s="386" t="s">
        <v>2121</v>
      </c>
      <c r="AX182" s="386" t="s">
        <v>2121</v>
      </c>
      <c r="AY182" s="386" t="s">
        <v>2121</v>
      </c>
      <c r="AZ182" s="386" t="s">
        <v>2121</v>
      </c>
      <c r="BA182" s="386" t="s">
        <v>2121</v>
      </c>
      <c r="BB182" s="386" t="s">
        <v>2121</v>
      </c>
      <c r="BC182" s="386" t="s">
        <v>2121</v>
      </c>
      <c r="BD182" s="386" t="s">
        <v>2121</v>
      </c>
      <c r="BE182" s="386" t="s">
        <v>2121</v>
      </c>
      <c r="BF182" s="386" t="s">
        <v>2121</v>
      </c>
      <c r="BG182" s="386" t="s">
        <v>2121</v>
      </c>
      <c r="BH182" s="386" t="s">
        <v>2093</v>
      </c>
      <c r="BI182" s="444" t="s">
        <v>2093</v>
      </c>
      <c r="BJ182" s="333"/>
      <c r="BK182" s="333"/>
      <c r="BL182" s="333"/>
      <c r="BM182" s="333"/>
    </row>
    <row r="183" spans="2:65" ht="105" hidden="1" x14ac:dyDescent="0.2">
      <c r="B183"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EST-DO_1-3-1-5-Observatorio ADRES para la sostenibilidad del sistema de salud-3-DG-173</v>
      </c>
      <c r="C183" s="367">
        <f t="shared" si="9"/>
        <v>173</v>
      </c>
      <c r="D183" s="383" t="s">
        <v>281</v>
      </c>
      <c r="E183" s="384" t="s">
        <v>1567</v>
      </c>
      <c r="F183" s="372" t="s">
        <v>2165</v>
      </c>
      <c r="G183" s="377" t="s">
        <v>2087</v>
      </c>
      <c r="H183" s="372" t="s">
        <v>2126</v>
      </c>
      <c r="I183" s="373" t="s">
        <v>2440</v>
      </c>
      <c r="J183" s="374" t="s">
        <v>2088</v>
      </c>
      <c r="K183" s="375" t="s">
        <v>2089</v>
      </c>
      <c r="L183" s="375" t="s">
        <v>2122</v>
      </c>
      <c r="M183" s="375" t="s">
        <v>2091</v>
      </c>
      <c r="N183" s="373" t="s">
        <v>2796</v>
      </c>
      <c r="O183" s="373" t="s">
        <v>2092</v>
      </c>
      <c r="P183" s="371" t="s">
        <v>2827</v>
      </c>
      <c r="Q183" s="371" t="s">
        <v>2161</v>
      </c>
      <c r="R183" s="373" t="s">
        <v>2838</v>
      </c>
      <c r="S183" s="373" t="s">
        <v>2829</v>
      </c>
      <c r="T183" s="379">
        <v>46054</v>
      </c>
      <c r="U183" s="379">
        <v>46371</v>
      </c>
      <c r="V183" s="373" t="s">
        <v>2839</v>
      </c>
      <c r="W183" s="377" t="s">
        <v>2121</v>
      </c>
      <c r="X183" s="377" t="s">
        <v>2121</v>
      </c>
      <c r="Y183" s="377" t="s">
        <v>2121</v>
      </c>
      <c r="Z183" s="377" t="s">
        <v>2121</v>
      </c>
      <c r="AA183" s="386" t="s">
        <v>2121</v>
      </c>
      <c r="AB183" s="386" t="s">
        <v>2121</v>
      </c>
      <c r="AC183" s="386" t="s">
        <v>2121</v>
      </c>
      <c r="AD183" s="386" t="s">
        <v>2121</v>
      </c>
      <c r="AE183" s="386" t="s">
        <v>2121</v>
      </c>
      <c r="AF183" s="386" t="s">
        <v>2121</v>
      </c>
      <c r="AG183" s="386" t="s">
        <v>2121</v>
      </c>
      <c r="AH183" s="386" t="s">
        <v>2121</v>
      </c>
      <c r="AI183" s="386" t="s">
        <v>2121</v>
      </c>
      <c r="AJ183" s="386" t="s">
        <v>2121</v>
      </c>
      <c r="AK183" s="386" t="s">
        <v>2121</v>
      </c>
      <c r="AL183" s="386" t="s">
        <v>2121</v>
      </c>
      <c r="AM183" s="386" t="s">
        <v>2121</v>
      </c>
      <c r="AN183" s="386" t="s">
        <v>2121</v>
      </c>
      <c r="AO183" s="386" t="s">
        <v>2093</v>
      </c>
      <c r="AP183" s="386" t="s">
        <v>2121</v>
      </c>
      <c r="AQ183" s="386" t="s">
        <v>2093</v>
      </c>
      <c r="AR183" s="386" t="s">
        <v>2121</v>
      </c>
      <c r="AS183" s="386" t="s">
        <v>2121</v>
      </c>
      <c r="AT183" s="386" t="s">
        <v>2121</v>
      </c>
      <c r="AU183" s="386" t="s">
        <v>2121</v>
      </c>
      <c r="AV183" s="386" t="s">
        <v>2121</v>
      </c>
      <c r="AW183" s="386" t="s">
        <v>2121</v>
      </c>
      <c r="AX183" s="386" t="s">
        <v>2121</v>
      </c>
      <c r="AY183" s="386" t="s">
        <v>2121</v>
      </c>
      <c r="AZ183" s="386" t="s">
        <v>2121</v>
      </c>
      <c r="BA183" s="386" t="s">
        <v>2121</v>
      </c>
      <c r="BB183" s="386" t="s">
        <v>2121</v>
      </c>
      <c r="BC183" s="386" t="s">
        <v>2121</v>
      </c>
      <c r="BD183" s="386" t="s">
        <v>2121</v>
      </c>
      <c r="BE183" s="386" t="s">
        <v>2121</v>
      </c>
      <c r="BF183" s="386" t="s">
        <v>2121</v>
      </c>
      <c r="BG183" s="386" t="s">
        <v>2121</v>
      </c>
      <c r="BH183" s="386" t="s">
        <v>2093</v>
      </c>
      <c r="BI183" s="444" t="s">
        <v>2093</v>
      </c>
      <c r="BJ183" s="333"/>
      <c r="BK183" s="333"/>
      <c r="BL183" s="333"/>
      <c r="BM183" s="333"/>
    </row>
    <row r="184" spans="2:65" ht="105" hidden="1" x14ac:dyDescent="0.2">
      <c r="B184"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EST-DO_1-3-1-5-Observatorio ADRES para la sostenibilidad del sistema de salud-4-DG-174</v>
      </c>
      <c r="C184" s="367">
        <f t="shared" si="9"/>
        <v>174</v>
      </c>
      <c r="D184" s="383" t="s">
        <v>281</v>
      </c>
      <c r="E184" s="384" t="s">
        <v>1567</v>
      </c>
      <c r="F184" s="372" t="s">
        <v>2165</v>
      </c>
      <c r="G184" s="377" t="s">
        <v>2087</v>
      </c>
      <c r="H184" s="372" t="s">
        <v>2126</v>
      </c>
      <c r="I184" s="373" t="s">
        <v>2440</v>
      </c>
      <c r="J184" s="374" t="s">
        <v>2088</v>
      </c>
      <c r="K184" s="375" t="s">
        <v>2089</v>
      </c>
      <c r="L184" s="375" t="s">
        <v>2122</v>
      </c>
      <c r="M184" s="375" t="s">
        <v>2091</v>
      </c>
      <c r="N184" s="373" t="s">
        <v>2796</v>
      </c>
      <c r="O184" s="373" t="s">
        <v>2092</v>
      </c>
      <c r="P184" s="371" t="s">
        <v>2827</v>
      </c>
      <c r="Q184" s="371" t="s">
        <v>2169</v>
      </c>
      <c r="R184" s="373" t="s">
        <v>2840</v>
      </c>
      <c r="S184" s="373" t="s">
        <v>2829</v>
      </c>
      <c r="T184" s="379">
        <v>46054</v>
      </c>
      <c r="U184" s="379">
        <v>46371</v>
      </c>
      <c r="V184" s="373" t="s">
        <v>2841</v>
      </c>
      <c r="W184" s="377" t="s">
        <v>2121</v>
      </c>
      <c r="X184" s="377" t="s">
        <v>2121</v>
      </c>
      <c r="Y184" s="377" t="s">
        <v>2121</v>
      </c>
      <c r="Z184" s="377" t="s">
        <v>2121</v>
      </c>
      <c r="AA184" s="386" t="s">
        <v>2121</v>
      </c>
      <c r="AB184" s="386" t="s">
        <v>2121</v>
      </c>
      <c r="AC184" s="386" t="s">
        <v>2121</v>
      </c>
      <c r="AD184" s="386" t="s">
        <v>2121</v>
      </c>
      <c r="AE184" s="386" t="s">
        <v>2121</v>
      </c>
      <c r="AF184" s="386" t="s">
        <v>2121</v>
      </c>
      <c r="AG184" s="386" t="s">
        <v>2121</v>
      </c>
      <c r="AH184" s="386" t="s">
        <v>2121</v>
      </c>
      <c r="AI184" s="386" t="s">
        <v>2121</v>
      </c>
      <c r="AJ184" s="386" t="s">
        <v>2121</v>
      </c>
      <c r="AK184" s="386" t="s">
        <v>2121</v>
      </c>
      <c r="AL184" s="386" t="s">
        <v>2121</v>
      </c>
      <c r="AM184" s="386" t="s">
        <v>2121</v>
      </c>
      <c r="AN184" s="386" t="s">
        <v>2121</v>
      </c>
      <c r="AO184" s="386" t="s">
        <v>2093</v>
      </c>
      <c r="AP184" s="386" t="s">
        <v>2121</v>
      </c>
      <c r="AQ184" s="386" t="s">
        <v>2093</v>
      </c>
      <c r="AR184" s="386" t="s">
        <v>2093</v>
      </c>
      <c r="AS184" s="386" t="s">
        <v>2121</v>
      </c>
      <c r="AT184" s="386" t="s">
        <v>2121</v>
      </c>
      <c r="AU184" s="386" t="s">
        <v>2121</v>
      </c>
      <c r="AV184" s="386" t="s">
        <v>2121</v>
      </c>
      <c r="AW184" s="386" t="s">
        <v>2121</v>
      </c>
      <c r="AX184" s="386" t="s">
        <v>2121</v>
      </c>
      <c r="AY184" s="386" t="s">
        <v>2121</v>
      </c>
      <c r="AZ184" s="386" t="s">
        <v>2121</v>
      </c>
      <c r="BA184" s="386" t="s">
        <v>2121</v>
      </c>
      <c r="BB184" s="386" t="s">
        <v>2121</v>
      </c>
      <c r="BC184" s="386" t="s">
        <v>2121</v>
      </c>
      <c r="BD184" s="386" t="s">
        <v>2121</v>
      </c>
      <c r="BE184" s="386" t="s">
        <v>2121</v>
      </c>
      <c r="BF184" s="386" t="s">
        <v>2121</v>
      </c>
      <c r="BG184" s="386" t="s">
        <v>2121</v>
      </c>
      <c r="BH184" s="386" t="s">
        <v>2093</v>
      </c>
      <c r="BI184" s="444" t="s">
        <v>2093</v>
      </c>
      <c r="BJ184" s="333"/>
      <c r="BK184" s="333"/>
      <c r="BL184" s="333"/>
      <c r="BM184" s="333"/>
    </row>
    <row r="185" spans="2:65" ht="105" hidden="1" x14ac:dyDescent="0.2">
      <c r="B185" s="420"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EST-DO_1-4-1-5-N.A-N-OAPCR -175</v>
      </c>
      <c r="C185" s="367">
        <f>+C184+1</f>
        <v>175</v>
      </c>
      <c r="D185" s="383" t="s">
        <v>99</v>
      </c>
      <c r="E185" s="429" t="str">
        <f>VLOOKUP($D185,[5]!Tabla2[#Data],2,FALSE)</f>
        <v xml:space="preserve">OAPCR </v>
      </c>
      <c r="F185" s="372" t="s">
        <v>2119</v>
      </c>
      <c r="G185" s="371" t="s">
        <v>2087</v>
      </c>
      <c r="H185" s="372" t="s">
        <v>2120</v>
      </c>
      <c r="I185" s="386" t="s">
        <v>2408</v>
      </c>
      <c r="J185" s="374" t="str">
        <f>IFERROR(VLOOKUP(PAA_20253132[[#This Row],[PRODUCTO  (Intermedio- proyectos)]],[5]!Tabla17[#All],2,FALSE),"Seleccione el producto")</f>
        <v>DO_1</v>
      </c>
      <c r="K185" s="391" t="str">
        <f>IFERROR(VLOOKUP(PAA_20253132[[#This Row],[PRODUCTO  (Intermedio- proyectos)]],[5]!Tabla17[#All],3,FALSE),"Seleccione el producto")</f>
        <v>Fortalecer el desempeño institucional mediante el rediseño organizacional, la Gestión del Talento Humano y la Gestión del Conocimiento con el fin mejorar la eficiencia y calidad en la prestación de los servicios y contribuir al cumplimiento de las metas, objetivos y misión de la entidad.</v>
      </c>
      <c r="L185" s="391" t="str">
        <f>IFERROR(VLOOKUP(PAA_20253132[[#This Row],[PRODUCTO  (Intermedio- proyectos)]],[5]!Tabla17[#All],4,FALSE),"Seleccione el producto")</f>
        <v>4. Redefinir el modelo operativo de la entidad para apalancar la gestión integral por procesos</v>
      </c>
      <c r="M185" s="391" t="str">
        <f>IFERROR(VLOOKUP(PAA_20253132[[#This Row],[PRODUCTO  (Intermedio- proyectos)]],[5]!Tabla17[#All],5,FALSE),"Seleccione el producto")</f>
        <v>Jefe de la OAPCR</v>
      </c>
      <c r="N185" s="386" t="s">
        <v>2842</v>
      </c>
      <c r="O185" s="386" t="s">
        <v>2092</v>
      </c>
      <c r="P185" s="377" t="s">
        <v>2121</v>
      </c>
      <c r="Q185" s="377" t="s">
        <v>2121</v>
      </c>
      <c r="R185" s="386" t="s">
        <v>2843</v>
      </c>
      <c r="S185" s="386" t="s">
        <v>2844</v>
      </c>
      <c r="T185" s="387">
        <v>46048</v>
      </c>
      <c r="U185" s="387">
        <v>46371</v>
      </c>
      <c r="V185" s="386" t="s">
        <v>2845</v>
      </c>
      <c r="W185" s="377" t="s">
        <v>2121</v>
      </c>
      <c r="X185" s="386" t="s">
        <v>1877</v>
      </c>
      <c r="Y185" s="386" t="s">
        <v>2137</v>
      </c>
      <c r="Z185" s="380">
        <v>0.25</v>
      </c>
      <c r="AA185" s="371" t="s">
        <v>2093</v>
      </c>
      <c r="AB185" s="371" t="s">
        <v>2121</v>
      </c>
      <c r="AC185" s="371" t="s">
        <v>2093</v>
      </c>
      <c r="AD185" s="371" t="s">
        <v>2121</v>
      </c>
      <c r="AE185" s="371" t="s">
        <v>2121</v>
      </c>
      <c r="AF185" s="371" t="s">
        <v>2121</v>
      </c>
      <c r="AG185" s="371" t="s">
        <v>2093</v>
      </c>
      <c r="AH185" s="371" t="s">
        <v>2121</v>
      </c>
      <c r="AI185" s="371" t="s">
        <v>2121</v>
      </c>
      <c r="AJ185" s="371" t="s">
        <v>2121</v>
      </c>
      <c r="AK185" s="371" t="s">
        <v>2121</v>
      </c>
      <c r="AL185" s="371" t="s">
        <v>2121</v>
      </c>
      <c r="AM185" s="371" t="s">
        <v>2121</v>
      </c>
      <c r="AN185" s="371" t="s">
        <v>2121</v>
      </c>
      <c r="AO185" s="371" t="s">
        <v>2093</v>
      </c>
      <c r="AP185" s="371" t="s">
        <v>2121</v>
      </c>
      <c r="AQ185" s="371" t="s">
        <v>2121</v>
      </c>
      <c r="AR185" s="371" t="s">
        <v>2121</v>
      </c>
      <c r="AS185" s="371" t="s">
        <v>2121</v>
      </c>
      <c r="AT185" s="371" t="s">
        <v>2121</v>
      </c>
      <c r="AU185" s="371" t="s">
        <v>2093</v>
      </c>
      <c r="AV185" s="371" t="s">
        <v>2121</v>
      </c>
      <c r="AW185" s="371" t="s">
        <v>2121</v>
      </c>
      <c r="AX185" s="371" t="s">
        <v>2121</v>
      </c>
      <c r="AY185" s="371" t="s">
        <v>2121</v>
      </c>
      <c r="AZ185" s="371" t="s">
        <v>2121</v>
      </c>
      <c r="BA185" s="371" t="s">
        <v>2121</v>
      </c>
      <c r="BB185" s="371" t="s">
        <v>2121</v>
      </c>
      <c r="BC185" s="371" t="s">
        <v>2121</v>
      </c>
      <c r="BD185" s="371" t="s">
        <v>2121</v>
      </c>
      <c r="BE185" s="371" t="s">
        <v>2121</v>
      </c>
      <c r="BF185" s="371" t="s">
        <v>2121</v>
      </c>
      <c r="BG185" s="371" t="s">
        <v>2121</v>
      </c>
      <c r="BH185" s="371" t="s">
        <v>2093</v>
      </c>
      <c r="BI185" s="381" t="s">
        <v>2093</v>
      </c>
      <c r="BJ185" s="333"/>
      <c r="BK185" s="333"/>
      <c r="BL185" s="333"/>
      <c r="BM185" s="333"/>
    </row>
    <row r="186" spans="2:65" ht="105" hidden="1" x14ac:dyDescent="0.2">
      <c r="B186"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EST-DO_1-4-1-5-N.A-N-OAPCR -176</v>
      </c>
      <c r="C186" s="367">
        <f t="shared" ref="C186:C195" si="10">+C185+1</f>
        <v>176</v>
      </c>
      <c r="D186" s="383" t="s">
        <v>99</v>
      </c>
      <c r="E186" s="374" t="str">
        <f>VLOOKUP($D186,[5]!Tabla2[#Data],2,FALSE)</f>
        <v xml:space="preserve">OAPCR </v>
      </c>
      <c r="F186" s="372" t="s">
        <v>2119</v>
      </c>
      <c r="G186" s="371" t="s">
        <v>2087</v>
      </c>
      <c r="H186" s="372" t="s">
        <v>2120</v>
      </c>
      <c r="I186" s="386" t="s">
        <v>2408</v>
      </c>
      <c r="J186" s="374" t="str">
        <f>IFERROR(VLOOKUP(PAA_20253132[[#This Row],[PRODUCTO  (Intermedio- proyectos)]],[5]!Tabla17[#All],2,FALSE),"Seleccione el producto")</f>
        <v>DO_1</v>
      </c>
      <c r="K186" s="391" t="str">
        <f>IFERROR(VLOOKUP(PAA_20253132[[#This Row],[PRODUCTO  (Intermedio- proyectos)]],[5]!Tabla17[#All],3,FALSE),"Seleccione el producto")</f>
        <v>Fortalecer el desempeño institucional mediante el rediseño organizacional, la Gestión del Talento Humano y la Gestión del Conocimiento con el fin mejorar la eficiencia y calidad en la prestación de los servicios y contribuir al cumplimiento de las metas, objetivos y misión de la entidad.</v>
      </c>
      <c r="L186" s="391" t="str">
        <f>IFERROR(VLOOKUP(PAA_20253132[[#This Row],[PRODUCTO  (Intermedio- proyectos)]],[5]!Tabla17[#All],4,FALSE),"Seleccione el producto")</f>
        <v>4. Redefinir el modelo operativo de la entidad para apalancar la gestión integral por procesos</v>
      </c>
      <c r="M186" s="391" t="str">
        <f>IFERROR(VLOOKUP(PAA_20253132[[#This Row],[PRODUCTO  (Intermedio- proyectos)]],[5]!Tabla17[#All],5,FALSE),"Seleccione el producto")</f>
        <v>Jefe de la OAPCR</v>
      </c>
      <c r="N186" s="386" t="s">
        <v>2842</v>
      </c>
      <c r="O186" s="386" t="s">
        <v>2092</v>
      </c>
      <c r="P186" s="377" t="s">
        <v>2121</v>
      </c>
      <c r="Q186" s="377" t="s">
        <v>2121</v>
      </c>
      <c r="R186" s="386" t="s">
        <v>2846</v>
      </c>
      <c r="S186" s="386" t="s">
        <v>2847</v>
      </c>
      <c r="T186" s="387">
        <v>46048</v>
      </c>
      <c r="U186" s="387">
        <v>46371</v>
      </c>
      <c r="V186" s="386" t="s">
        <v>2848</v>
      </c>
      <c r="W186" s="377" t="s">
        <v>2121</v>
      </c>
      <c r="X186" s="386" t="s">
        <v>1877</v>
      </c>
      <c r="Y186" s="386" t="s">
        <v>2137</v>
      </c>
      <c r="Z186" s="380">
        <v>0.25</v>
      </c>
      <c r="AA186" s="371" t="s">
        <v>2121</v>
      </c>
      <c r="AB186" s="371" t="s">
        <v>2121</v>
      </c>
      <c r="AC186" s="371" t="s">
        <v>2093</v>
      </c>
      <c r="AD186" s="371" t="s">
        <v>2121</v>
      </c>
      <c r="AE186" s="371" t="s">
        <v>2121</v>
      </c>
      <c r="AF186" s="371" t="s">
        <v>2121</v>
      </c>
      <c r="AG186" s="371" t="s">
        <v>2093</v>
      </c>
      <c r="AH186" s="371" t="s">
        <v>2121</v>
      </c>
      <c r="AI186" s="371" t="s">
        <v>2121</v>
      </c>
      <c r="AJ186" s="371" t="s">
        <v>2121</v>
      </c>
      <c r="AK186" s="371" t="s">
        <v>2121</v>
      </c>
      <c r="AL186" s="371" t="s">
        <v>2121</v>
      </c>
      <c r="AM186" s="371" t="s">
        <v>2121</v>
      </c>
      <c r="AN186" s="371" t="s">
        <v>2121</v>
      </c>
      <c r="AO186" s="371" t="s">
        <v>2121</v>
      </c>
      <c r="AP186" s="371" t="s">
        <v>2121</v>
      </c>
      <c r="AQ186" s="371" t="s">
        <v>2121</v>
      </c>
      <c r="AR186" s="371" t="s">
        <v>2121</v>
      </c>
      <c r="AS186" s="371" t="s">
        <v>2121</v>
      </c>
      <c r="AT186" s="371" t="s">
        <v>2121</v>
      </c>
      <c r="AU186" s="371" t="s">
        <v>2093</v>
      </c>
      <c r="AV186" s="371" t="s">
        <v>2121</v>
      </c>
      <c r="AW186" s="371" t="s">
        <v>2121</v>
      </c>
      <c r="AX186" s="371" t="s">
        <v>2121</v>
      </c>
      <c r="AY186" s="371" t="s">
        <v>2121</v>
      </c>
      <c r="AZ186" s="371" t="s">
        <v>2121</v>
      </c>
      <c r="BA186" s="371" t="s">
        <v>2121</v>
      </c>
      <c r="BB186" s="371" t="s">
        <v>2121</v>
      </c>
      <c r="BC186" s="371" t="s">
        <v>2121</v>
      </c>
      <c r="BD186" s="371" t="s">
        <v>2121</v>
      </c>
      <c r="BE186" s="371" t="s">
        <v>2121</v>
      </c>
      <c r="BF186" s="371" t="s">
        <v>2121</v>
      </c>
      <c r="BG186" s="371" t="s">
        <v>2121</v>
      </c>
      <c r="BH186" s="371" t="s">
        <v>2093</v>
      </c>
      <c r="BI186" s="381" t="s">
        <v>2093</v>
      </c>
      <c r="BJ186" s="333"/>
      <c r="BK186" s="333"/>
      <c r="BL186" s="333"/>
      <c r="BM186" s="333"/>
    </row>
    <row r="187" spans="2:65" ht="105" hidden="1" x14ac:dyDescent="0.2">
      <c r="B187"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EST-DO_1-4-1-5-N.A-N-OAPCR -177</v>
      </c>
      <c r="C187" s="367">
        <f t="shared" si="10"/>
        <v>177</v>
      </c>
      <c r="D187" s="383" t="s">
        <v>99</v>
      </c>
      <c r="E187" s="374" t="str">
        <f>VLOOKUP($D187,[5]!Tabla2[#Data],2,FALSE)</f>
        <v xml:space="preserve">OAPCR </v>
      </c>
      <c r="F187" s="372" t="s">
        <v>2119</v>
      </c>
      <c r="G187" s="371" t="s">
        <v>2087</v>
      </c>
      <c r="H187" s="372" t="s">
        <v>2120</v>
      </c>
      <c r="I187" s="386" t="s">
        <v>2408</v>
      </c>
      <c r="J187" s="374" t="str">
        <f>IFERROR(VLOOKUP(PAA_20253132[[#This Row],[PRODUCTO  (Intermedio- proyectos)]],[5]!Tabla17[#All],2,FALSE),"Seleccione el producto")</f>
        <v>DO_1</v>
      </c>
      <c r="K187" s="391" t="str">
        <f>IFERROR(VLOOKUP(PAA_20253132[[#This Row],[PRODUCTO  (Intermedio- proyectos)]],[5]!Tabla17[#All],3,FALSE),"Seleccione el producto")</f>
        <v>Fortalecer el desempeño institucional mediante el rediseño organizacional, la Gestión del Talento Humano y la Gestión del Conocimiento con el fin mejorar la eficiencia y calidad en la prestación de los servicios y contribuir al cumplimiento de las metas, objetivos y misión de la entidad.</v>
      </c>
      <c r="L187" s="391" t="str">
        <f>IFERROR(VLOOKUP(PAA_20253132[[#This Row],[PRODUCTO  (Intermedio- proyectos)]],[5]!Tabla17[#All],4,FALSE),"Seleccione el producto")</f>
        <v>4. Redefinir el modelo operativo de la entidad para apalancar la gestión integral por procesos</v>
      </c>
      <c r="M187" s="391" t="str">
        <f>IFERROR(VLOOKUP(PAA_20253132[[#This Row],[PRODUCTO  (Intermedio- proyectos)]],[5]!Tabla17[#All],5,FALSE),"Seleccione el producto")</f>
        <v>Jefe de la OAPCR</v>
      </c>
      <c r="N187" s="386" t="s">
        <v>2842</v>
      </c>
      <c r="O187" s="386" t="s">
        <v>2092</v>
      </c>
      <c r="P187" s="377" t="s">
        <v>2121</v>
      </c>
      <c r="Q187" s="377" t="s">
        <v>2121</v>
      </c>
      <c r="R187" s="386" t="s">
        <v>2849</v>
      </c>
      <c r="S187" s="386" t="s">
        <v>2850</v>
      </c>
      <c r="T187" s="387">
        <v>46083</v>
      </c>
      <c r="U187" s="387">
        <v>46371</v>
      </c>
      <c r="V187" s="386" t="s">
        <v>2851</v>
      </c>
      <c r="W187" s="377" t="s">
        <v>2121</v>
      </c>
      <c r="X187" s="386" t="s">
        <v>1877</v>
      </c>
      <c r="Y187" s="386" t="s">
        <v>2137</v>
      </c>
      <c r="Z187" s="380">
        <v>0.25</v>
      </c>
      <c r="AA187" s="371" t="s">
        <v>2121</v>
      </c>
      <c r="AB187" s="371" t="s">
        <v>2121</v>
      </c>
      <c r="AC187" s="371" t="s">
        <v>2093</v>
      </c>
      <c r="AD187" s="371" t="s">
        <v>2121</v>
      </c>
      <c r="AE187" s="371" t="s">
        <v>2121</v>
      </c>
      <c r="AF187" s="371" t="s">
        <v>2121</v>
      </c>
      <c r="AG187" s="371" t="s">
        <v>2093</v>
      </c>
      <c r="AH187" s="371" t="s">
        <v>2121</v>
      </c>
      <c r="AI187" s="371" t="s">
        <v>2121</v>
      </c>
      <c r="AJ187" s="371" t="s">
        <v>2121</v>
      </c>
      <c r="AK187" s="371" t="s">
        <v>2121</v>
      </c>
      <c r="AL187" s="371" t="s">
        <v>2121</v>
      </c>
      <c r="AM187" s="371" t="s">
        <v>2121</v>
      </c>
      <c r="AN187" s="371" t="s">
        <v>2121</v>
      </c>
      <c r="AO187" s="371" t="s">
        <v>2121</v>
      </c>
      <c r="AP187" s="371" t="s">
        <v>2121</v>
      </c>
      <c r="AQ187" s="371" t="s">
        <v>2121</v>
      </c>
      <c r="AR187" s="371" t="s">
        <v>2121</v>
      </c>
      <c r="AS187" s="371" t="s">
        <v>2121</v>
      </c>
      <c r="AT187" s="371" t="s">
        <v>2121</v>
      </c>
      <c r="AU187" s="371" t="s">
        <v>2093</v>
      </c>
      <c r="AV187" s="371" t="s">
        <v>2121</v>
      </c>
      <c r="AW187" s="371" t="s">
        <v>2121</v>
      </c>
      <c r="AX187" s="371" t="s">
        <v>2121</v>
      </c>
      <c r="AY187" s="371" t="s">
        <v>2121</v>
      </c>
      <c r="AZ187" s="371" t="s">
        <v>2121</v>
      </c>
      <c r="BA187" s="371" t="s">
        <v>2121</v>
      </c>
      <c r="BB187" s="371" t="s">
        <v>2121</v>
      </c>
      <c r="BC187" s="371" t="s">
        <v>2121</v>
      </c>
      <c r="BD187" s="371" t="s">
        <v>2121</v>
      </c>
      <c r="BE187" s="371" t="s">
        <v>2121</v>
      </c>
      <c r="BF187" s="371" t="s">
        <v>2121</v>
      </c>
      <c r="BG187" s="371" t="s">
        <v>2121</v>
      </c>
      <c r="BH187" s="371" t="s">
        <v>2093</v>
      </c>
      <c r="BI187" s="381" t="s">
        <v>2093</v>
      </c>
      <c r="BJ187" s="333"/>
      <c r="BK187" s="333"/>
      <c r="BL187" s="333"/>
      <c r="BM187" s="333"/>
    </row>
    <row r="188" spans="2:65" ht="105" hidden="1" x14ac:dyDescent="0.2">
      <c r="B188"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EST-DO_1-4-1-5-N.A-N-OAPCR -178</v>
      </c>
      <c r="C188" s="367">
        <f t="shared" si="10"/>
        <v>178</v>
      </c>
      <c r="D188" s="383" t="s">
        <v>99</v>
      </c>
      <c r="E188" s="374" t="str">
        <f>VLOOKUP($D188,[5]!Tabla2[#Data],2,FALSE)</f>
        <v xml:space="preserve">OAPCR </v>
      </c>
      <c r="F188" s="372" t="s">
        <v>2119</v>
      </c>
      <c r="G188" s="371" t="s">
        <v>2087</v>
      </c>
      <c r="H188" s="372" t="s">
        <v>2120</v>
      </c>
      <c r="I188" s="386" t="s">
        <v>2408</v>
      </c>
      <c r="J188" s="374" t="str">
        <f>IFERROR(VLOOKUP(PAA_20253132[[#This Row],[PRODUCTO  (Intermedio- proyectos)]],[5]!Tabla17[#All],2,FALSE),"Seleccione el producto")</f>
        <v>DO_1</v>
      </c>
      <c r="K188" s="391" t="str">
        <f>IFERROR(VLOOKUP(PAA_20253132[[#This Row],[PRODUCTO  (Intermedio- proyectos)]],[5]!Tabla17[#All],3,FALSE),"Seleccione el producto")</f>
        <v>Fortalecer el desempeño institucional mediante el rediseño organizacional, la Gestión del Talento Humano y la Gestión del Conocimiento con el fin mejorar la eficiencia y calidad en la prestación de los servicios y contribuir al cumplimiento de las metas, objetivos y misión de la entidad.</v>
      </c>
      <c r="L188" s="391" t="str">
        <f>IFERROR(VLOOKUP(PAA_20253132[[#This Row],[PRODUCTO  (Intermedio- proyectos)]],[5]!Tabla17[#All],4,FALSE),"Seleccione el producto")</f>
        <v>4. Redefinir el modelo operativo de la entidad para apalancar la gestión integral por procesos</v>
      </c>
      <c r="M188" s="391" t="str">
        <f>IFERROR(VLOOKUP(PAA_20253132[[#This Row],[PRODUCTO  (Intermedio- proyectos)]],[5]!Tabla17[#All],5,FALSE),"Seleccione el producto")</f>
        <v>Jefe de la OAPCR</v>
      </c>
      <c r="N188" s="386" t="s">
        <v>2842</v>
      </c>
      <c r="O188" s="386" t="s">
        <v>2092</v>
      </c>
      <c r="P188" s="377" t="s">
        <v>2121</v>
      </c>
      <c r="Q188" s="377" t="s">
        <v>2121</v>
      </c>
      <c r="R188" s="386" t="s">
        <v>2852</v>
      </c>
      <c r="S188" s="386" t="s">
        <v>2853</v>
      </c>
      <c r="T188" s="387">
        <v>46055</v>
      </c>
      <c r="U188" s="387">
        <v>46371</v>
      </c>
      <c r="V188" s="386" t="s">
        <v>2854</v>
      </c>
      <c r="W188" s="377" t="s">
        <v>2121</v>
      </c>
      <c r="X188" s="386" t="s">
        <v>1877</v>
      </c>
      <c r="Y188" s="386" t="s">
        <v>2137</v>
      </c>
      <c r="Z188" s="380">
        <v>0.25</v>
      </c>
      <c r="AA188" s="371" t="s">
        <v>2121</v>
      </c>
      <c r="AB188" s="371" t="s">
        <v>2121</v>
      </c>
      <c r="AC188" s="371" t="s">
        <v>2093</v>
      </c>
      <c r="AD188" s="371" t="s">
        <v>2121</v>
      </c>
      <c r="AE188" s="371" t="s">
        <v>2121</v>
      </c>
      <c r="AF188" s="371" t="s">
        <v>2121</v>
      </c>
      <c r="AG188" s="371" t="s">
        <v>2093</v>
      </c>
      <c r="AH188" s="371" t="s">
        <v>2121</v>
      </c>
      <c r="AI188" s="371" t="s">
        <v>2121</v>
      </c>
      <c r="AJ188" s="371" t="s">
        <v>2121</v>
      </c>
      <c r="AK188" s="371" t="s">
        <v>2121</v>
      </c>
      <c r="AL188" s="371" t="s">
        <v>2121</v>
      </c>
      <c r="AM188" s="371" t="s">
        <v>2121</v>
      </c>
      <c r="AN188" s="371" t="s">
        <v>2121</v>
      </c>
      <c r="AO188" s="371" t="s">
        <v>2121</v>
      </c>
      <c r="AP188" s="371" t="s">
        <v>2121</v>
      </c>
      <c r="AQ188" s="371" t="s">
        <v>2121</v>
      </c>
      <c r="AR188" s="371" t="s">
        <v>2121</v>
      </c>
      <c r="AS188" s="371" t="s">
        <v>2121</v>
      </c>
      <c r="AT188" s="371" t="s">
        <v>2121</v>
      </c>
      <c r="AU188" s="371" t="s">
        <v>2093</v>
      </c>
      <c r="AV188" s="371" t="s">
        <v>2121</v>
      </c>
      <c r="AW188" s="371" t="s">
        <v>2121</v>
      </c>
      <c r="AX188" s="371" t="s">
        <v>2121</v>
      </c>
      <c r="AY188" s="371" t="s">
        <v>2121</v>
      </c>
      <c r="AZ188" s="371" t="s">
        <v>2121</v>
      </c>
      <c r="BA188" s="371" t="s">
        <v>2121</v>
      </c>
      <c r="BB188" s="371" t="s">
        <v>2121</v>
      </c>
      <c r="BC188" s="371" t="s">
        <v>2121</v>
      </c>
      <c r="BD188" s="371" t="s">
        <v>2121</v>
      </c>
      <c r="BE188" s="371" t="s">
        <v>2121</v>
      </c>
      <c r="BF188" s="371" t="s">
        <v>2121</v>
      </c>
      <c r="BG188" s="371" t="s">
        <v>2121</v>
      </c>
      <c r="BH188" s="371" t="s">
        <v>2093</v>
      </c>
      <c r="BI188" s="381" t="s">
        <v>2093</v>
      </c>
      <c r="BJ188" s="333"/>
      <c r="BK188" s="333"/>
      <c r="BL188" s="333"/>
      <c r="BM188" s="333"/>
    </row>
    <row r="189" spans="2:65" ht="105" hidden="1" x14ac:dyDescent="0.2">
      <c r="B189"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EST-DO_1-4-1-5-N.A-N-OAPCR -179</v>
      </c>
      <c r="C189" s="367">
        <f t="shared" si="10"/>
        <v>179</v>
      </c>
      <c r="D189" s="383" t="s">
        <v>99</v>
      </c>
      <c r="E189" s="374" t="str">
        <f>VLOOKUP($D189,[5]!Tabla2[#Data],2,FALSE)</f>
        <v xml:space="preserve">OAPCR </v>
      </c>
      <c r="F189" s="372" t="s">
        <v>2119</v>
      </c>
      <c r="G189" s="371" t="s">
        <v>2087</v>
      </c>
      <c r="H189" s="372" t="s">
        <v>2120</v>
      </c>
      <c r="I189" s="386" t="s">
        <v>2408</v>
      </c>
      <c r="J189" s="374" t="str">
        <f>IFERROR(VLOOKUP(PAA_20253132[[#This Row],[PRODUCTO  (Intermedio- proyectos)]],[5]!Tabla17[#All],2,FALSE),"Seleccione el producto")</f>
        <v>DO_1</v>
      </c>
      <c r="K189" s="391" t="str">
        <f>IFERROR(VLOOKUP(PAA_20253132[[#This Row],[PRODUCTO  (Intermedio- proyectos)]],[5]!Tabla17[#All],3,FALSE),"Seleccione el producto")</f>
        <v>Fortalecer el desempeño institucional mediante el rediseño organizacional, la Gestión del Talento Humano y la Gestión del Conocimiento con el fin mejorar la eficiencia y calidad en la prestación de los servicios y contribuir al cumplimiento de las metas, objetivos y misión de la entidad.</v>
      </c>
      <c r="L189" s="391" t="str">
        <f>IFERROR(VLOOKUP(PAA_20253132[[#This Row],[PRODUCTO  (Intermedio- proyectos)]],[5]!Tabla17[#All],4,FALSE),"Seleccione el producto")</f>
        <v>4. Redefinir el modelo operativo de la entidad para apalancar la gestión integral por procesos</v>
      </c>
      <c r="M189" s="391" t="str">
        <f>IFERROR(VLOOKUP(PAA_20253132[[#This Row],[PRODUCTO  (Intermedio- proyectos)]],[5]!Tabla17[#All],5,FALSE),"Seleccione el producto")</f>
        <v>Jefe de la OAPCR</v>
      </c>
      <c r="N189" s="386" t="s">
        <v>2842</v>
      </c>
      <c r="O189" s="386" t="s">
        <v>2092</v>
      </c>
      <c r="P189" s="377" t="s">
        <v>2121</v>
      </c>
      <c r="Q189" s="377" t="s">
        <v>2121</v>
      </c>
      <c r="R189" s="386" t="s">
        <v>2855</v>
      </c>
      <c r="S189" s="386" t="s">
        <v>2856</v>
      </c>
      <c r="T189" s="387">
        <v>46023</v>
      </c>
      <c r="U189" s="387">
        <v>46371</v>
      </c>
      <c r="V189" s="386" t="s">
        <v>2857</v>
      </c>
      <c r="W189" s="377" t="s">
        <v>2121</v>
      </c>
      <c r="X189" s="386" t="s">
        <v>1877</v>
      </c>
      <c r="Y189" s="386" t="s">
        <v>2137</v>
      </c>
      <c r="Z189" s="380">
        <v>0.25</v>
      </c>
      <c r="AA189" s="371" t="s">
        <v>2121</v>
      </c>
      <c r="AB189" s="371" t="s">
        <v>2121</v>
      </c>
      <c r="AC189" s="371" t="s">
        <v>2093</v>
      </c>
      <c r="AD189" s="371" t="s">
        <v>2121</v>
      </c>
      <c r="AE189" s="371" t="s">
        <v>2121</v>
      </c>
      <c r="AF189" s="371" t="s">
        <v>2121</v>
      </c>
      <c r="AG189" s="371" t="s">
        <v>2093</v>
      </c>
      <c r="AH189" s="371" t="s">
        <v>2121</v>
      </c>
      <c r="AI189" s="371" t="s">
        <v>2121</v>
      </c>
      <c r="AJ189" s="371" t="s">
        <v>2121</v>
      </c>
      <c r="AK189" s="371" t="s">
        <v>2121</v>
      </c>
      <c r="AL189" s="371" t="s">
        <v>2121</v>
      </c>
      <c r="AM189" s="371" t="s">
        <v>2121</v>
      </c>
      <c r="AN189" s="371" t="s">
        <v>2121</v>
      </c>
      <c r="AO189" s="371" t="s">
        <v>2121</v>
      </c>
      <c r="AP189" s="371" t="s">
        <v>2121</v>
      </c>
      <c r="AQ189" s="371" t="s">
        <v>2121</v>
      </c>
      <c r="AR189" s="371" t="s">
        <v>2093</v>
      </c>
      <c r="AS189" s="371" t="s">
        <v>2121</v>
      </c>
      <c r="AT189" s="371" t="s">
        <v>2121</v>
      </c>
      <c r="AU189" s="371" t="s">
        <v>2093</v>
      </c>
      <c r="AV189" s="371" t="s">
        <v>2121</v>
      </c>
      <c r="AW189" s="371" t="s">
        <v>2121</v>
      </c>
      <c r="AX189" s="371" t="s">
        <v>2121</v>
      </c>
      <c r="AY189" s="371" t="s">
        <v>2121</v>
      </c>
      <c r="AZ189" s="371" t="s">
        <v>2121</v>
      </c>
      <c r="BA189" s="371" t="s">
        <v>2121</v>
      </c>
      <c r="BB189" s="371" t="s">
        <v>2121</v>
      </c>
      <c r="BC189" s="371" t="s">
        <v>2121</v>
      </c>
      <c r="BD189" s="371" t="s">
        <v>2121</v>
      </c>
      <c r="BE189" s="371" t="s">
        <v>2121</v>
      </c>
      <c r="BF189" s="371" t="s">
        <v>2121</v>
      </c>
      <c r="BG189" s="371" t="s">
        <v>2121</v>
      </c>
      <c r="BH189" s="371" t="s">
        <v>2093</v>
      </c>
      <c r="BI189" s="381" t="s">
        <v>2093</v>
      </c>
      <c r="BJ189" s="333"/>
      <c r="BK189" s="333"/>
      <c r="BL189" s="333"/>
      <c r="BM189" s="333"/>
    </row>
    <row r="190" spans="2:65" ht="135" hidden="1" x14ac:dyDescent="0.2">
      <c r="B190"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EST-DO_1-4-1-5-N.A-N-OAPCR -180</v>
      </c>
      <c r="C190" s="367">
        <f t="shared" si="10"/>
        <v>180</v>
      </c>
      <c r="D190" s="368" t="s">
        <v>99</v>
      </c>
      <c r="E190" s="389" t="s">
        <v>2118</v>
      </c>
      <c r="F190" s="372" t="s">
        <v>2119</v>
      </c>
      <c r="G190" s="371" t="s">
        <v>2087</v>
      </c>
      <c r="H190" s="372" t="s">
        <v>2126</v>
      </c>
      <c r="I190" s="386" t="s">
        <v>2408</v>
      </c>
      <c r="J190" s="374" t="str">
        <f>IFERROR(VLOOKUP(PAA_20253132[[#This Row],[PRODUCTO  (Intermedio- proyectos)]],[5]!Tabla17[#All],2,FALSE),"Seleccione el producto")</f>
        <v>DO_1</v>
      </c>
      <c r="K190" s="391" t="str">
        <f>IFERROR(VLOOKUP(PAA_20253132[[#This Row],[PRODUCTO  (Intermedio- proyectos)]],[5]!Tabla17[#All],3,FALSE),"Seleccione el producto")</f>
        <v>Fortalecer el desempeño institucional mediante el rediseño organizacional, la Gestión del Talento Humano y la Gestión del Conocimiento con el fin mejorar la eficiencia y calidad en la prestación de los servicios y contribuir al cumplimiento de las metas, objetivos y misión de la entidad.</v>
      </c>
      <c r="L190" s="391" t="str">
        <f>IFERROR(VLOOKUP(PAA_20253132[[#This Row],[PRODUCTO  (Intermedio- proyectos)]],[5]!Tabla17[#All],4,FALSE),"Seleccione el producto")</f>
        <v>4. Redefinir el modelo operativo de la entidad para apalancar la gestión integral por procesos</v>
      </c>
      <c r="M190" s="391" t="str">
        <f>IFERROR(VLOOKUP(PAA_20253132[[#This Row],[PRODUCTO  (Intermedio- proyectos)]],[5]!Tabla17[#All],5,FALSE),"Seleccione el producto")</f>
        <v>Jefe de la OAPCR</v>
      </c>
      <c r="N190" s="386" t="s">
        <v>2842</v>
      </c>
      <c r="O190" s="386" t="s">
        <v>2092</v>
      </c>
      <c r="P190" s="377" t="s">
        <v>2121</v>
      </c>
      <c r="Q190" s="377" t="s">
        <v>2121</v>
      </c>
      <c r="R190" s="436" t="s">
        <v>2858</v>
      </c>
      <c r="S190" s="436" t="s">
        <v>1239</v>
      </c>
      <c r="T190" s="440">
        <v>46054</v>
      </c>
      <c r="U190" s="440">
        <v>46371</v>
      </c>
      <c r="V190" s="436" t="s">
        <v>2859</v>
      </c>
      <c r="W190" s="377" t="s">
        <v>2121</v>
      </c>
      <c r="X190" s="386" t="s">
        <v>2860</v>
      </c>
      <c r="Y190" s="386" t="s">
        <v>2861</v>
      </c>
      <c r="Z190" s="430" t="s">
        <v>2862</v>
      </c>
      <c r="AA190" s="434" t="s">
        <v>2093</v>
      </c>
      <c r="AB190" s="371" t="s">
        <v>2121</v>
      </c>
      <c r="AC190" s="434" t="s">
        <v>2093</v>
      </c>
      <c r="AD190" s="371" t="s">
        <v>2121</v>
      </c>
      <c r="AE190" s="434" t="s">
        <v>2093</v>
      </c>
      <c r="AF190" s="434" t="s">
        <v>2093</v>
      </c>
      <c r="AG190" s="434" t="s">
        <v>2093</v>
      </c>
      <c r="AH190" s="371" t="s">
        <v>2121</v>
      </c>
      <c r="AI190" s="371" t="s">
        <v>2121</v>
      </c>
      <c r="AJ190" s="371" t="s">
        <v>2121</v>
      </c>
      <c r="AK190" s="371" t="s">
        <v>2121</v>
      </c>
      <c r="AL190" s="371" t="s">
        <v>2121</v>
      </c>
      <c r="AM190" s="371" t="s">
        <v>2121</v>
      </c>
      <c r="AN190" s="371" t="s">
        <v>2121</v>
      </c>
      <c r="AO190" s="371" t="s">
        <v>2121</v>
      </c>
      <c r="AP190" s="371" t="s">
        <v>2121</v>
      </c>
      <c r="AQ190" s="371" t="s">
        <v>2121</v>
      </c>
      <c r="AR190" s="371" t="s">
        <v>2121</v>
      </c>
      <c r="AS190" s="371" t="s">
        <v>2121</v>
      </c>
      <c r="AT190" s="371" t="s">
        <v>2121</v>
      </c>
      <c r="AU190" s="434" t="s">
        <v>2093</v>
      </c>
      <c r="AV190" s="371" t="s">
        <v>2121</v>
      </c>
      <c r="AW190" s="371" t="s">
        <v>2121</v>
      </c>
      <c r="AX190" s="371" t="s">
        <v>2121</v>
      </c>
      <c r="AY190" s="371" t="s">
        <v>2121</v>
      </c>
      <c r="AZ190" s="371" t="s">
        <v>2121</v>
      </c>
      <c r="BA190" s="371" t="s">
        <v>2121</v>
      </c>
      <c r="BB190" s="371" t="s">
        <v>2121</v>
      </c>
      <c r="BC190" s="371" t="s">
        <v>2121</v>
      </c>
      <c r="BD190" s="371" t="s">
        <v>2121</v>
      </c>
      <c r="BE190" s="371" t="s">
        <v>2121</v>
      </c>
      <c r="BF190" s="371" t="s">
        <v>2121</v>
      </c>
      <c r="BG190" s="371" t="s">
        <v>2121</v>
      </c>
      <c r="BH190" s="434" t="s">
        <v>2093</v>
      </c>
      <c r="BI190" s="435" t="s">
        <v>2093</v>
      </c>
      <c r="BJ190" s="333"/>
      <c r="BK190" s="333"/>
      <c r="BL190" s="333"/>
      <c r="BM190" s="333"/>
    </row>
    <row r="191" spans="2:65" ht="105" hidden="1" x14ac:dyDescent="0.2">
      <c r="B191"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EST-DO_1-4-1-5-N.A-N-OAPCR -181</v>
      </c>
      <c r="C191" s="367">
        <f t="shared" si="10"/>
        <v>181</v>
      </c>
      <c r="D191" s="383" t="s">
        <v>99</v>
      </c>
      <c r="E191" s="374" t="str">
        <f>VLOOKUP($D191,[5]!Tabla2[#Data],2,FALSE)</f>
        <v xml:space="preserve">OAPCR </v>
      </c>
      <c r="F191" s="372" t="s">
        <v>2119</v>
      </c>
      <c r="G191" s="371" t="s">
        <v>2087</v>
      </c>
      <c r="H191" s="372" t="s">
        <v>2120</v>
      </c>
      <c r="I191" s="386" t="s">
        <v>2408</v>
      </c>
      <c r="J191" s="374" t="str">
        <f>IFERROR(VLOOKUP(PAA_20253132[[#This Row],[PRODUCTO  (Intermedio- proyectos)]],[5]!Tabla17[#All],2,FALSE),"Seleccione el producto")</f>
        <v>DO_1</v>
      </c>
      <c r="K191" s="391" t="str">
        <f>IFERROR(VLOOKUP(PAA_20253132[[#This Row],[PRODUCTO  (Intermedio- proyectos)]],[5]!Tabla17[#All],3,FALSE),"Seleccione el producto")</f>
        <v>Fortalecer el desempeño institucional mediante el rediseño organizacional, la Gestión del Talento Humano y la Gestión del Conocimiento con el fin mejorar la eficiencia y calidad en la prestación de los servicios y contribuir al cumplimiento de las metas, objetivos y misión de la entidad.</v>
      </c>
      <c r="L191" s="391" t="str">
        <f>IFERROR(VLOOKUP(PAA_20253132[[#This Row],[PRODUCTO  (Intermedio- proyectos)]],[5]!Tabla17[#All],4,FALSE),"Seleccione el producto")</f>
        <v>4. Redefinir el modelo operativo de la entidad para apalancar la gestión integral por procesos</v>
      </c>
      <c r="M191" s="391" t="str">
        <f>IFERROR(VLOOKUP(PAA_20253132[[#This Row],[PRODUCTO  (Intermedio- proyectos)]],[5]!Tabla17[#All],5,FALSE),"Seleccione el producto")</f>
        <v>Jefe de la OAPCR</v>
      </c>
      <c r="N191" s="386" t="s">
        <v>2842</v>
      </c>
      <c r="O191" s="386" t="s">
        <v>2092</v>
      </c>
      <c r="P191" s="423" t="s">
        <v>2121</v>
      </c>
      <c r="Q191" s="423" t="s">
        <v>2121</v>
      </c>
      <c r="R191" s="386" t="s">
        <v>2863</v>
      </c>
      <c r="S191" s="386" t="s">
        <v>2850</v>
      </c>
      <c r="T191" s="387">
        <v>46083</v>
      </c>
      <c r="U191" s="387">
        <v>46371</v>
      </c>
      <c r="V191" s="386" t="s">
        <v>2864</v>
      </c>
      <c r="W191" s="377" t="s">
        <v>2121</v>
      </c>
      <c r="X191" s="386" t="s">
        <v>1877</v>
      </c>
      <c r="Y191" s="386" t="s">
        <v>2137</v>
      </c>
      <c r="Z191" s="380">
        <v>0.25</v>
      </c>
      <c r="AA191" s="371" t="s">
        <v>2121</v>
      </c>
      <c r="AB191" s="371" t="s">
        <v>2121</v>
      </c>
      <c r="AC191" s="371" t="s">
        <v>2093</v>
      </c>
      <c r="AD191" s="371" t="s">
        <v>2121</v>
      </c>
      <c r="AE191" s="371" t="s">
        <v>2121</v>
      </c>
      <c r="AF191" s="371" t="s">
        <v>2121</v>
      </c>
      <c r="AG191" s="371" t="s">
        <v>2093</v>
      </c>
      <c r="AH191" s="371" t="s">
        <v>2121</v>
      </c>
      <c r="AI191" s="371" t="s">
        <v>2121</v>
      </c>
      <c r="AJ191" s="371" t="s">
        <v>2121</v>
      </c>
      <c r="AK191" s="371" t="s">
        <v>2121</v>
      </c>
      <c r="AL191" s="371" t="s">
        <v>2121</v>
      </c>
      <c r="AM191" s="371" t="s">
        <v>2121</v>
      </c>
      <c r="AN191" s="371" t="s">
        <v>2121</v>
      </c>
      <c r="AO191" s="371" t="s">
        <v>2121</v>
      </c>
      <c r="AP191" s="371" t="s">
        <v>2121</v>
      </c>
      <c r="AQ191" s="371" t="s">
        <v>2121</v>
      </c>
      <c r="AR191" s="371" t="s">
        <v>2121</v>
      </c>
      <c r="AS191" s="371" t="s">
        <v>2121</v>
      </c>
      <c r="AT191" s="371" t="s">
        <v>2121</v>
      </c>
      <c r="AU191" s="371" t="s">
        <v>2093</v>
      </c>
      <c r="AV191" s="371" t="s">
        <v>2121</v>
      </c>
      <c r="AW191" s="371" t="s">
        <v>2121</v>
      </c>
      <c r="AX191" s="371" t="s">
        <v>2121</v>
      </c>
      <c r="AY191" s="371" t="s">
        <v>2121</v>
      </c>
      <c r="AZ191" s="371" t="s">
        <v>2121</v>
      </c>
      <c r="BA191" s="371" t="s">
        <v>2121</v>
      </c>
      <c r="BB191" s="371" t="s">
        <v>2121</v>
      </c>
      <c r="BC191" s="371" t="s">
        <v>2121</v>
      </c>
      <c r="BD191" s="371" t="s">
        <v>2121</v>
      </c>
      <c r="BE191" s="371" t="s">
        <v>2121</v>
      </c>
      <c r="BF191" s="371" t="s">
        <v>2121</v>
      </c>
      <c r="BG191" s="371" t="s">
        <v>2121</v>
      </c>
      <c r="BH191" s="371" t="s">
        <v>2093</v>
      </c>
      <c r="BI191" s="381" t="s">
        <v>2093</v>
      </c>
      <c r="BJ191" s="333"/>
      <c r="BK191" s="333"/>
      <c r="BL191" s="333"/>
      <c r="BM191" s="333"/>
    </row>
    <row r="192" spans="2:65" ht="105" hidden="1" x14ac:dyDescent="0.2">
      <c r="B192"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EST-DO_1-4-1-5-N.A-N-OAPCR -182</v>
      </c>
      <c r="C192" s="367">
        <f t="shared" si="10"/>
        <v>182</v>
      </c>
      <c r="D192" s="383" t="s">
        <v>99</v>
      </c>
      <c r="E192" s="374" t="str">
        <f>VLOOKUP($D192,[5]!Tabla2[#Data],2,FALSE)</f>
        <v xml:space="preserve">OAPCR </v>
      </c>
      <c r="F192" s="372" t="s">
        <v>2119</v>
      </c>
      <c r="G192" s="371" t="s">
        <v>2087</v>
      </c>
      <c r="H192" s="372" t="s">
        <v>2120</v>
      </c>
      <c r="I192" s="386" t="s">
        <v>2408</v>
      </c>
      <c r="J192" s="374" t="str">
        <f>IFERROR(VLOOKUP(PAA_20253132[[#This Row],[PRODUCTO  (Intermedio- proyectos)]],[5]!Tabla17[#All],2,FALSE),"Seleccione el producto")</f>
        <v>DO_1</v>
      </c>
      <c r="K192" s="391" t="str">
        <f>IFERROR(VLOOKUP(PAA_20253132[[#This Row],[PRODUCTO  (Intermedio- proyectos)]],[5]!Tabla17[#All],3,FALSE),"Seleccione el producto")</f>
        <v>Fortalecer el desempeño institucional mediante el rediseño organizacional, la Gestión del Talento Humano y la Gestión del Conocimiento con el fin mejorar la eficiencia y calidad en la prestación de los servicios y contribuir al cumplimiento de las metas, objetivos y misión de la entidad.</v>
      </c>
      <c r="L192" s="391" t="str">
        <f>IFERROR(VLOOKUP(PAA_20253132[[#This Row],[PRODUCTO  (Intermedio- proyectos)]],[5]!Tabla17[#All],4,FALSE),"Seleccione el producto")</f>
        <v>4. Redefinir el modelo operativo de la entidad para apalancar la gestión integral por procesos</v>
      </c>
      <c r="M192" s="391" t="str">
        <f>IFERROR(VLOOKUP(PAA_20253132[[#This Row],[PRODUCTO  (Intermedio- proyectos)]],[5]!Tabla17[#All],5,FALSE),"Seleccione el producto")</f>
        <v>Jefe de la OAPCR</v>
      </c>
      <c r="N192" s="386" t="s">
        <v>2842</v>
      </c>
      <c r="O192" s="386" t="s">
        <v>2092</v>
      </c>
      <c r="P192" s="423" t="s">
        <v>2121</v>
      </c>
      <c r="Q192" s="423" t="s">
        <v>2121</v>
      </c>
      <c r="R192" s="386" t="s">
        <v>2865</v>
      </c>
      <c r="S192" s="386" t="s">
        <v>2850</v>
      </c>
      <c r="T192" s="387">
        <v>46174</v>
      </c>
      <c r="U192" s="387">
        <v>46371</v>
      </c>
      <c r="V192" s="386" t="s">
        <v>2866</v>
      </c>
      <c r="W192" s="377" t="s">
        <v>2121</v>
      </c>
      <c r="X192" s="386" t="s">
        <v>1877</v>
      </c>
      <c r="Y192" s="386" t="s">
        <v>2137</v>
      </c>
      <c r="Z192" s="380">
        <v>0.25</v>
      </c>
      <c r="AA192" s="371" t="s">
        <v>2121</v>
      </c>
      <c r="AB192" s="371" t="s">
        <v>2121</v>
      </c>
      <c r="AC192" s="371" t="s">
        <v>2093</v>
      </c>
      <c r="AD192" s="371" t="s">
        <v>2121</v>
      </c>
      <c r="AE192" s="371" t="s">
        <v>2121</v>
      </c>
      <c r="AF192" s="371" t="s">
        <v>2121</v>
      </c>
      <c r="AG192" s="371" t="s">
        <v>2093</v>
      </c>
      <c r="AH192" s="371" t="s">
        <v>2121</v>
      </c>
      <c r="AI192" s="371" t="s">
        <v>2121</v>
      </c>
      <c r="AJ192" s="371" t="s">
        <v>2121</v>
      </c>
      <c r="AK192" s="371" t="s">
        <v>2121</v>
      </c>
      <c r="AL192" s="371" t="s">
        <v>2121</v>
      </c>
      <c r="AM192" s="371" t="s">
        <v>2121</v>
      </c>
      <c r="AN192" s="371" t="s">
        <v>2121</v>
      </c>
      <c r="AO192" s="371" t="s">
        <v>2121</v>
      </c>
      <c r="AP192" s="371" t="s">
        <v>2121</v>
      </c>
      <c r="AQ192" s="371" t="s">
        <v>2121</v>
      </c>
      <c r="AR192" s="371" t="s">
        <v>2121</v>
      </c>
      <c r="AS192" s="371" t="s">
        <v>2121</v>
      </c>
      <c r="AT192" s="371" t="s">
        <v>2121</v>
      </c>
      <c r="AU192" s="371" t="s">
        <v>2093</v>
      </c>
      <c r="AV192" s="371" t="s">
        <v>2121</v>
      </c>
      <c r="AW192" s="371" t="s">
        <v>2121</v>
      </c>
      <c r="AX192" s="371" t="s">
        <v>2121</v>
      </c>
      <c r="AY192" s="371" t="s">
        <v>2121</v>
      </c>
      <c r="AZ192" s="371" t="s">
        <v>2121</v>
      </c>
      <c r="BA192" s="371" t="s">
        <v>2121</v>
      </c>
      <c r="BB192" s="371" t="s">
        <v>2121</v>
      </c>
      <c r="BC192" s="371" t="s">
        <v>2121</v>
      </c>
      <c r="BD192" s="371" t="s">
        <v>2121</v>
      </c>
      <c r="BE192" s="371" t="s">
        <v>2121</v>
      </c>
      <c r="BF192" s="371" t="s">
        <v>2121</v>
      </c>
      <c r="BG192" s="371" t="s">
        <v>2121</v>
      </c>
      <c r="BH192" s="371" t="s">
        <v>2093</v>
      </c>
      <c r="BI192" s="381" t="s">
        <v>2093</v>
      </c>
      <c r="BJ192" s="333"/>
      <c r="BK192" s="333"/>
      <c r="BL192" s="333"/>
      <c r="BM192" s="333"/>
    </row>
    <row r="193" spans="2:65" ht="105" hidden="1" x14ac:dyDescent="0.2">
      <c r="B193"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EST-DO_1-4-1-5-N.A-N-OAPCR -183</v>
      </c>
      <c r="C193" s="367">
        <f t="shared" si="10"/>
        <v>183</v>
      </c>
      <c r="D193" s="383" t="s">
        <v>99</v>
      </c>
      <c r="E193" s="374" t="str">
        <f>VLOOKUP($D193,[5]!Tabla2[#Data],2,FALSE)</f>
        <v xml:space="preserve">OAPCR </v>
      </c>
      <c r="F193" s="372" t="s">
        <v>2119</v>
      </c>
      <c r="G193" s="371" t="s">
        <v>2087</v>
      </c>
      <c r="H193" s="372" t="s">
        <v>2120</v>
      </c>
      <c r="I193" s="386" t="s">
        <v>2408</v>
      </c>
      <c r="J193" s="374" t="str">
        <f>IFERROR(VLOOKUP(PAA_20253132[[#This Row],[PRODUCTO  (Intermedio- proyectos)]],[5]!Tabla17[#All],2,FALSE),"Seleccione el producto")</f>
        <v>DO_1</v>
      </c>
      <c r="K193" s="391" t="str">
        <f>IFERROR(VLOOKUP(PAA_20253132[[#This Row],[PRODUCTO  (Intermedio- proyectos)]],[5]!Tabla17[#All],3,FALSE),"Seleccione el producto")</f>
        <v>Fortalecer el desempeño institucional mediante el rediseño organizacional, la Gestión del Talento Humano y la Gestión del Conocimiento con el fin mejorar la eficiencia y calidad en la prestación de los servicios y contribuir al cumplimiento de las metas, objetivos y misión de la entidad.</v>
      </c>
      <c r="L193" s="391" t="str">
        <f>IFERROR(VLOOKUP(PAA_20253132[[#This Row],[PRODUCTO  (Intermedio- proyectos)]],[5]!Tabla17[#All],4,FALSE),"Seleccione el producto")</f>
        <v>4. Redefinir el modelo operativo de la entidad para apalancar la gestión integral por procesos</v>
      </c>
      <c r="M193" s="391" t="str">
        <f>IFERROR(VLOOKUP(PAA_20253132[[#This Row],[PRODUCTO  (Intermedio- proyectos)]],[5]!Tabla17[#All],5,FALSE),"Seleccione el producto")</f>
        <v>Jefe de la OAPCR</v>
      </c>
      <c r="N193" s="386" t="s">
        <v>2842</v>
      </c>
      <c r="O193" s="386" t="s">
        <v>2092</v>
      </c>
      <c r="P193" s="423" t="s">
        <v>2121</v>
      </c>
      <c r="Q193" s="423" t="s">
        <v>2121</v>
      </c>
      <c r="R193" s="386" t="s">
        <v>2867</v>
      </c>
      <c r="S193" s="386" t="s">
        <v>2850</v>
      </c>
      <c r="T193" s="387">
        <v>46296</v>
      </c>
      <c r="U193" s="387">
        <v>46371</v>
      </c>
      <c r="V193" s="386" t="s">
        <v>2138</v>
      </c>
      <c r="W193" s="377" t="s">
        <v>2121</v>
      </c>
      <c r="X193" s="386" t="s">
        <v>1877</v>
      </c>
      <c r="Y193" s="386" t="s">
        <v>2137</v>
      </c>
      <c r="Z193" s="380">
        <v>0.25</v>
      </c>
      <c r="AA193" s="371" t="s">
        <v>2121</v>
      </c>
      <c r="AB193" s="371" t="s">
        <v>2121</v>
      </c>
      <c r="AC193" s="371" t="s">
        <v>2093</v>
      </c>
      <c r="AD193" s="371" t="s">
        <v>2121</v>
      </c>
      <c r="AE193" s="371" t="s">
        <v>2121</v>
      </c>
      <c r="AF193" s="371" t="s">
        <v>2121</v>
      </c>
      <c r="AG193" s="371" t="s">
        <v>2093</v>
      </c>
      <c r="AH193" s="371" t="s">
        <v>2121</v>
      </c>
      <c r="AI193" s="371" t="s">
        <v>2121</v>
      </c>
      <c r="AJ193" s="371" t="s">
        <v>2121</v>
      </c>
      <c r="AK193" s="371" t="s">
        <v>2121</v>
      </c>
      <c r="AL193" s="371" t="s">
        <v>2121</v>
      </c>
      <c r="AM193" s="371" t="s">
        <v>2121</v>
      </c>
      <c r="AN193" s="371" t="s">
        <v>2121</v>
      </c>
      <c r="AO193" s="371" t="s">
        <v>2093</v>
      </c>
      <c r="AP193" s="371" t="s">
        <v>2121</v>
      </c>
      <c r="AQ193" s="371" t="s">
        <v>2121</v>
      </c>
      <c r="AR193" s="371" t="s">
        <v>2121</v>
      </c>
      <c r="AS193" s="371" t="s">
        <v>2121</v>
      </c>
      <c r="AT193" s="371" t="s">
        <v>2121</v>
      </c>
      <c r="AU193" s="371" t="s">
        <v>2093</v>
      </c>
      <c r="AV193" s="371" t="s">
        <v>2121</v>
      </c>
      <c r="AW193" s="371" t="s">
        <v>2121</v>
      </c>
      <c r="AX193" s="371" t="s">
        <v>2121</v>
      </c>
      <c r="AY193" s="371" t="s">
        <v>2121</v>
      </c>
      <c r="AZ193" s="371" t="s">
        <v>2121</v>
      </c>
      <c r="BA193" s="371" t="s">
        <v>2121</v>
      </c>
      <c r="BB193" s="371" t="s">
        <v>2121</v>
      </c>
      <c r="BC193" s="371" t="s">
        <v>2121</v>
      </c>
      <c r="BD193" s="371" t="s">
        <v>2121</v>
      </c>
      <c r="BE193" s="371" t="s">
        <v>2121</v>
      </c>
      <c r="BF193" s="371" t="s">
        <v>2121</v>
      </c>
      <c r="BG193" s="371" t="s">
        <v>2121</v>
      </c>
      <c r="BH193" s="371" t="s">
        <v>2093</v>
      </c>
      <c r="BI193" s="381" t="s">
        <v>2093</v>
      </c>
      <c r="BJ193" s="333"/>
      <c r="BK193" s="333"/>
      <c r="BL193" s="333"/>
      <c r="BM193" s="333"/>
    </row>
    <row r="194" spans="2:65" ht="105" hidden="1" x14ac:dyDescent="0.2">
      <c r="B194"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EST-DO_1-4-1-5-N.A-N-OAPCR -184</v>
      </c>
      <c r="C194" s="367">
        <f t="shared" si="10"/>
        <v>184</v>
      </c>
      <c r="D194" s="383" t="s">
        <v>99</v>
      </c>
      <c r="E194" s="374" t="str">
        <f>VLOOKUP($D194,[5]!Tabla2[#Data],2,FALSE)</f>
        <v xml:space="preserve">OAPCR </v>
      </c>
      <c r="F194" s="372" t="s">
        <v>2119</v>
      </c>
      <c r="G194" s="371" t="s">
        <v>2087</v>
      </c>
      <c r="H194" s="372" t="s">
        <v>2120</v>
      </c>
      <c r="I194" s="386" t="s">
        <v>2408</v>
      </c>
      <c r="J194" s="374" t="str">
        <f>IFERROR(VLOOKUP(PAA_20253132[[#This Row],[PRODUCTO  (Intermedio- proyectos)]],[5]!Tabla17[#All],2,FALSE),"Seleccione el producto")</f>
        <v>DO_1</v>
      </c>
      <c r="K194" s="391" t="str">
        <f>IFERROR(VLOOKUP(PAA_20253132[[#This Row],[PRODUCTO  (Intermedio- proyectos)]],[5]!Tabla17[#All],3,FALSE),"Seleccione el producto")</f>
        <v>Fortalecer el desempeño institucional mediante el rediseño organizacional, la Gestión del Talento Humano y la Gestión del Conocimiento con el fin mejorar la eficiencia y calidad en la prestación de los servicios y contribuir al cumplimiento de las metas, objetivos y misión de la entidad.</v>
      </c>
      <c r="L194" s="391" t="str">
        <f>IFERROR(VLOOKUP(PAA_20253132[[#This Row],[PRODUCTO  (Intermedio- proyectos)]],[5]!Tabla17[#All],4,FALSE),"Seleccione el producto")</f>
        <v>4. Redefinir el modelo operativo de la entidad para apalancar la gestión integral por procesos</v>
      </c>
      <c r="M194" s="391" t="str">
        <f>IFERROR(VLOOKUP(PAA_20253132[[#This Row],[PRODUCTO  (Intermedio- proyectos)]],[5]!Tabla17[#All],5,FALSE),"Seleccione el producto")</f>
        <v>Jefe de la OAPCR</v>
      </c>
      <c r="N194" s="386" t="s">
        <v>2842</v>
      </c>
      <c r="O194" s="386" t="s">
        <v>2092</v>
      </c>
      <c r="P194" s="423" t="s">
        <v>2121</v>
      </c>
      <c r="Q194" s="423" t="s">
        <v>2121</v>
      </c>
      <c r="R194" s="386" t="s">
        <v>2868</v>
      </c>
      <c r="S194" s="386" t="s">
        <v>2850</v>
      </c>
      <c r="T194" s="387">
        <v>46328</v>
      </c>
      <c r="U194" s="387">
        <v>46371</v>
      </c>
      <c r="V194" s="386" t="s">
        <v>2869</v>
      </c>
      <c r="W194" s="377" t="s">
        <v>2121</v>
      </c>
      <c r="X194" s="386" t="s">
        <v>1877</v>
      </c>
      <c r="Y194" s="386" t="s">
        <v>2137</v>
      </c>
      <c r="Z194" s="380">
        <v>0.25</v>
      </c>
      <c r="AA194" s="371" t="s">
        <v>2121</v>
      </c>
      <c r="AB194" s="371" t="s">
        <v>2121</v>
      </c>
      <c r="AC194" s="371" t="s">
        <v>2093</v>
      </c>
      <c r="AD194" s="371" t="s">
        <v>2121</v>
      </c>
      <c r="AE194" s="371" t="s">
        <v>2121</v>
      </c>
      <c r="AF194" s="371" t="s">
        <v>2121</v>
      </c>
      <c r="AG194" s="371" t="s">
        <v>2093</v>
      </c>
      <c r="AH194" s="371" t="s">
        <v>2121</v>
      </c>
      <c r="AI194" s="371" t="s">
        <v>2121</v>
      </c>
      <c r="AJ194" s="371" t="s">
        <v>2121</v>
      </c>
      <c r="AK194" s="371" t="s">
        <v>2121</v>
      </c>
      <c r="AL194" s="371" t="s">
        <v>2121</v>
      </c>
      <c r="AM194" s="371" t="s">
        <v>2121</v>
      </c>
      <c r="AN194" s="371" t="s">
        <v>2121</v>
      </c>
      <c r="AO194" s="371" t="s">
        <v>2121</v>
      </c>
      <c r="AP194" s="371" t="s">
        <v>2121</v>
      </c>
      <c r="AQ194" s="371" t="s">
        <v>2121</v>
      </c>
      <c r="AR194" s="371" t="s">
        <v>2093</v>
      </c>
      <c r="AS194" s="371" t="s">
        <v>2121</v>
      </c>
      <c r="AT194" s="371" t="s">
        <v>2121</v>
      </c>
      <c r="AU194" s="371" t="s">
        <v>2093</v>
      </c>
      <c r="AV194" s="371" t="s">
        <v>2121</v>
      </c>
      <c r="AW194" s="371" t="s">
        <v>2121</v>
      </c>
      <c r="AX194" s="371" t="s">
        <v>2121</v>
      </c>
      <c r="AY194" s="371" t="s">
        <v>2121</v>
      </c>
      <c r="AZ194" s="371" t="s">
        <v>2121</v>
      </c>
      <c r="BA194" s="371" t="s">
        <v>2121</v>
      </c>
      <c r="BB194" s="371" t="s">
        <v>2121</v>
      </c>
      <c r="BC194" s="371" t="s">
        <v>2121</v>
      </c>
      <c r="BD194" s="371" t="s">
        <v>2121</v>
      </c>
      <c r="BE194" s="371" t="s">
        <v>2121</v>
      </c>
      <c r="BF194" s="371" t="s">
        <v>2121</v>
      </c>
      <c r="BG194" s="371" t="s">
        <v>2121</v>
      </c>
      <c r="BH194" s="371" t="s">
        <v>2093</v>
      </c>
      <c r="BI194" s="381" t="s">
        <v>2093</v>
      </c>
      <c r="BJ194" s="333"/>
      <c r="BK194" s="333"/>
      <c r="BL194" s="333"/>
      <c r="BM194" s="333"/>
    </row>
    <row r="195" spans="2:65" ht="105" hidden="1" x14ac:dyDescent="0.2">
      <c r="B195" s="445"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SF-DO_1-4-1-5-N.A-N-OAPCR -185</v>
      </c>
      <c r="C195" s="367">
        <f t="shared" si="10"/>
        <v>185</v>
      </c>
      <c r="D195" s="393" t="s">
        <v>99</v>
      </c>
      <c r="E195" s="394" t="s">
        <v>2118</v>
      </c>
      <c r="F195" s="372" t="s">
        <v>2119</v>
      </c>
      <c r="G195" s="371" t="s">
        <v>2142</v>
      </c>
      <c r="H195" s="372" t="s">
        <v>2126</v>
      </c>
      <c r="I195" s="386" t="s">
        <v>2408</v>
      </c>
      <c r="J195" s="374" t="str">
        <f>IFERROR(VLOOKUP(PAA_20253132[[#This Row],[PRODUCTO  (Intermedio- proyectos)]],[5]!Tabla17[#All],2,FALSE),"Seleccione el producto")</f>
        <v>DO_1</v>
      </c>
      <c r="K195" s="391" t="str">
        <f>IFERROR(VLOOKUP(PAA_20253132[[#This Row],[PRODUCTO  (Intermedio- proyectos)]],[5]!Tabla17[#All],3,FALSE),"Seleccione el producto")</f>
        <v>Fortalecer el desempeño institucional mediante el rediseño organizacional, la Gestión del Talento Humano y la Gestión del Conocimiento con el fin mejorar la eficiencia y calidad en la prestación de los servicios y contribuir al cumplimiento de las metas, objetivos y misión de la entidad.</v>
      </c>
      <c r="L195" s="391" t="str">
        <f>IFERROR(VLOOKUP(PAA_20253132[[#This Row],[PRODUCTO  (Intermedio- proyectos)]],[5]!Tabla17[#All],4,FALSE),"Seleccione el producto")</f>
        <v>4. Redefinir el modelo operativo de la entidad para apalancar la gestión integral por procesos</v>
      </c>
      <c r="M195" s="391" t="str">
        <f>IFERROR(VLOOKUP(PAA_20253132[[#This Row],[PRODUCTO  (Intermedio- proyectos)]],[5]!Tabla17[#All],5,FALSE),"Seleccione el producto")</f>
        <v>Jefe de la OAPCR</v>
      </c>
      <c r="N195" s="386" t="s">
        <v>2842</v>
      </c>
      <c r="O195" s="386" t="s">
        <v>2092</v>
      </c>
      <c r="P195" s="423" t="s">
        <v>2121</v>
      </c>
      <c r="Q195" s="423" t="s">
        <v>2121</v>
      </c>
      <c r="R195" s="415" t="s">
        <v>2870</v>
      </c>
      <c r="S195" s="407" t="s">
        <v>1204</v>
      </c>
      <c r="T195" s="441">
        <v>46054</v>
      </c>
      <c r="U195" s="441">
        <v>46371</v>
      </c>
      <c r="V195" s="407" t="s">
        <v>2871</v>
      </c>
      <c r="W195" s="377" t="s">
        <v>2121</v>
      </c>
      <c r="X195" s="386" t="s">
        <v>1877</v>
      </c>
      <c r="Y195" s="386" t="s">
        <v>2137</v>
      </c>
      <c r="Z195" s="380">
        <v>0.25</v>
      </c>
      <c r="AA195" s="394" t="s">
        <v>2121</v>
      </c>
      <c r="AB195" s="394" t="s">
        <v>2121</v>
      </c>
      <c r="AC195" s="394" t="s">
        <v>2093</v>
      </c>
      <c r="AD195" s="394" t="s">
        <v>2121</v>
      </c>
      <c r="AE195" s="394" t="s">
        <v>2121</v>
      </c>
      <c r="AF195" s="394" t="s">
        <v>2121</v>
      </c>
      <c r="AG195" s="394" t="s">
        <v>2093</v>
      </c>
      <c r="AH195" s="394" t="s">
        <v>2121</v>
      </c>
      <c r="AI195" s="394" t="s">
        <v>2121</v>
      </c>
      <c r="AJ195" s="394" t="s">
        <v>2121</v>
      </c>
      <c r="AK195" s="394" t="s">
        <v>2121</v>
      </c>
      <c r="AL195" s="394" t="s">
        <v>2121</v>
      </c>
      <c r="AM195" s="394" t="s">
        <v>2121</v>
      </c>
      <c r="AN195" s="394" t="s">
        <v>2121</v>
      </c>
      <c r="AO195" s="394" t="s">
        <v>2121</v>
      </c>
      <c r="AP195" s="394" t="s">
        <v>2121</v>
      </c>
      <c r="AQ195" s="394" t="s">
        <v>2121</v>
      </c>
      <c r="AR195" s="394" t="s">
        <v>2121</v>
      </c>
      <c r="AS195" s="394" t="s">
        <v>2121</v>
      </c>
      <c r="AT195" s="394" t="s">
        <v>2121</v>
      </c>
      <c r="AU195" s="394" t="s">
        <v>2093</v>
      </c>
      <c r="AV195" s="394" t="s">
        <v>2121</v>
      </c>
      <c r="AW195" s="394" t="s">
        <v>2121</v>
      </c>
      <c r="AX195" s="394" t="s">
        <v>2121</v>
      </c>
      <c r="AY195" s="394" t="s">
        <v>2121</v>
      </c>
      <c r="AZ195" s="394" t="s">
        <v>2121</v>
      </c>
      <c r="BA195" s="394" t="s">
        <v>2121</v>
      </c>
      <c r="BB195" s="394" t="s">
        <v>2121</v>
      </c>
      <c r="BC195" s="394" t="s">
        <v>2121</v>
      </c>
      <c r="BD195" s="394" t="s">
        <v>2121</v>
      </c>
      <c r="BE195" s="394" t="s">
        <v>2121</v>
      </c>
      <c r="BF195" s="394" t="s">
        <v>2121</v>
      </c>
      <c r="BG195" s="394" t="s">
        <v>2121</v>
      </c>
      <c r="BH195" s="394" t="s">
        <v>2093</v>
      </c>
      <c r="BI195" s="402" t="s">
        <v>2093</v>
      </c>
      <c r="BJ195" s="333"/>
      <c r="BK195" s="333"/>
      <c r="BL195" s="333"/>
      <c r="BM195" s="333"/>
    </row>
    <row r="196" spans="2:65" ht="105" hidden="1" x14ac:dyDescent="0.2">
      <c r="B196" s="446" t="s">
        <v>2141</v>
      </c>
      <c r="C196" s="447">
        <f>+C195+1</f>
        <v>186</v>
      </c>
      <c r="D196" s="388" t="s">
        <v>133</v>
      </c>
      <c r="E196" s="428" t="s">
        <v>1608</v>
      </c>
      <c r="F196" s="390" t="s">
        <v>2119</v>
      </c>
      <c r="G196" s="448" t="s">
        <v>2142</v>
      </c>
      <c r="H196" s="449" t="s">
        <v>2143</v>
      </c>
      <c r="I196" s="450" t="s">
        <v>2872</v>
      </c>
      <c r="J196" s="451" t="s">
        <v>2088</v>
      </c>
      <c r="K196" s="450" t="s">
        <v>2089</v>
      </c>
      <c r="L196" s="450" t="s">
        <v>2144</v>
      </c>
      <c r="M196" s="450" t="s">
        <v>2145</v>
      </c>
      <c r="N196" s="450" t="s">
        <v>2873</v>
      </c>
      <c r="O196" s="450" t="s">
        <v>2092</v>
      </c>
      <c r="P196" s="423" t="s">
        <v>2121</v>
      </c>
      <c r="Q196" s="423" t="s">
        <v>2121</v>
      </c>
      <c r="R196" s="450" t="s">
        <v>2874</v>
      </c>
      <c r="S196" s="450" t="s">
        <v>2146</v>
      </c>
      <c r="T196" s="452">
        <v>46054</v>
      </c>
      <c r="U196" s="452">
        <v>46371</v>
      </c>
      <c r="V196" s="450" t="s">
        <v>2147</v>
      </c>
      <c r="W196" s="377" t="s">
        <v>2121</v>
      </c>
      <c r="X196" s="450" t="s">
        <v>1875</v>
      </c>
      <c r="Y196" s="450" t="s">
        <v>2875</v>
      </c>
      <c r="Z196" s="453">
        <v>0.98</v>
      </c>
      <c r="AA196" s="451" t="s">
        <v>2093</v>
      </c>
      <c r="AB196" s="451" t="s">
        <v>2121</v>
      </c>
      <c r="AC196" s="451" t="s">
        <v>2093</v>
      </c>
      <c r="AD196" s="451" t="s">
        <v>2121</v>
      </c>
      <c r="AE196" s="451" t="s">
        <v>2121</v>
      </c>
      <c r="AF196" s="451" t="s">
        <v>2121</v>
      </c>
      <c r="AG196" s="451" t="s">
        <v>2093</v>
      </c>
      <c r="AH196" s="451" t="s">
        <v>2121</v>
      </c>
      <c r="AI196" s="451" t="s">
        <v>2121</v>
      </c>
      <c r="AJ196" s="451" t="s">
        <v>2121</v>
      </c>
      <c r="AK196" s="451" t="s">
        <v>2121</v>
      </c>
      <c r="AL196" s="451" t="s">
        <v>2121</v>
      </c>
      <c r="AM196" s="451" t="s">
        <v>2121</v>
      </c>
      <c r="AN196" s="451" t="s">
        <v>2121</v>
      </c>
      <c r="AO196" s="451" t="s">
        <v>2121</v>
      </c>
      <c r="AP196" s="451" t="s">
        <v>2121</v>
      </c>
      <c r="AQ196" s="451" t="s">
        <v>2121</v>
      </c>
      <c r="AR196" s="451" t="s">
        <v>2093</v>
      </c>
      <c r="AS196" s="451" t="s">
        <v>2093</v>
      </c>
      <c r="AT196" s="451" t="s">
        <v>2121</v>
      </c>
      <c r="AU196" s="451" t="s">
        <v>2093</v>
      </c>
      <c r="AV196" s="451" t="s">
        <v>2121</v>
      </c>
      <c r="AW196" s="451" t="s">
        <v>2121</v>
      </c>
      <c r="AX196" s="451" t="s">
        <v>2121</v>
      </c>
      <c r="AY196" s="451" t="s">
        <v>2121</v>
      </c>
      <c r="AZ196" s="451" t="s">
        <v>2121</v>
      </c>
      <c r="BA196" s="451" t="s">
        <v>2121</v>
      </c>
      <c r="BB196" s="451" t="s">
        <v>2093</v>
      </c>
      <c r="BC196" s="451" t="s">
        <v>2121</v>
      </c>
      <c r="BD196" s="451" t="s">
        <v>2121</v>
      </c>
      <c r="BE196" s="451" t="s">
        <v>2121</v>
      </c>
      <c r="BF196" s="451" t="s">
        <v>2121</v>
      </c>
      <c r="BG196" s="451" t="s">
        <v>2121</v>
      </c>
      <c r="BH196" s="451" t="s">
        <v>2093</v>
      </c>
      <c r="BI196" s="454" t="s">
        <v>2093</v>
      </c>
      <c r="BJ196" s="333"/>
      <c r="BK196" s="333"/>
      <c r="BL196" s="333"/>
      <c r="BM196" s="333"/>
    </row>
    <row r="197" spans="2:65" ht="105" hidden="1" x14ac:dyDescent="0.2">
      <c r="B197" s="403" t="s">
        <v>2876</v>
      </c>
      <c r="C197" s="447">
        <f t="shared" ref="C197:C205" si="11">+C196+1</f>
        <v>187</v>
      </c>
      <c r="D197" s="393" t="s">
        <v>133</v>
      </c>
      <c r="E197" s="400" t="s">
        <v>1608</v>
      </c>
      <c r="F197" s="395" t="s">
        <v>2119</v>
      </c>
      <c r="G197" s="400" t="s">
        <v>2142</v>
      </c>
      <c r="H197" s="395" t="s">
        <v>2143</v>
      </c>
      <c r="I197" s="401" t="s">
        <v>2872</v>
      </c>
      <c r="J197" s="394" t="s">
        <v>2088</v>
      </c>
      <c r="K197" s="401" t="s">
        <v>2089</v>
      </c>
      <c r="L197" s="401" t="s">
        <v>2144</v>
      </c>
      <c r="M197" s="401" t="s">
        <v>2145</v>
      </c>
      <c r="N197" s="401" t="s">
        <v>2873</v>
      </c>
      <c r="O197" s="401" t="s">
        <v>2092</v>
      </c>
      <c r="P197" s="423" t="s">
        <v>2121</v>
      </c>
      <c r="Q197" s="423" t="s">
        <v>2121</v>
      </c>
      <c r="R197" s="401" t="s">
        <v>2877</v>
      </c>
      <c r="S197" s="407" t="s">
        <v>2146</v>
      </c>
      <c r="T197" s="405">
        <v>46054</v>
      </c>
      <c r="U197" s="405">
        <v>46371</v>
      </c>
      <c r="V197" s="401" t="s">
        <v>2147</v>
      </c>
      <c r="W197" s="377" t="s">
        <v>2121</v>
      </c>
      <c r="X197" s="401" t="s">
        <v>1875</v>
      </c>
      <c r="Y197" s="401" t="s">
        <v>2875</v>
      </c>
      <c r="Z197" s="406">
        <v>0.98</v>
      </c>
      <c r="AA197" s="394" t="s">
        <v>2093</v>
      </c>
      <c r="AB197" s="451" t="s">
        <v>2121</v>
      </c>
      <c r="AC197" s="394" t="s">
        <v>2093</v>
      </c>
      <c r="AD197" s="451" t="s">
        <v>2121</v>
      </c>
      <c r="AE197" s="451" t="s">
        <v>2121</v>
      </c>
      <c r="AF197" s="451" t="s">
        <v>2121</v>
      </c>
      <c r="AG197" s="394" t="s">
        <v>2093</v>
      </c>
      <c r="AH197" s="451" t="s">
        <v>2121</v>
      </c>
      <c r="AI197" s="451" t="s">
        <v>2121</v>
      </c>
      <c r="AJ197" s="451" t="s">
        <v>2121</v>
      </c>
      <c r="AK197" s="451" t="s">
        <v>2121</v>
      </c>
      <c r="AL197" s="451" t="s">
        <v>2121</v>
      </c>
      <c r="AM197" s="451" t="s">
        <v>2121</v>
      </c>
      <c r="AN197" s="451" t="s">
        <v>2121</v>
      </c>
      <c r="AO197" s="451" t="s">
        <v>2121</v>
      </c>
      <c r="AP197" s="451" t="s">
        <v>2121</v>
      </c>
      <c r="AQ197" s="451" t="s">
        <v>2121</v>
      </c>
      <c r="AR197" s="394" t="s">
        <v>2093</v>
      </c>
      <c r="AS197" s="394" t="s">
        <v>2093</v>
      </c>
      <c r="AT197" s="451" t="s">
        <v>2121</v>
      </c>
      <c r="AU197" s="394" t="s">
        <v>2093</v>
      </c>
      <c r="AV197" s="451" t="s">
        <v>2121</v>
      </c>
      <c r="AW197" s="451" t="s">
        <v>2121</v>
      </c>
      <c r="AX197" s="451" t="s">
        <v>2121</v>
      </c>
      <c r="AY197" s="451" t="s">
        <v>2121</v>
      </c>
      <c r="AZ197" s="451" t="s">
        <v>2121</v>
      </c>
      <c r="BA197" s="451" t="s">
        <v>2121</v>
      </c>
      <c r="BB197" s="394" t="s">
        <v>2093</v>
      </c>
      <c r="BC197" s="451" t="s">
        <v>2121</v>
      </c>
      <c r="BD197" s="451" t="s">
        <v>2121</v>
      </c>
      <c r="BE197" s="451" t="s">
        <v>2121</v>
      </c>
      <c r="BF197" s="451" t="s">
        <v>2121</v>
      </c>
      <c r="BG197" s="451" t="s">
        <v>2121</v>
      </c>
      <c r="BH197" s="394" t="s">
        <v>2093</v>
      </c>
      <c r="BI197" s="402" t="s">
        <v>2093</v>
      </c>
      <c r="BJ197" s="333"/>
      <c r="BK197" s="333"/>
      <c r="BL197" s="333"/>
      <c r="BM197" s="333"/>
    </row>
    <row r="198" spans="2:65" ht="105" hidden="1" x14ac:dyDescent="0.2">
      <c r="B198" s="403" t="s">
        <v>2878</v>
      </c>
      <c r="C198" s="447">
        <f t="shared" si="11"/>
        <v>188</v>
      </c>
      <c r="D198" s="393" t="s">
        <v>133</v>
      </c>
      <c r="E198" s="400" t="s">
        <v>1608</v>
      </c>
      <c r="F198" s="395" t="s">
        <v>2119</v>
      </c>
      <c r="G198" s="400" t="s">
        <v>2142</v>
      </c>
      <c r="H198" s="395" t="s">
        <v>2143</v>
      </c>
      <c r="I198" s="401" t="s">
        <v>2872</v>
      </c>
      <c r="J198" s="394" t="s">
        <v>2088</v>
      </c>
      <c r="K198" s="401" t="s">
        <v>2089</v>
      </c>
      <c r="L198" s="401" t="s">
        <v>2144</v>
      </c>
      <c r="M198" s="401" t="s">
        <v>2145</v>
      </c>
      <c r="N198" s="401" t="s">
        <v>2148</v>
      </c>
      <c r="O198" s="401" t="s">
        <v>2092</v>
      </c>
      <c r="P198" s="377" t="s">
        <v>2121</v>
      </c>
      <c r="Q198" s="377" t="s">
        <v>2121</v>
      </c>
      <c r="R198" s="401" t="s">
        <v>2149</v>
      </c>
      <c r="S198" s="407" t="s">
        <v>2146</v>
      </c>
      <c r="T198" s="405">
        <v>46054</v>
      </c>
      <c r="U198" s="405">
        <v>46371</v>
      </c>
      <c r="V198" s="401" t="s">
        <v>2879</v>
      </c>
      <c r="W198" s="377" t="s">
        <v>2121</v>
      </c>
      <c r="X198" s="401" t="s">
        <v>1875</v>
      </c>
      <c r="Y198" s="401" t="s">
        <v>2875</v>
      </c>
      <c r="Z198" s="406">
        <v>0.98</v>
      </c>
      <c r="AA198" s="451" t="s">
        <v>2121</v>
      </c>
      <c r="AB198" s="451" t="s">
        <v>2121</v>
      </c>
      <c r="AC198" s="394" t="s">
        <v>2093</v>
      </c>
      <c r="AD198" s="451" t="s">
        <v>2121</v>
      </c>
      <c r="AE198" s="394" t="s">
        <v>2093</v>
      </c>
      <c r="AF198" s="394" t="s">
        <v>2093</v>
      </c>
      <c r="AG198" s="394" t="s">
        <v>2093</v>
      </c>
      <c r="AH198" s="451" t="s">
        <v>2121</v>
      </c>
      <c r="AI198" s="451" t="s">
        <v>2121</v>
      </c>
      <c r="AJ198" s="451" t="s">
        <v>2121</v>
      </c>
      <c r="AK198" s="451" t="s">
        <v>2121</v>
      </c>
      <c r="AL198" s="451" t="s">
        <v>2121</v>
      </c>
      <c r="AM198" s="451" t="s">
        <v>2121</v>
      </c>
      <c r="AN198" s="451" t="s">
        <v>2121</v>
      </c>
      <c r="AO198" s="451" t="s">
        <v>2121</v>
      </c>
      <c r="AP198" s="451" t="s">
        <v>2121</v>
      </c>
      <c r="AQ198" s="451" t="s">
        <v>2121</v>
      </c>
      <c r="AR198" s="394" t="s">
        <v>2093</v>
      </c>
      <c r="AS198" s="394" t="s">
        <v>2093</v>
      </c>
      <c r="AT198" s="451" t="s">
        <v>2121</v>
      </c>
      <c r="AU198" s="451" t="s">
        <v>2121</v>
      </c>
      <c r="AV198" s="451" t="s">
        <v>2121</v>
      </c>
      <c r="AW198" s="451" t="s">
        <v>2121</v>
      </c>
      <c r="AX198" s="451" t="s">
        <v>2121</v>
      </c>
      <c r="AY198" s="394" t="s">
        <v>2093</v>
      </c>
      <c r="AZ198" s="451" t="s">
        <v>2121</v>
      </c>
      <c r="BA198" s="451" t="s">
        <v>2121</v>
      </c>
      <c r="BB198" s="394" t="s">
        <v>2093</v>
      </c>
      <c r="BC198" s="451" t="s">
        <v>2121</v>
      </c>
      <c r="BD198" s="451" t="s">
        <v>2121</v>
      </c>
      <c r="BE198" s="451" t="s">
        <v>2121</v>
      </c>
      <c r="BF198" s="451" t="s">
        <v>2121</v>
      </c>
      <c r="BG198" s="451" t="s">
        <v>2121</v>
      </c>
      <c r="BH198" s="394" t="s">
        <v>2093</v>
      </c>
      <c r="BI198" s="402" t="s">
        <v>2093</v>
      </c>
      <c r="BJ198" s="333"/>
      <c r="BK198" s="333"/>
      <c r="BL198" s="333"/>
      <c r="BM198" s="333"/>
    </row>
    <row r="199" spans="2:65" ht="105" hidden="1" x14ac:dyDescent="0.2">
      <c r="B199" s="403" t="s">
        <v>2880</v>
      </c>
      <c r="C199" s="447">
        <f t="shared" si="11"/>
        <v>189</v>
      </c>
      <c r="D199" s="393" t="s">
        <v>133</v>
      </c>
      <c r="E199" s="400" t="s">
        <v>1608</v>
      </c>
      <c r="F199" s="395" t="s">
        <v>2119</v>
      </c>
      <c r="G199" s="400" t="s">
        <v>2142</v>
      </c>
      <c r="H199" s="395" t="s">
        <v>2143</v>
      </c>
      <c r="I199" s="401" t="s">
        <v>2872</v>
      </c>
      <c r="J199" s="394" t="s">
        <v>2088</v>
      </c>
      <c r="K199" s="401" t="s">
        <v>2089</v>
      </c>
      <c r="L199" s="401" t="s">
        <v>2144</v>
      </c>
      <c r="M199" s="401" t="s">
        <v>2145</v>
      </c>
      <c r="N199" s="401" t="s">
        <v>2148</v>
      </c>
      <c r="O199" s="401" t="s">
        <v>2092</v>
      </c>
      <c r="P199" s="377" t="s">
        <v>2121</v>
      </c>
      <c r="Q199" s="377" t="s">
        <v>2121</v>
      </c>
      <c r="R199" s="401" t="s">
        <v>2881</v>
      </c>
      <c r="S199" s="407" t="s">
        <v>2146</v>
      </c>
      <c r="T199" s="405">
        <v>46054</v>
      </c>
      <c r="U199" s="405">
        <v>46371</v>
      </c>
      <c r="V199" s="401" t="s">
        <v>2882</v>
      </c>
      <c r="W199" s="377" t="s">
        <v>2121</v>
      </c>
      <c r="X199" s="401" t="s">
        <v>1875</v>
      </c>
      <c r="Y199" s="401" t="s">
        <v>2875</v>
      </c>
      <c r="Z199" s="406">
        <v>0.98</v>
      </c>
      <c r="AA199" s="451" t="s">
        <v>2121</v>
      </c>
      <c r="AB199" s="451" t="s">
        <v>2121</v>
      </c>
      <c r="AC199" s="394" t="s">
        <v>2093</v>
      </c>
      <c r="AD199" s="451" t="s">
        <v>2121</v>
      </c>
      <c r="AE199" s="394" t="s">
        <v>2093</v>
      </c>
      <c r="AF199" s="394" t="s">
        <v>2093</v>
      </c>
      <c r="AG199" s="394" t="s">
        <v>2093</v>
      </c>
      <c r="AH199" s="451" t="s">
        <v>2121</v>
      </c>
      <c r="AI199" s="451" t="s">
        <v>2121</v>
      </c>
      <c r="AJ199" s="451" t="s">
        <v>2121</v>
      </c>
      <c r="AK199" s="451" t="s">
        <v>2121</v>
      </c>
      <c r="AL199" s="451" t="s">
        <v>2121</v>
      </c>
      <c r="AM199" s="451" t="s">
        <v>2121</v>
      </c>
      <c r="AN199" s="451" t="s">
        <v>2121</v>
      </c>
      <c r="AO199" s="451" t="s">
        <v>2121</v>
      </c>
      <c r="AP199" s="451" t="s">
        <v>2121</v>
      </c>
      <c r="AQ199" s="451" t="s">
        <v>2121</v>
      </c>
      <c r="AR199" s="394" t="s">
        <v>2093</v>
      </c>
      <c r="AS199" s="394" t="s">
        <v>2093</v>
      </c>
      <c r="AT199" s="451" t="s">
        <v>2121</v>
      </c>
      <c r="AU199" s="451" t="s">
        <v>2121</v>
      </c>
      <c r="AV199" s="451" t="s">
        <v>2121</v>
      </c>
      <c r="AW199" s="451" t="s">
        <v>2121</v>
      </c>
      <c r="AX199" s="451" t="s">
        <v>2121</v>
      </c>
      <c r="AY199" s="394" t="s">
        <v>2093</v>
      </c>
      <c r="AZ199" s="451" t="s">
        <v>2121</v>
      </c>
      <c r="BA199" s="451" t="s">
        <v>2121</v>
      </c>
      <c r="BB199" s="394" t="s">
        <v>2093</v>
      </c>
      <c r="BC199" s="451" t="s">
        <v>2121</v>
      </c>
      <c r="BD199" s="451" t="s">
        <v>2121</v>
      </c>
      <c r="BE199" s="451" t="s">
        <v>2121</v>
      </c>
      <c r="BF199" s="451" t="s">
        <v>2121</v>
      </c>
      <c r="BG199" s="451" t="s">
        <v>2121</v>
      </c>
      <c r="BH199" s="394" t="s">
        <v>2093</v>
      </c>
      <c r="BI199" s="402" t="s">
        <v>2093</v>
      </c>
      <c r="BJ199" s="333"/>
      <c r="BK199" s="333"/>
      <c r="BL199" s="333"/>
      <c r="BM199" s="333"/>
    </row>
    <row r="200" spans="2:65" ht="105" hidden="1" x14ac:dyDescent="0.2">
      <c r="B200" s="403" t="s">
        <v>2883</v>
      </c>
      <c r="C200" s="447">
        <f t="shared" si="11"/>
        <v>190</v>
      </c>
      <c r="D200" s="393" t="s">
        <v>133</v>
      </c>
      <c r="E200" s="400" t="s">
        <v>1608</v>
      </c>
      <c r="F200" s="395" t="s">
        <v>2119</v>
      </c>
      <c r="G200" s="400" t="s">
        <v>2142</v>
      </c>
      <c r="H200" s="395" t="s">
        <v>2143</v>
      </c>
      <c r="I200" s="401" t="s">
        <v>2872</v>
      </c>
      <c r="J200" s="394" t="s">
        <v>2088</v>
      </c>
      <c r="K200" s="401" t="s">
        <v>2089</v>
      </c>
      <c r="L200" s="401" t="s">
        <v>2144</v>
      </c>
      <c r="M200" s="401" t="s">
        <v>2145</v>
      </c>
      <c r="N200" s="401" t="s">
        <v>2150</v>
      </c>
      <c r="O200" s="401" t="s">
        <v>2092</v>
      </c>
      <c r="P200" s="377" t="s">
        <v>2121</v>
      </c>
      <c r="Q200" s="377" t="s">
        <v>2121</v>
      </c>
      <c r="R200" s="401" t="s">
        <v>2884</v>
      </c>
      <c r="S200" s="407" t="s">
        <v>2146</v>
      </c>
      <c r="T200" s="405">
        <v>46054</v>
      </c>
      <c r="U200" s="405">
        <v>46371</v>
      </c>
      <c r="V200" s="407" t="s">
        <v>2151</v>
      </c>
      <c r="W200" s="377" t="s">
        <v>2121</v>
      </c>
      <c r="X200" s="401" t="s">
        <v>1875</v>
      </c>
      <c r="Y200" s="401" t="s">
        <v>2875</v>
      </c>
      <c r="Z200" s="406">
        <v>0.98</v>
      </c>
      <c r="AA200" s="451" t="s">
        <v>2121</v>
      </c>
      <c r="AB200" s="451" t="s">
        <v>2121</v>
      </c>
      <c r="AC200" s="394" t="s">
        <v>2093</v>
      </c>
      <c r="AD200" s="451" t="s">
        <v>2121</v>
      </c>
      <c r="AE200" s="451" t="s">
        <v>2121</v>
      </c>
      <c r="AF200" s="451" t="s">
        <v>2121</v>
      </c>
      <c r="AG200" s="394" t="s">
        <v>2093</v>
      </c>
      <c r="AH200" s="451" t="s">
        <v>2121</v>
      </c>
      <c r="AI200" s="451" t="s">
        <v>2121</v>
      </c>
      <c r="AJ200" s="451" t="s">
        <v>2121</v>
      </c>
      <c r="AK200" s="451" t="s">
        <v>2121</v>
      </c>
      <c r="AL200" s="451" t="s">
        <v>2121</v>
      </c>
      <c r="AM200" s="451" t="s">
        <v>2121</v>
      </c>
      <c r="AN200" s="451" t="s">
        <v>2121</v>
      </c>
      <c r="AO200" s="451" t="s">
        <v>2121</v>
      </c>
      <c r="AP200" s="451" t="s">
        <v>2121</v>
      </c>
      <c r="AQ200" s="451" t="s">
        <v>2121</v>
      </c>
      <c r="AR200" s="394" t="s">
        <v>2093</v>
      </c>
      <c r="AS200" s="394" t="s">
        <v>2093</v>
      </c>
      <c r="AT200" s="451" t="s">
        <v>2121</v>
      </c>
      <c r="AU200" s="394" t="s">
        <v>2093</v>
      </c>
      <c r="AV200" s="451" t="s">
        <v>2121</v>
      </c>
      <c r="AW200" s="451" t="s">
        <v>2121</v>
      </c>
      <c r="AX200" s="451" t="s">
        <v>2121</v>
      </c>
      <c r="AY200" s="451" t="s">
        <v>2121</v>
      </c>
      <c r="AZ200" s="451" t="s">
        <v>2121</v>
      </c>
      <c r="BA200" s="451" t="s">
        <v>2121</v>
      </c>
      <c r="BB200" s="451" t="s">
        <v>2121</v>
      </c>
      <c r="BC200" s="451" t="s">
        <v>2121</v>
      </c>
      <c r="BD200" s="451" t="s">
        <v>2121</v>
      </c>
      <c r="BE200" s="451" t="s">
        <v>2121</v>
      </c>
      <c r="BF200" s="451" t="s">
        <v>2121</v>
      </c>
      <c r="BG200" s="451" t="s">
        <v>2121</v>
      </c>
      <c r="BH200" s="394" t="s">
        <v>2093</v>
      </c>
      <c r="BI200" s="402" t="s">
        <v>2093</v>
      </c>
      <c r="BJ200" s="333"/>
      <c r="BK200" s="333"/>
      <c r="BL200" s="333"/>
      <c r="BM200" s="333"/>
    </row>
    <row r="201" spans="2:65" ht="105" hidden="1" x14ac:dyDescent="0.2">
      <c r="B201"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EST-DO_1-5-3-5-N.A-N-OAPCR -191</v>
      </c>
      <c r="C201" s="447">
        <f t="shared" si="11"/>
        <v>191</v>
      </c>
      <c r="D201" s="393" t="s">
        <v>99</v>
      </c>
      <c r="E201" s="394" t="s">
        <v>2118</v>
      </c>
      <c r="F201" s="395" t="s">
        <v>2119</v>
      </c>
      <c r="G201" s="371" t="s">
        <v>2087</v>
      </c>
      <c r="H201" s="372" t="s">
        <v>2126</v>
      </c>
      <c r="I201" s="386" t="s">
        <v>2408</v>
      </c>
      <c r="J201" s="374" t="str">
        <f>IFERROR(VLOOKUP(PAA_20253132[[#This Row],[PRODUCTO  (Intermedio- proyectos)]],[5]!Tabla17[#All],2,FALSE),"Seleccione el producto")</f>
        <v>DO_1</v>
      </c>
      <c r="K201" s="391" t="str">
        <f>IFERROR(VLOOKUP(PAA_20253132[[#This Row],[PRODUCTO  (Intermedio- proyectos)]],[5]!Tabla17[#All],3,FALSE),"Seleccione el producto")</f>
        <v>Fortalecer el desempeño institucional mediante el rediseño organizacional, la Gestión del Talento Humano y la Gestión del Conocimiento con el fin mejorar la eficiencia y calidad en la prestación de los servicios y contribuir al cumplimiento de las metas, objetivos y misión de la entidad.</v>
      </c>
      <c r="L201" s="391" t="str">
        <f>IFERROR(VLOOKUP(PAA_20253132[[#This Row],[PRODUCTO  (Intermedio- proyectos)]],[5]!Tabla17[#All],4,FALSE),"Seleccione el producto")</f>
        <v>5. Fortalecer la cultura del control en la ADRES, asegurando la integridad, cumplimiento normatico y gestión eficaz de riesgos promoviendo la mejora continua</v>
      </c>
      <c r="M201" s="391" t="str">
        <f>IFERROR(VLOOKUP(PAA_20253132[[#This Row],[PRODUCTO  (Intermedio- proyectos)]],[5]!Tabla17[#All],5,FALSE),"Seleccione el producto")</f>
        <v>Jefe de la OCI</v>
      </c>
      <c r="N201" s="386" t="s">
        <v>2150</v>
      </c>
      <c r="O201" s="386" t="s">
        <v>2092</v>
      </c>
      <c r="P201" s="377" t="s">
        <v>2121</v>
      </c>
      <c r="Q201" s="377" t="s">
        <v>2121</v>
      </c>
      <c r="R201" s="386" t="s">
        <v>2153</v>
      </c>
      <c r="S201" s="386" t="s">
        <v>2885</v>
      </c>
      <c r="T201" s="387">
        <v>46054</v>
      </c>
      <c r="U201" s="387">
        <v>46371</v>
      </c>
      <c r="V201" s="386" t="s">
        <v>2886</v>
      </c>
      <c r="W201" s="377" t="s">
        <v>2121</v>
      </c>
      <c r="X201" s="371" t="s">
        <v>2121</v>
      </c>
      <c r="Y201" s="371" t="s">
        <v>2121</v>
      </c>
      <c r="Z201" s="377" t="s">
        <v>2121</v>
      </c>
      <c r="AA201" s="371" t="s">
        <v>2121</v>
      </c>
      <c r="AB201" s="371" t="s">
        <v>2121</v>
      </c>
      <c r="AC201" s="371" t="s">
        <v>2121</v>
      </c>
      <c r="AD201" s="371" t="s">
        <v>2121</v>
      </c>
      <c r="AE201" s="371" t="s">
        <v>2121</v>
      </c>
      <c r="AF201" s="371" t="s">
        <v>2121</v>
      </c>
      <c r="AG201" s="371" t="s">
        <v>2093</v>
      </c>
      <c r="AH201" s="371" t="s">
        <v>2121</v>
      </c>
      <c r="AI201" s="371" t="s">
        <v>2121</v>
      </c>
      <c r="AJ201" s="371" t="s">
        <v>2121</v>
      </c>
      <c r="AK201" s="371" t="s">
        <v>2121</v>
      </c>
      <c r="AL201" s="371" t="s">
        <v>2121</v>
      </c>
      <c r="AM201" s="371" t="s">
        <v>2121</v>
      </c>
      <c r="AN201" s="371" t="s">
        <v>2121</v>
      </c>
      <c r="AO201" s="371" t="s">
        <v>2121</v>
      </c>
      <c r="AP201" s="371" t="s">
        <v>2121</v>
      </c>
      <c r="AQ201" s="371" t="s">
        <v>2121</v>
      </c>
      <c r="AR201" s="371" t="s">
        <v>2093</v>
      </c>
      <c r="AS201" s="371" t="s">
        <v>2121</v>
      </c>
      <c r="AT201" s="371" t="s">
        <v>2121</v>
      </c>
      <c r="AU201" s="371" t="s">
        <v>2121</v>
      </c>
      <c r="AV201" s="371" t="s">
        <v>2121</v>
      </c>
      <c r="AW201" s="371" t="s">
        <v>2121</v>
      </c>
      <c r="AX201" s="371" t="s">
        <v>2121</v>
      </c>
      <c r="AY201" s="371" t="s">
        <v>2121</v>
      </c>
      <c r="AZ201" s="371" t="s">
        <v>2121</v>
      </c>
      <c r="BA201" s="371" t="s">
        <v>2121</v>
      </c>
      <c r="BB201" s="371" t="s">
        <v>2121</v>
      </c>
      <c r="BC201" s="371" t="s">
        <v>2121</v>
      </c>
      <c r="BD201" s="371" t="s">
        <v>2121</v>
      </c>
      <c r="BE201" s="371" t="s">
        <v>2121</v>
      </c>
      <c r="BF201" s="371" t="s">
        <v>2121</v>
      </c>
      <c r="BG201" s="371" t="s">
        <v>2121</v>
      </c>
      <c r="BH201" s="371" t="s">
        <v>2093</v>
      </c>
      <c r="BI201" s="381" t="s">
        <v>2093</v>
      </c>
      <c r="BJ201" s="333"/>
      <c r="BK201" s="333"/>
      <c r="BL201" s="333"/>
      <c r="BM201" s="333"/>
    </row>
    <row r="202" spans="2:65" ht="105" hidden="1" x14ac:dyDescent="0.2">
      <c r="B202"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EST-DO_1-5-3-4-Auditoria Concurrente reclamaciones y MIPRES-2-DOP-192</v>
      </c>
      <c r="C202" s="447">
        <f t="shared" si="11"/>
        <v>192</v>
      </c>
      <c r="D202" s="383" t="s">
        <v>84</v>
      </c>
      <c r="E202" s="384" t="s">
        <v>1595</v>
      </c>
      <c r="F202" s="372" t="s">
        <v>2127</v>
      </c>
      <c r="G202" s="377" t="s">
        <v>2087</v>
      </c>
      <c r="H202" s="372" t="s">
        <v>2129</v>
      </c>
      <c r="I202" s="373" t="s">
        <v>2520</v>
      </c>
      <c r="J202" s="374" t="s">
        <v>2088</v>
      </c>
      <c r="K202" s="375" t="s">
        <v>2089</v>
      </c>
      <c r="L202" s="375" t="s">
        <v>2144</v>
      </c>
      <c r="M202" s="375" t="s">
        <v>2145</v>
      </c>
      <c r="N202" s="373" t="s">
        <v>2150</v>
      </c>
      <c r="O202" s="373" t="s">
        <v>2128</v>
      </c>
      <c r="P202" s="371" t="s">
        <v>2887</v>
      </c>
      <c r="Q202" s="377" t="s">
        <v>2219</v>
      </c>
      <c r="R202" s="373" t="s">
        <v>2888</v>
      </c>
      <c r="S202" s="386" t="s">
        <v>2889</v>
      </c>
      <c r="T202" s="379">
        <v>46054</v>
      </c>
      <c r="U202" s="379">
        <v>46080</v>
      </c>
      <c r="V202" s="386" t="s">
        <v>2831</v>
      </c>
      <c r="W202" s="380">
        <v>1</v>
      </c>
      <c r="X202" s="371" t="s">
        <v>2121</v>
      </c>
      <c r="Y202" s="371" t="s">
        <v>2121</v>
      </c>
      <c r="Z202" s="377" t="s">
        <v>2121</v>
      </c>
      <c r="AA202" s="371" t="s">
        <v>2093</v>
      </c>
      <c r="AB202" s="371" t="s">
        <v>2121</v>
      </c>
      <c r="AC202" s="371" t="s">
        <v>2093</v>
      </c>
      <c r="AD202" s="371" t="s">
        <v>2121</v>
      </c>
      <c r="AE202" s="371" t="s">
        <v>2121</v>
      </c>
      <c r="AF202" s="371" t="s">
        <v>2093</v>
      </c>
      <c r="AG202" s="371" t="s">
        <v>2093</v>
      </c>
      <c r="AH202" s="371" t="s">
        <v>2121</v>
      </c>
      <c r="AI202" s="371" t="s">
        <v>2121</v>
      </c>
      <c r="AJ202" s="371" t="s">
        <v>2121</v>
      </c>
      <c r="AK202" s="371" t="s">
        <v>2121</v>
      </c>
      <c r="AL202" s="371" t="s">
        <v>2121</v>
      </c>
      <c r="AM202" s="371" t="s">
        <v>2121</v>
      </c>
      <c r="AN202" s="371" t="s">
        <v>2121</v>
      </c>
      <c r="AO202" s="371" t="s">
        <v>2093</v>
      </c>
      <c r="AP202" s="371" t="s">
        <v>2121</v>
      </c>
      <c r="AQ202" s="371" t="s">
        <v>2093</v>
      </c>
      <c r="AR202" s="371" t="s">
        <v>2121</v>
      </c>
      <c r="AS202" s="371" t="s">
        <v>2121</v>
      </c>
      <c r="AT202" s="371" t="s">
        <v>2121</v>
      </c>
      <c r="AU202" s="371" t="s">
        <v>2093</v>
      </c>
      <c r="AV202" s="371" t="s">
        <v>2121</v>
      </c>
      <c r="AW202" s="371" t="s">
        <v>2121</v>
      </c>
      <c r="AX202" s="371" t="s">
        <v>2121</v>
      </c>
      <c r="AY202" s="371" t="s">
        <v>2121</v>
      </c>
      <c r="AZ202" s="371" t="s">
        <v>2121</v>
      </c>
      <c r="BA202" s="371" t="s">
        <v>2121</v>
      </c>
      <c r="BB202" s="371" t="s">
        <v>2093</v>
      </c>
      <c r="BC202" s="371" t="s">
        <v>2121</v>
      </c>
      <c r="BD202" s="371" t="s">
        <v>2121</v>
      </c>
      <c r="BE202" s="371" t="s">
        <v>2121</v>
      </c>
      <c r="BF202" s="371" t="s">
        <v>2121</v>
      </c>
      <c r="BG202" s="371" t="s">
        <v>2121</v>
      </c>
      <c r="BH202" s="371" t="s">
        <v>2093</v>
      </c>
      <c r="BI202" s="381" t="s">
        <v>2121</v>
      </c>
      <c r="BJ202" s="333"/>
      <c r="BK202" s="333"/>
      <c r="BL202" s="333"/>
      <c r="BM202" s="333"/>
    </row>
    <row r="203" spans="2:65" ht="147" hidden="1" customHeight="1" x14ac:dyDescent="0.2">
      <c r="B203" s="366" t="s">
        <v>2152</v>
      </c>
      <c r="C203" s="447">
        <f t="shared" si="11"/>
        <v>193</v>
      </c>
      <c r="D203" s="383" t="s">
        <v>84</v>
      </c>
      <c r="E203" s="384" t="s">
        <v>1595</v>
      </c>
      <c r="F203" s="372" t="s">
        <v>2127</v>
      </c>
      <c r="G203" s="377" t="s">
        <v>2087</v>
      </c>
      <c r="H203" s="372" t="s">
        <v>2129</v>
      </c>
      <c r="I203" s="373" t="s">
        <v>2520</v>
      </c>
      <c r="J203" s="374" t="s">
        <v>2088</v>
      </c>
      <c r="K203" s="375" t="s">
        <v>2089</v>
      </c>
      <c r="L203" s="375" t="s">
        <v>2144</v>
      </c>
      <c r="M203" s="375" t="s">
        <v>2145</v>
      </c>
      <c r="N203" s="373" t="s">
        <v>2150</v>
      </c>
      <c r="O203" s="373" t="s">
        <v>2128</v>
      </c>
      <c r="P203" s="371" t="s">
        <v>2887</v>
      </c>
      <c r="Q203" s="377" t="s">
        <v>2161</v>
      </c>
      <c r="R203" s="373" t="s">
        <v>2890</v>
      </c>
      <c r="S203" s="373" t="s">
        <v>2891</v>
      </c>
      <c r="T203" s="379">
        <v>46054</v>
      </c>
      <c r="U203" s="379">
        <v>46371</v>
      </c>
      <c r="V203" s="397" t="s">
        <v>2892</v>
      </c>
      <c r="W203" s="377" t="s">
        <v>2121</v>
      </c>
      <c r="X203" s="373" t="s">
        <v>2893</v>
      </c>
      <c r="Y203" s="373" t="s">
        <v>2894</v>
      </c>
      <c r="Z203" s="380">
        <v>0.95</v>
      </c>
      <c r="AA203" s="371" t="s">
        <v>2121</v>
      </c>
      <c r="AB203" s="371" t="s">
        <v>2121</v>
      </c>
      <c r="AC203" s="371" t="s">
        <v>2121</v>
      </c>
      <c r="AD203" s="371" t="s">
        <v>2121</v>
      </c>
      <c r="AE203" s="371" t="s">
        <v>2121</v>
      </c>
      <c r="AF203" s="371" t="s">
        <v>2093</v>
      </c>
      <c r="AG203" s="371" t="s">
        <v>2121</v>
      </c>
      <c r="AH203" s="371" t="s">
        <v>2121</v>
      </c>
      <c r="AI203" s="371" t="s">
        <v>2121</v>
      </c>
      <c r="AJ203" s="371" t="s">
        <v>2121</v>
      </c>
      <c r="AK203" s="371" t="s">
        <v>2121</v>
      </c>
      <c r="AL203" s="371" t="s">
        <v>2121</v>
      </c>
      <c r="AM203" s="371" t="s">
        <v>2121</v>
      </c>
      <c r="AN203" s="371" t="s">
        <v>2121</v>
      </c>
      <c r="AO203" s="371" t="s">
        <v>2093</v>
      </c>
      <c r="AP203" s="371" t="s">
        <v>2121</v>
      </c>
      <c r="AQ203" s="371" t="s">
        <v>2093</v>
      </c>
      <c r="AR203" s="371" t="s">
        <v>2121</v>
      </c>
      <c r="AS203" s="371" t="s">
        <v>2121</v>
      </c>
      <c r="AT203" s="371" t="s">
        <v>2121</v>
      </c>
      <c r="AU203" s="371" t="s">
        <v>2093</v>
      </c>
      <c r="AV203" s="371" t="s">
        <v>2121</v>
      </c>
      <c r="AW203" s="371" t="s">
        <v>2121</v>
      </c>
      <c r="AX203" s="371" t="s">
        <v>2121</v>
      </c>
      <c r="AY203" s="371" t="s">
        <v>2121</v>
      </c>
      <c r="AZ203" s="371" t="s">
        <v>2121</v>
      </c>
      <c r="BA203" s="371" t="s">
        <v>2121</v>
      </c>
      <c r="BB203" s="371" t="s">
        <v>2093</v>
      </c>
      <c r="BC203" s="371" t="s">
        <v>2121</v>
      </c>
      <c r="BD203" s="371" t="s">
        <v>2121</v>
      </c>
      <c r="BE203" s="371" t="s">
        <v>2121</v>
      </c>
      <c r="BF203" s="371" t="s">
        <v>2121</v>
      </c>
      <c r="BG203" s="371" t="s">
        <v>2121</v>
      </c>
      <c r="BH203" s="371" t="s">
        <v>2121</v>
      </c>
      <c r="BI203" s="381" t="s">
        <v>2121</v>
      </c>
      <c r="BJ203" s="333"/>
      <c r="BK203" s="333"/>
      <c r="BL203" s="333"/>
      <c r="BM203" s="333"/>
    </row>
    <row r="204" spans="2:65" ht="54" hidden="1" customHeight="1" x14ac:dyDescent="0.2">
      <c r="B204"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EST-DO_1-5-3-4-Auditoria Concurrente reclamaciones y MIPRES-3-DOP-194</v>
      </c>
      <c r="C204" s="447">
        <f t="shared" si="11"/>
        <v>194</v>
      </c>
      <c r="D204" s="383" t="s">
        <v>84</v>
      </c>
      <c r="E204" s="384" t="s">
        <v>1595</v>
      </c>
      <c r="F204" s="372" t="s">
        <v>2127</v>
      </c>
      <c r="G204" s="377" t="s">
        <v>2087</v>
      </c>
      <c r="H204" s="372" t="s">
        <v>2129</v>
      </c>
      <c r="I204" s="373" t="s">
        <v>2520</v>
      </c>
      <c r="J204" s="374" t="s">
        <v>2088</v>
      </c>
      <c r="K204" s="375" t="s">
        <v>2089</v>
      </c>
      <c r="L204" s="375" t="s">
        <v>2144</v>
      </c>
      <c r="M204" s="375" t="s">
        <v>2145</v>
      </c>
      <c r="N204" s="373" t="s">
        <v>2150</v>
      </c>
      <c r="O204" s="373" t="s">
        <v>2128</v>
      </c>
      <c r="P204" s="371" t="s">
        <v>2887</v>
      </c>
      <c r="Q204" s="377" t="s">
        <v>2161</v>
      </c>
      <c r="R204" s="373" t="s">
        <v>2895</v>
      </c>
      <c r="S204" s="386" t="s">
        <v>2889</v>
      </c>
      <c r="T204" s="379">
        <v>46054</v>
      </c>
      <c r="U204" s="379">
        <v>46080</v>
      </c>
      <c r="V204" s="373" t="s">
        <v>2896</v>
      </c>
      <c r="W204" s="380">
        <v>1</v>
      </c>
      <c r="X204" s="371" t="s">
        <v>2121</v>
      </c>
      <c r="Y204" s="371" t="s">
        <v>2121</v>
      </c>
      <c r="Z204" s="377" t="s">
        <v>2121</v>
      </c>
      <c r="AA204" s="371" t="s">
        <v>2121</v>
      </c>
      <c r="AB204" s="371" t="s">
        <v>2121</v>
      </c>
      <c r="AC204" s="371" t="s">
        <v>2121</v>
      </c>
      <c r="AD204" s="371" t="s">
        <v>2121</v>
      </c>
      <c r="AE204" s="371" t="s">
        <v>2121</v>
      </c>
      <c r="AF204" s="371" t="s">
        <v>2093</v>
      </c>
      <c r="AG204" s="371" t="s">
        <v>2121</v>
      </c>
      <c r="AH204" s="371" t="s">
        <v>2121</v>
      </c>
      <c r="AI204" s="371" t="s">
        <v>2121</v>
      </c>
      <c r="AJ204" s="371" t="s">
        <v>2121</v>
      </c>
      <c r="AK204" s="371" t="s">
        <v>2121</v>
      </c>
      <c r="AL204" s="371" t="s">
        <v>2121</v>
      </c>
      <c r="AM204" s="371" t="s">
        <v>2121</v>
      </c>
      <c r="AN204" s="371" t="s">
        <v>2121</v>
      </c>
      <c r="AO204" s="371" t="s">
        <v>2093</v>
      </c>
      <c r="AP204" s="371" t="s">
        <v>2093</v>
      </c>
      <c r="AQ204" s="371" t="s">
        <v>2093</v>
      </c>
      <c r="AR204" s="371" t="s">
        <v>2121</v>
      </c>
      <c r="AS204" s="371" t="s">
        <v>2121</v>
      </c>
      <c r="AT204" s="371" t="s">
        <v>2121</v>
      </c>
      <c r="AU204" s="371" t="s">
        <v>2093</v>
      </c>
      <c r="AV204" s="371" t="s">
        <v>2121</v>
      </c>
      <c r="AW204" s="371" t="s">
        <v>2121</v>
      </c>
      <c r="AX204" s="371" t="s">
        <v>2121</v>
      </c>
      <c r="AY204" s="371" t="s">
        <v>2121</v>
      </c>
      <c r="AZ204" s="371" t="s">
        <v>2121</v>
      </c>
      <c r="BA204" s="371" t="s">
        <v>2121</v>
      </c>
      <c r="BB204" s="371" t="s">
        <v>2093</v>
      </c>
      <c r="BC204" s="371" t="s">
        <v>2121</v>
      </c>
      <c r="BD204" s="371" t="s">
        <v>2121</v>
      </c>
      <c r="BE204" s="371" t="s">
        <v>2121</v>
      </c>
      <c r="BF204" s="371" t="s">
        <v>2121</v>
      </c>
      <c r="BG204" s="371" t="s">
        <v>2121</v>
      </c>
      <c r="BH204" s="371" t="s">
        <v>2093</v>
      </c>
      <c r="BI204" s="381" t="s">
        <v>2093</v>
      </c>
      <c r="BJ204" s="333"/>
      <c r="BK204" s="333"/>
      <c r="BL204" s="333"/>
      <c r="BM204" s="333"/>
    </row>
    <row r="205" spans="2:65" ht="54" hidden="1" customHeight="1" x14ac:dyDescent="0.2">
      <c r="B205"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EST-DO_1-5-3-4-Auditoria Concurrente reclamaciones y MIPRES-4-DOP-195</v>
      </c>
      <c r="C205" s="447">
        <f t="shared" si="11"/>
        <v>195</v>
      </c>
      <c r="D205" s="383" t="s">
        <v>84</v>
      </c>
      <c r="E205" s="384" t="s">
        <v>1595</v>
      </c>
      <c r="F205" s="372" t="s">
        <v>2127</v>
      </c>
      <c r="G205" s="377" t="s">
        <v>2087</v>
      </c>
      <c r="H205" s="372" t="s">
        <v>2129</v>
      </c>
      <c r="I205" s="373" t="s">
        <v>2520</v>
      </c>
      <c r="J205" s="374" t="s">
        <v>2088</v>
      </c>
      <c r="K205" s="375" t="s">
        <v>2089</v>
      </c>
      <c r="L205" s="375" t="s">
        <v>2144</v>
      </c>
      <c r="M205" s="375" t="s">
        <v>2145</v>
      </c>
      <c r="N205" s="373" t="s">
        <v>2150</v>
      </c>
      <c r="O205" s="373" t="s">
        <v>2128</v>
      </c>
      <c r="P205" s="371" t="s">
        <v>2887</v>
      </c>
      <c r="Q205" s="377" t="s">
        <v>2169</v>
      </c>
      <c r="R205" s="373" t="s">
        <v>2897</v>
      </c>
      <c r="S205" s="386" t="s">
        <v>2889</v>
      </c>
      <c r="T205" s="379">
        <v>46054</v>
      </c>
      <c r="U205" s="379">
        <v>46371</v>
      </c>
      <c r="V205" s="373" t="s">
        <v>2841</v>
      </c>
      <c r="W205" s="377" t="s">
        <v>2121</v>
      </c>
      <c r="X205" s="371" t="s">
        <v>2121</v>
      </c>
      <c r="Y205" s="371" t="s">
        <v>2121</v>
      </c>
      <c r="Z205" s="377" t="s">
        <v>2121</v>
      </c>
      <c r="AA205" s="371" t="s">
        <v>2121</v>
      </c>
      <c r="AB205" s="371" t="s">
        <v>2121</v>
      </c>
      <c r="AC205" s="371" t="s">
        <v>2121</v>
      </c>
      <c r="AD205" s="371" t="s">
        <v>2121</v>
      </c>
      <c r="AE205" s="371" t="s">
        <v>2121</v>
      </c>
      <c r="AF205" s="371" t="s">
        <v>2093</v>
      </c>
      <c r="AG205" s="371" t="s">
        <v>2121</v>
      </c>
      <c r="AH205" s="371" t="s">
        <v>2121</v>
      </c>
      <c r="AI205" s="371" t="s">
        <v>2121</v>
      </c>
      <c r="AJ205" s="371" t="s">
        <v>2121</v>
      </c>
      <c r="AK205" s="371" t="s">
        <v>2121</v>
      </c>
      <c r="AL205" s="371" t="s">
        <v>2121</v>
      </c>
      <c r="AM205" s="371" t="s">
        <v>2121</v>
      </c>
      <c r="AN205" s="371" t="s">
        <v>2121</v>
      </c>
      <c r="AO205" s="371" t="s">
        <v>2093</v>
      </c>
      <c r="AP205" s="371" t="s">
        <v>2121</v>
      </c>
      <c r="AQ205" s="371" t="s">
        <v>2093</v>
      </c>
      <c r="AR205" s="371" t="s">
        <v>2093</v>
      </c>
      <c r="AS205" s="371" t="s">
        <v>2121</v>
      </c>
      <c r="AT205" s="371" t="s">
        <v>2121</v>
      </c>
      <c r="AU205" s="371" t="s">
        <v>2093</v>
      </c>
      <c r="AV205" s="371" t="s">
        <v>2121</v>
      </c>
      <c r="AW205" s="371" t="s">
        <v>2121</v>
      </c>
      <c r="AX205" s="371" t="s">
        <v>2121</v>
      </c>
      <c r="AY205" s="371" t="s">
        <v>2121</v>
      </c>
      <c r="AZ205" s="371" t="s">
        <v>2121</v>
      </c>
      <c r="BA205" s="371" t="s">
        <v>2121</v>
      </c>
      <c r="BB205" s="371" t="s">
        <v>2093</v>
      </c>
      <c r="BC205" s="371" t="s">
        <v>2121</v>
      </c>
      <c r="BD205" s="371" t="s">
        <v>2121</v>
      </c>
      <c r="BE205" s="371" t="s">
        <v>2121</v>
      </c>
      <c r="BF205" s="371" t="s">
        <v>2121</v>
      </c>
      <c r="BG205" s="371" t="s">
        <v>2121</v>
      </c>
      <c r="BH205" s="371" t="s">
        <v>2093</v>
      </c>
      <c r="BI205" s="381" t="s">
        <v>2093</v>
      </c>
      <c r="BJ205" s="333"/>
      <c r="BK205" s="333"/>
      <c r="BL205" s="333"/>
      <c r="BM205" s="333"/>
    </row>
    <row r="206" spans="2:65" ht="135" hidden="1" x14ac:dyDescent="0.2">
      <c r="B206" s="410" t="s">
        <v>2170</v>
      </c>
      <c r="C206" s="399">
        <f>+C205+1</f>
        <v>196</v>
      </c>
      <c r="D206" s="393" t="s">
        <v>2164</v>
      </c>
      <c r="E206" s="400" t="s">
        <v>1583</v>
      </c>
      <c r="F206" s="395" t="s">
        <v>2177</v>
      </c>
      <c r="G206" s="400" t="s">
        <v>2142</v>
      </c>
      <c r="H206" s="395" t="s">
        <v>2166</v>
      </c>
      <c r="I206" s="401" t="s">
        <v>2408</v>
      </c>
      <c r="J206" s="394" t="s">
        <v>2155</v>
      </c>
      <c r="K206" s="401" t="s">
        <v>2156</v>
      </c>
      <c r="L206" s="401" t="s">
        <v>2157</v>
      </c>
      <c r="M206" s="401" t="s">
        <v>2186</v>
      </c>
      <c r="N206" s="401" t="s">
        <v>2159</v>
      </c>
      <c r="O206" s="401" t="s">
        <v>2092</v>
      </c>
      <c r="P206" s="400" t="s">
        <v>2121</v>
      </c>
      <c r="Q206" s="400" t="s">
        <v>2121</v>
      </c>
      <c r="R206" s="407" t="s">
        <v>2898</v>
      </c>
      <c r="S206" s="401" t="s">
        <v>2899</v>
      </c>
      <c r="T206" s="405">
        <v>46041</v>
      </c>
      <c r="U206" s="405">
        <v>46325</v>
      </c>
      <c r="V206" s="401" t="s">
        <v>2900</v>
      </c>
      <c r="W206" s="377" t="s">
        <v>2121</v>
      </c>
      <c r="X206" s="401" t="s">
        <v>2901</v>
      </c>
      <c r="Y206" s="401" t="s">
        <v>2902</v>
      </c>
      <c r="Z206" s="406">
        <v>0.2</v>
      </c>
      <c r="AA206" s="394" t="s">
        <v>2121</v>
      </c>
      <c r="AB206" s="394" t="s">
        <v>2121</v>
      </c>
      <c r="AC206" s="394" t="s">
        <v>2093</v>
      </c>
      <c r="AD206" s="394" t="s">
        <v>2121</v>
      </c>
      <c r="AE206" s="394" t="s">
        <v>2121</v>
      </c>
      <c r="AF206" s="394" t="s">
        <v>2121</v>
      </c>
      <c r="AG206" s="394" t="s">
        <v>2093</v>
      </c>
      <c r="AH206" s="394" t="s">
        <v>2121</v>
      </c>
      <c r="AI206" s="394" t="s">
        <v>2121</v>
      </c>
      <c r="AJ206" s="394" t="s">
        <v>2121</v>
      </c>
      <c r="AK206" s="394" t="s">
        <v>2093</v>
      </c>
      <c r="AL206" s="394" t="s">
        <v>2093</v>
      </c>
      <c r="AM206" s="394" t="s">
        <v>2121</v>
      </c>
      <c r="AN206" s="394" t="s">
        <v>2121</v>
      </c>
      <c r="AO206" s="394" t="s">
        <v>2121</v>
      </c>
      <c r="AP206" s="394" t="s">
        <v>2121</v>
      </c>
      <c r="AQ206" s="394" t="s">
        <v>2121</v>
      </c>
      <c r="AR206" s="394" t="s">
        <v>2121</v>
      </c>
      <c r="AS206" s="394" t="s">
        <v>2121</v>
      </c>
      <c r="AT206" s="394" t="s">
        <v>2121</v>
      </c>
      <c r="AU206" s="394" t="s">
        <v>2093</v>
      </c>
      <c r="AV206" s="394" t="s">
        <v>2121</v>
      </c>
      <c r="AW206" s="394" t="s">
        <v>2121</v>
      </c>
      <c r="AX206" s="394" t="s">
        <v>2121</v>
      </c>
      <c r="AY206" s="394" t="s">
        <v>2121</v>
      </c>
      <c r="AZ206" s="394" t="s">
        <v>2121</v>
      </c>
      <c r="BA206" s="394" t="s">
        <v>2121</v>
      </c>
      <c r="BB206" s="394" t="s">
        <v>2121</v>
      </c>
      <c r="BC206" s="394" t="s">
        <v>2093</v>
      </c>
      <c r="BD206" s="394" t="s">
        <v>2121</v>
      </c>
      <c r="BE206" s="394" t="s">
        <v>2121</v>
      </c>
      <c r="BF206" s="394" t="s">
        <v>2121</v>
      </c>
      <c r="BG206" s="394" t="s">
        <v>2121</v>
      </c>
      <c r="BH206" s="394" t="s">
        <v>2121</v>
      </c>
      <c r="BI206" s="402" t="s">
        <v>2093</v>
      </c>
      <c r="BJ206" s="333"/>
      <c r="BK206" s="333"/>
      <c r="BL206" s="333"/>
      <c r="BM206" s="333"/>
    </row>
    <row r="207" spans="2:65" ht="135" hidden="1" x14ac:dyDescent="0.2">
      <c r="B207" s="410" t="s">
        <v>2171</v>
      </c>
      <c r="C207" s="399">
        <f>+C206+1</f>
        <v>197</v>
      </c>
      <c r="D207" s="393" t="s">
        <v>2164</v>
      </c>
      <c r="E207" s="400" t="s">
        <v>1583</v>
      </c>
      <c r="F207" s="395" t="s">
        <v>2177</v>
      </c>
      <c r="G207" s="400" t="s">
        <v>2142</v>
      </c>
      <c r="H207" s="395" t="s">
        <v>2166</v>
      </c>
      <c r="I207" s="401" t="s">
        <v>2408</v>
      </c>
      <c r="J207" s="394" t="s">
        <v>2155</v>
      </c>
      <c r="K207" s="401" t="s">
        <v>2156</v>
      </c>
      <c r="L207" s="401" t="s">
        <v>2157</v>
      </c>
      <c r="M207" s="401" t="s">
        <v>2186</v>
      </c>
      <c r="N207" s="401" t="s">
        <v>2159</v>
      </c>
      <c r="O207" s="401" t="s">
        <v>2092</v>
      </c>
      <c r="P207" s="400" t="s">
        <v>2121</v>
      </c>
      <c r="Q207" s="400" t="s">
        <v>2121</v>
      </c>
      <c r="R207" s="401" t="s">
        <v>2903</v>
      </c>
      <c r="S207" s="401" t="s">
        <v>2904</v>
      </c>
      <c r="T207" s="405">
        <v>46054</v>
      </c>
      <c r="U207" s="405">
        <v>46325</v>
      </c>
      <c r="V207" s="401" t="s">
        <v>2172</v>
      </c>
      <c r="W207" s="377" t="s">
        <v>2121</v>
      </c>
      <c r="X207" s="401" t="s">
        <v>2901</v>
      </c>
      <c r="Y207" s="401" t="s">
        <v>2902</v>
      </c>
      <c r="Z207" s="406">
        <v>0.2</v>
      </c>
      <c r="AA207" s="394" t="s">
        <v>2121</v>
      </c>
      <c r="AB207" s="394" t="s">
        <v>2121</v>
      </c>
      <c r="AC207" s="394" t="s">
        <v>2093</v>
      </c>
      <c r="AD207" s="394" t="s">
        <v>2121</v>
      </c>
      <c r="AE207" s="394" t="s">
        <v>2121</v>
      </c>
      <c r="AF207" s="394" t="s">
        <v>2121</v>
      </c>
      <c r="AG207" s="394" t="s">
        <v>2093</v>
      </c>
      <c r="AH207" s="394" t="s">
        <v>2121</v>
      </c>
      <c r="AI207" s="394" t="s">
        <v>2121</v>
      </c>
      <c r="AJ207" s="394" t="s">
        <v>2121</v>
      </c>
      <c r="AK207" s="394" t="s">
        <v>2093</v>
      </c>
      <c r="AL207" s="394" t="s">
        <v>2093</v>
      </c>
      <c r="AM207" s="394" t="s">
        <v>2121</v>
      </c>
      <c r="AN207" s="394" t="s">
        <v>2121</v>
      </c>
      <c r="AO207" s="394" t="s">
        <v>2121</v>
      </c>
      <c r="AP207" s="394" t="s">
        <v>2121</v>
      </c>
      <c r="AQ207" s="394" t="s">
        <v>2121</v>
      </c>
      <c r="AR207" s="394" t="s">
        <v>2093</v>
      </c>
      <c r="AS207" s="394" t="s">
        <v>2121</v>
      </c>
      <c r="AT207" s="394" t="s">
        <v>2121</v>
      </c>
      <c r="AU207" s="394" t="s">
        <v>2093</v>
      </c>
      <c r="AV207" s="394" t="s">
        <v>2121</v>
      </c>
      <c r="AW207" s="394" t="s">
        <v>2121</v>
      </c>
      <c r="AX207" s="394" t="s">
        <v>2121</v>
      </c>
      <c r="AY207" s="394" t="s">
        <v>2121</v>
      </c>
      <c r="AZ207" s="394" t="s">
        <v>2121</v>
      </c>
      <c r="BA207" s="394" t="s">
        <v>2121</v>
      </c>
      <c r="BB207" s="394" t="s">
        <v>2121</v>
      </c>
      <c r="BC207" s="394" t="s">
        <v>2093</v>
      </c>
      <c r="BD207" s="394" t="s">
        <v>2121</v>
      </c>
      <c r="BE207" s="394" t="s">
        <v>2121</v>
      </c>
      <c r="BF207" s="394" t="s">
        <v>2121</v>
      </c>
      <c r="BG207" s="394" t="s">
        <v>2121</v>
      </c>
      <c r="BH207" s="394" t="s">
        <v>2121</v>
      </c>
      <c r="BI207" s="402" t="s">
        <v>2093</v>
      </c>
      <c r="BJ207" s="333"/>
      <c r="BK207" s="333"/>
      <c r="BL207" s="333"/>
      <c r="BM207" s="333"/>
    </row>
    <row r="208" spans="2:65" ht="135" hidden="1" x14ac:dyDescent="0.2">
      <c r="B208" s="420" t="s">
        <v>2905</v>
      </c>
      <c r="C208" s="399">
        <f>+C207+1</f>
        <v>198</v>
      </c>
      <c r="D208" s="383" t="s">
        <v>281</v>
      </c>
      <c r="E208" s="384" t="s">
        <v>1567</v>
      </c>
      <c r="F208" s="372" t="s">
        <v>2119</v>
      </c>
      <c r="G208" s="377" t="s">
        <v>2154</v>
      </c>
      <c r="H208" s="372" t="s">
        <v>2126</v>
      </c>
      <c r="I208" s="373" t="s">
        <v>2440</v>
      </c>
      <c r="J208" s="374" t="s">
        <v>2155</v>
      </c>
      <c r="K208" s="375" t="s">
        <v>2156</v>
      </c>
      <c r="L208" s="375" t="s">
        <v>2157</v>
      </c>
      <c r="M208" s="375" t="s">
        <v>2186</v>
      </c>
      <c r="N208" s="373" t="s">
        <v>2159</v>
      </c>
      <c r="O208" s="373" t="s">
        <v>2092</v>
      </c>
      <c r="P208" s="377" t="s">
        <v>2160</v>
      </c>
      <c r="Q208" s="377" t="s">
        <v>2219</v>
      </c>
      <c r="R208" s="373" t="s">
        <v>2906</v>
      </c>
      <c r="S208" s="373" t="s">
        <v>2442</v>
      </c>
      <c r="T208" s="387">
        <v>46082</v>
      </c>
      <c r="U208" s="387">
        <v>46172</v>
      </c>
      <c r="V208" s="373" t="s">
        <v>2907</v>
      </c>
      <c r="W208" s="377" t="s">
        <v>2121</v>
      </c>
      <c r="X208" s="386" t="s">
        <v>2908</v>
      </c>
      <c r="Y208" s="373" t="s">
        <v>2909</v>
      </c>
      <c r="Z208" s="371" t="s">
        <v>2910</v>
      </c>
      <c r="AA208" s="371" t="s">
        <v>2093</v>
      </c>
      <c r="AB208" s="426" t="s">
        <v>2121</v>
      </c>
      <c r="AC208" s="426" t="s">
        <v>2121</v>
      </c>
      <c r="AD208" s="426" t="s">
        <v>2121</v>
      </c>
      <c r="AE208" s="426" t="s">
        <v>2121</v>
      </c>
      <c r="AF208" s="426" t="s">
        <v>2093</v>
      </c>
      <c r="AG208" s="426" t="s">
        <v>2093</v>
      </c>
      <c r="AH208" s="426" t="s">
        <v>2121</v>
      </c>
      <c r="AI208" s="426" t="s">
        <v>2121</v>
      </c>
      <c r="AJ208" s="426" t="s">
        <v>2121</v>
      </c>
      <c r="AK208" s="371" t="s">
        <v>2093</v>
      </c>
      <c r="AL208" s="426" t="s">
        <v>1599</v>
      </c>
      <c r="AM208" s="426" t="s">
        <v>1599</v>
      </c>
      <c r="AN208" s="426" t="s">
        <v>1599</v>
      </c>
      <c r="AO208" s="426" t="s">
        <v>2093</v>
      </c>
      <c r="AP208" s="426" t="s">
        <v>1599</v>
      </c>
      <c r="AQ208" s="371" t="s">
        <v>2093</v>
      </c>
      <c r="AR208" s="426" t="s">
        <v>2093</v>
      </c>
      <c r="AS208" s="426" t="s">
        <v>2121</v>
      </c>
      <c r="AT208" s="426" t="s">
        <v>2121</v>
      </c>
      <c r="AU208" s="426" t="s">
        <v>2121</v>
      </c>
      <c r="AV208" s="426" t="s">
        <v>2121</v>
      </c>
      <c r="AW208" s="426" t="s">
        <v>2121</v>
      </c>
      <c r="AX208" s="426" t="s">
        <v>2121</v>
      </c>
      <c r="AY208" s="426" t="s">
        <v>2121</v>
      </c>
      <c r="AZ208" s="426" t="s">
        <v>2121</v>
      </c>
      <c r="BA208" s="426" t="s">
        <v>2121</v>
      </c>
      <c r="BB208" s="426" t="s">
        <v>2121</v>
      </c>
      <c r="BC208" s="371" t="s">
        <v>2093</v>
      </c>
      <c r="BD208" s="426" t="s">
        <v>2121</v>
      </c>
      <c r="BE208" s="426" t="s">
        <v>2121</v>
      </c>
      <c r="BF208" s="426" t="s">
        <v>2121</v>
      </c>
      <c r="BG208" s="426" t="s">
        <v>2121</v>
      </c>
      <c r="BH208" s="426" t="s">
        <v>2121</v>
      </c>
      <c r="BI208" s="381" t="s">
        <v>2093</v>
      </c>
      <c r="BJ208" s="333"/>
      <c r="BK208" s="333"/>
      <c r="BL208" s="333"/>
      <c r="BM208" s="333"/>
    </row>
    <row r="209" spans="2:65" ht="135" hidden="1" x14ac:dyDescent="0.2">
      <c r="B209" s="420"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PY-DO_2-1-1-5-GOB_DATOS-2-DG-199</v>
      </c>
      <c r="C209" s="399">
        <f t="shared" ref="C209:C231" si="12">+C208+1</f>
        <v>199</v>
      </c>
      <c r="D209" s="383" t="s">
        <v>281</v>
      </c>
      <c r="E209" s="384" t="s">
        <v>1567</v>
      </c>
      <c r="F209" s="372" t="s">
        <v>2119</v>
      </c>
      <c r="G209" s="377" t="s">
        <v>2154</v>
      </c>
      <c r="H209" s="372" t="s">
        <v>2126</v>
      </c>
      <c r="I209" s="373" t="s">
        <v>2440</v>
      </c>
      <c r="J209" s="374" t="s">
        <v>2155</v>
      </c>
      <c r="K209" s="375" t="s">
        <v>2156</v>
      </c>
      <c r="L209" s="375" t="s">
        <v>2157</v>
      </c>
      <c r="M209" s="375" t="s">
        <v>2186</v>
      </c>
      <c r="N209" s="373" t="s">
        <v>2159</v>
      </c>
      <c r="O209" s="373" t="s">
        <v>2092</v>
      </c>
      <c r="P209" s="377" t="s">
        <v>2160</v>
      </c>
      <c r="Q209" s="377" t="s">
        <v>2219</v>
      </c>
      <c r="R209" s="386" t="s">
        <v>2911</v>
      </c>
      <c r="S209" s="373" t="s">
        <v>2442</v>
      </c>
      <c r="T209" s="379">
        <v>46037</v>
      </c>
      <c r="U209" s="379">
        <v>46080</v>
      </c>
      <c r="V209" s="386" t="s">
        <v>2912</v>
      </c>
      <c r="W209" s="506">
        <v>1</v>
      </c>
      <c r="X209" s="408" t="s">
        <v>2121</v>
      </c>
      <c r="Y209" s="408" t="s">
        <v>2121</v>
      </c>
      <c r="Z209" s="408" t="s">
        <v>2121</v>
      </c>
      <c r="AA209" s="426" t="s">
        <v>2093</v>
      </c>
      <c r="AB209" s="426" t="s">
        <v>2121</v>
      </c>
      <c r="AC209" s="426" t="s">
        <v>2121</v>
      </c>
      <c r="AD209" s="426" t="s">
        <v>2121</v>
      </c>
      <c r="AE209" s="426" t="s">
        <v>2121</v>
      </c>
      <c r="AF209" s="426" t="s">
        <v>2093</v>
      </c>
      <c r="AG209" s="426" t="s">
        <v>2093</v>
      </c>
      <c r="AH209" s="426" t="s">
        <v>2121</v>
      </c>
      <c r="AI209" s="426" t="s">
        <v>2121</v>
      </c>
      <c r="AJ209" s="426" t="s">
        <v>2121</v>
      </c>
      <c r="AK209" s="426" t="s">
        <v>2093</v>
      </c>
      <c r="AL209" s="426" t="s">
        <v>1599</v>
      </c>
      <c r="AM209" s="426" t="s">
        <v>2121</v>
      </c>
      <c r="AN209" s="426" t="s">
        <v>2121</v>
      </c>
      <c r="AO209" s="426" t="s">
        <v>2093</v>
      </c>
      <c r="AP209" s="426" t="s">
        <v>2121</v>
      </c>
      <c r="AQ209" s="426" t="s">
        <v>2093</v>
      </c>
      <c r="AR209" s="426" t="s">
        <v>2121</v>
      </c>
      <c r="AS209" s="426" t="s">
        <v>2121</v>
      </c>
      <c r="AT209" s="426" t="s">
        <v>2121</v>
      </c>
      <c r="AU209" s="426" t="s">
        <v>2121</v>
      </c>
      <c r="AV209" s="426" t="s">
        <v>2121</v>
      </c>
      <c r="AW209" s="426" t="s">
        <v>2121</v>
      </c>
      <c r="AX209" s="426" t="s">
        <v>2121</v>
      </c>
      <c r="AY209" s="426" t="s">
        <v>2121</v>
      </c>
      <c r="AZ209" s="426" t="s">
        <v>2121</v>
      </c>
      <c r="BA209" s="426" t="s">
        <v>2121</v>
      </c>
      <c r="BB209" s="426" t="s">
        <v>2121</v>
      </c>
      <c r="BC209" s="426" t="s">
        <v>2093</v>
      </c>
      <c r="BD209" s="426" t="s">
        <v>2121</v>
      </c>
      <c r="BE209" s="426" t="s">
        <v>2121</v>
      </c>
      <c r="BF209" s="426" t="s">
        <v>2121</v>
      </c>
      <c r="BG209" s="426" t="s">
        <v>2121</v>
      </c>
      <c r="BH209" s="426" t="s">
        <v>2121</v>
      </c>
      <c r="BI209" s="427" t="s">
        <v>2093</v>
      </c>
      <c r="BJ209" s="333"/>
      <c r="BK209" s="333"/>
      <c r="BL209" s="333"/>
      <c r="BM209" s="333"/>
    </row>
    <row r="210" spans="2:65" ht="135" hidden="1" x14ac:dyDescent="0.2">
      <c r="B210"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PY-DO_2-1-1-5-GOB_DATOS-3-OAPCR -200</v>
      </c>
      <c r="C210" s="399">
        <f t="shared" si="12"/>
        <v>200</v>
      </c>
      <c r="D210" s="383" t="s">
        <v>99</v>
      </c>
      <c r="E210" s="374" t="str">
        <f>VLOOKUP($D210,[5]!Tabla2[#Data],2,FALSE)</f>
        <v xml:space="preserve">OAPCR </v>
      </c>
      <c r="F210" s="372" t="s">
        <v>2119</v>
      </c>
      <c r="G210" s="371" t="s">
        <v>2154</v>
      </c>
      <c r="H210" s="372" t="s">
        <v>2126</v>
      </c>
      <c r="I210" s="373" t="s">
        <v>2440</v>
      </c>
      <c r="J210" s="374" t="s">
        <v>2155</v>
      </c>
      <c r="K210" s="391" t="s">
        <v>2156</v>
      </c>
      <c r="L210" s="391" t="s">
        <v>2157</v>
      </c>
      <c r="M210" s="391" t="s">
        <v>2186</v>
      </c>
      <c r="N210" s="386" t="s">
        <v>2159</v>
      </c>
      <c r="O210" s="386" t="s">
        <v>2092</v>
      </c>
      <c r="P210" s="377" t="s">
        <v>2160</v>
      </c>
      <c r="Q210" s="377" t="s">
        <v>2161</v>
      </c>
      <c r="R210" s="386" t="s">
        <v>2913</v>
      </c>
      <c r="S210" s="386" t="s">
        <v>2139</v>
      </c>
      <c r="T210" s="387">
        <v>46054</v>
      </c>
      <c r="U210" s="387">
        <v>46203</v>
      </c>
      <c r="V210" s="386" t="s">
        <v>2162</v>
      </c>
      <c r="W210" s="377" t="s">
        <v>2121</v>
      </c>
      <c r="X210" s="408" t="s">
        <v>2121</v>
      </c>
      <c r="Y210" s="408" t="s">
        <v>2121</v>
      </c>
      <c r="Z210" s="408" t="s">
        <v>2121</v>
      </c>
      <c r="AA210" s="426" t="s">
        <v>2121</v>
      </c>
      <c r="AB210" s="426" t="s">
        <v>2121</v>
      </c>
      <c r="AC210" s="426" t="s">
        <v>2121</v>
      </c>
      <c r="AD210" s="426" t="s">
        <v>2121</v>
      </c>
      <c r="AE210" s="426" t="s">
        <v>2121</v>
      </c>
      <c r="AF210" s="426" t="s">
        <v>2093</v>
      </c>
      <c r="AG210" s="426" t="s">
        <v>2093</v>
      </c>
      <c r="AH210" s="426" t="s">
        <v>2121</v>
      </c>
      <c r="AI210" s="426" t="s">
        <v>2121</v>
      </c>
      <c r="AJ210" s="426" t="s">
        <v>2121</v>
      </c>
      <c r="AK210" s="426" t="s">
        <v>2093</v>
      </c>
      <c r="AL210" s="426" t="s">
        <v>1599</v>
      </c>
      <c r="AM210" s="426" t="s">
        <v>2121</v>
      </c>
      <c r="AN210" s="426" t="s">
        <v>2121</v>
      </c>
      <c r="AO210" s="426" t="s">
        <v>2093</v>
      </c>
      <c r="AP210" s="426" t="s">
        <v>2121</v>
      </c>
      <c r="AQ210" s="426" t="s">
        <v>2093</v>
      </c>
      <c r="AR210" s="426" t="s">
        <v>2121</v>
      </c>
      <c r="AS210" s="426" t="s">
        <v>2121</v>
      </c>
      <c r="AT210" s="426" t="s">
        <v>2121</v>
      </c>
      <c r="AU210" s="426" t="s">
        <v>2121</v>
      </c>
      <c r="AV210" s="426" t="s">
        <v>2121</v>
      </c>
      <c r="AW210" s="426" t="s">
        <v>2121</v>
      </c>
      <c r="AX210" s="426" t="s">
        <v>2121</v>
      </c>
      <c r="AY210" s="426" t="s">
        <v>2121</v>
      </c>
      <c r="AZ210" s="426" t="s">
        <v>2121</v>
      </c>
      <c r="BA210" s="426" t="s">
        <v>2121</v>
      </c>
      <c r="BB210" s="426" t="s">
        <v>2121</v>
      </c>
      <c r="BC210" s="426" t="s">
        <v>2093</v>
      </c>
      <c r="BD210" s="426" t="s">
        <v>2121</v>
      </c>
      <c r="BE210" s="426" t="s">
        <v>2121</v>
      </c>
      <c r="BF210" s="426" t="s">
        <v>2121</v>
      </c>
      <c r="BG210" s="426" t="s">
        <v>2121</v>
      </c>
      <c r="BH210" s="426" t="s">
        <v>2121</v>
      </c>
      <c r="BI210" s="427" t="s">
        <v>2093</v>
      </c>
      <c r="BJ210" s="333"/>
      <c r="BK210" s="333"/>
      <c r="BL210" s="333"/>
      <c r="BM210" s="333"/>
    </row>
    <row r="211" spans="2:65" ht="135" hidden="1" x14ac:dyDescent="0.2">
      <c r="B211"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PY-DO_2-1-1-5-GOB_DATOS-3-DGTIC-201</v>
      </c>
      <c r="C211" s="399">
        <f t="shared" si="12"/>
        <v>201</v>
      </c>
      <c r="D211" s="383" t="s">
        <v>2164</v>
      </c>
      <c r="E211" s="374" t="str">
        <f>VLOOKUP($D211,[5]!Tabla2[#Data],2,FALSE)</f>
        <v>DGTIC</v>
      </c>
      <c r="F211" s="372" t="s">
        <v>2119</v>
      </c>
      <c r="G211" s="371" t="s">
        <v>2154</v>
      </c>
      <c r="H211" s="372" t="s">
        <v>2126</v>
      </c>
      <c r="I211" s="373" t="s">
        <v>2440</v>
      </c>
      <c r="J211" s="374" t="s">
        <v>2155</v>
      </c>
      <c r="K211" s="375" t="s">
        <v>2156</v>
      </c>
      <c r="L211" s="375" t="s">
        <v>2157</v>
      </c>
      <c r="M211" s="375" t="s">
        <v>2186</v>
      </c>
      <c r="N211" s="386" t="s">
        <v>2159</v>
      </c>
      <c r="O211" s="386" t="s">
        <v>2092</v>
      </c>
      <c r="P211" s="377" t="s">
        <v>2160</v>
      </c>
      <c r="Q211" s="377" t="s">
        <v>2161</v>
      </c>
      <c r="R211" s="386" t="s">
        <v>2914</v>
      </c>
      <c r="S211" s="386" t="s">
        <v>2899</v>
      </c>
      <c r="T211" s="387">
        <v>46054</v>
      </c>
      <c r="U211" s="387">
        <v>46265</v>
      </c>
      <c r="V211" s="386" t="s">
        <v>2915</v>
      </c>
      <c r="W211" s="377" t="s">
        <v>2121</v>
      </c>
      <c r="X211" s="408" t="s">
        <v>2121</v>
      </c>
      <c r="Y211" s="408" t="s">
        <v>2121</v>
      </c>
      <c r="Z211" s="408" t="s">
        <v>2121</v>
      </c>
      <c r="AA211" s="426" t="s">
        <v>2121</v>
      </c>
      <c r="AB211" s="426" t="s">
        <v>2121</v>
      </c>
      <c r="AC211" s="426" t="s">
        <v>2121</v>
      </c>
      <c r="AD211" s="426" t="s">
        <v>2121</v>
      </c>
      <c r="AE211" s="426" t="s">
        <v>2121</v>
      </c>
      <c r="AF211" s="426" t="s">
        <v>2093</v>
      </c>
      <c r="AG211" s="426" t="s">
        <v>2121</v>
      </c>
      <c r="AH211" s="426" t="s">
        <v>2121</v>
      </c>
      <c r="AI211" s="426" t="s">
        <v>2121</v>
      </c>
      <c r="AJ211" s="426" t="s">
        <v>2121</v>
      </c>
      <c r="AK211" s="426" t="s">
        <v>2093</v>
      </c>
      <c r="AL211" s="426" t="s">
        <v>2093</v>
      </c>
      <c r="AM211" s="426" t="s">
        <v>2121</v>
      </c>
      <c r="AN211" s="426" t="s">
        <v>2121</v>
      </c>
      <c r="AO211" s="426" t="s">
        <v>2093</v>
      </c>
      <c r="AP211" s="426" t="s">
        <v>2121</v>
      </c>
      <c r="AQ211" s="426" t="s">
        <v>2093</v>
      </c>
      <c r="AR211" s="426" t="s">
        <v>2121</v>
      </c>
      <c r="AS211" s="426" t="s">
        <v>2121</v>
      </c>
      <c r="AT211" s="426" t="s">
        <v>2121</v>
      </c>
      <c r="AU211" s="426" t="s">
        <v>2121</v>
      </c>
      <c r="AV211" s="426" t="s">
        <v>2121</v>
      </c>
      <c r="AW211" s="426" t="s">
        <v>2121</v>
      </c>
      <c r="AX211" s="426" t="s">
        <v>2121</v>
      </c>
      <c r="AY211" s="426" t="s">
        <v>2121</v>
      </c>
      <c r="AZ211" s="426" t="s">
        <v>2121</v>
      </c>
      <c r="BA211" s="426" t="s">
        <v>2121</v>
      </c>
      <c r="BB211" s="426" t="s">
        <v>2121</v>
      </c>
      <c r="BC211" s="426" t="s">
        <v>2093</v>
      </c>
      <c r="BD211" s="426" t="s">
        <v>2093</v>
      </c>
      <c r="BE211" s="426" t="s">
        <v>2093</v>
      </c>
      <c r="BF211" s="426" t="s">
        <v>2121</v>
      </c>
      <c r="BG211" s="426" t="s">
        <v>2121</v>
      </c>
      <c r="BH211" s="426" t="s">
        <v>2121</v>
      </c>
      <c r="BI211" s="427" t="s">
        <v>2093</v>
      </c>
      <c r="BJ211" s="333"/>
      <c r="BK211" s="333"/>
      <c r="BL211" s="333"/>
      <c r="BM211" s="333"/>
    </row>
    <row r="212" spans="2:65" ht="135" hidden="1" x14ac:dyDescent="0.2">
      <c r="B212"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PY-DO_2-1-1-5-GOB_DATOS-3-OAPCR -202</v>
      </c>
      <c r="C212" s="399">
        <f t="shared" si="12"/>
        <v>202</v>
      </c>
      <c r="D212" s="383" t="s">
        <v>99</v>
      </c>
      <c r="E212" s="374" t="str">
        <f>VLOOKUP($D212,[5]!Tabla2[#Data],2,FALSE)</f>
        <v xml:space="preserve">OAPCR </v>
      </c>
      <c r="F212" s="372" t="s">
        <v>2119</v>
      </c>
      <c r="G212" s="371" t="s">
        <v>2154</v>
      </c>
      <c r="H212" s="372" t="s">
        <v>2126</v>
      </c>
      <c r="I212" s="373" t="s">
        <v>2440</v>
      </c>
      <c r="J212" s="374" t="s">
        <v>2155</v>
      </c>
      <c r="K212" s="375" t="s">
        <v>2156</v>
      </c>
      <c r="L212" s="375" t="s">
        <v>2157</v>
      </c>
      <c r="M212" s="375" t="s">
        <v>2186</v>
      </c>
      <c r="N212" s="386" t="s">
        <v>2159</v>
      </c>
      <c r="O212" s="386" t="s">
        <v>2092</v>
      </c>
      <c r="P212" s="377" t="s">
        <v>2160</v>
      </c>
      <c r="Q212" s="377" t="s">
        <v>2161</v>
      </c>
      <c r="R212" s="386" t="s">
        <v>2916</v>
      </c>
      <c r="S212" s="386" t="s">
        <v>2917</v>
      </c>
      <c r="T212" s="387">
        <v>46054</v>
      </c>
      <c r="U212" s="387">
        <v>46203</v>
      </c>
      <c r="V212" s="386" t="s">
        <v>2918</v>
      </c>
      <c r="W212" s="377" t="s">
        <v>2121</v>
      </c>
      <c r="X212" s="408" t="s">
        <v>2121</v>
      </c>
      <c r="Y212" s="408" t="s">
        <v>2121</v>
      </c>
      <c r="Z212" s="408" t="s">
        <v>2121</v>
      </c>
      <c r="AA212" s="426" t="s">
        <v>2121</v>
      </c>
      <c r="AB212" s="426" t="s">
        <v>2121</v>
      </c>
      <c r="AC212" s="426" t="s">
        <v>2121</v>
      </c>
      <c r="AD212" s="426" t="s">
        <v>2121</v>
      </c>
      <c r="AE212" s="426" t="s">
        <v>2121</v>
      </c>
      <c r="AF212" s="426" t="s">
        <v>2093</v>
      </c>
      <c r="AG212" s="426" t="s">
        <v>2121</v>
      </c>
      <c r="AH212" s="426" t="s">
        <v>2121</v>
      </c>
      <c r="AI212" s="426" t="s">
        <v>2121</v>
      </c>
      <c r="AJ212" s="426" t="s">
        <v>2121</v>
      </c>
      <c r="AK212" s="426" t="s">
        <v>2093</v>
      </c>
      <c r="AL212" s="426" t="s">
        <v>1599</v>
      </c>
      <c r="AM212" s="426" t="s">
        <v>2121</v>
      </c>
      <c r="AN212" s="426" t="s">
        <v>2121</v>
      </c>
      <c r="AO212" s="426" t="s">
        <v>2093</v>
      </c>
      <c r="AP212" s="426" t="s">
        <v>2121</v>
      </c>
      <c r="AQ212" s="426" t="s">
        <v>2093</v>
      </c>
      <c r="AR212" s="426" t="s">
        <v>2121</v>
      </c>
      <c r="AS212" s="426" t="s">
        <v>2121</v>
      </c>
      <c r="AT212" s="426" t="s">
        <v>2121</v>
      </c>
      <c r="AU212" s="426" t="s">
        <v>2121</v>
      </c>
      <c r="AV212" s="426" t="s">
        <v>2121</v>
      </c>
      <c r="AW212" s="426" t="s">
        <v>2121</v>
      </c>
      <c r="AX212" s="426" t="s">
        <v>2121</v>
      </c>
      <c r="AY212" s="426" t="s">
        <v>2121</v>
      </c>
      <c r="AZ212" s="426" t="s">
        <v>2121</v>
      </c>
      <c r="BA212" s="426" t="s">
        <v>2121</v>
      </c>
      <c r="BB212" s="426" t="s">
        <v>2121</v>
      </c>
      <c r="BC212" s="426" t="s">
        <v>2093</v>
      </c>
      <c r="BD212" s="426" t="s">
        <v>1599</v>
      </c>
      <c r="BE212" s="426" t="s">
        <v>1599</v>
      </c>
      <c r="BF212" s="426" t="s">
        <v>2121</v>
      </c>
      <c r="BG212" s="426" t="s">
        <v>2121</v>
      </c>
      <c r="BH212" s="426" t="s">
        <v>2121</v>
      </c>
      <c r="BI212" s="427" t="s">
        <v>2093</v>
      </c>
      <c r="BJ212" s="333"/>
      <c r="BK212" s="333"/>
      <c r="BL212" s="333"/>
      <c r="BM212" s="333"/>
    </row>
    <row r="213" spans="2:65" ht="135" hidden="1" x14ac:dyDescent="0.2">
      <c r="B213"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PY-DO_2-1-1-5-GOB_DATOS-3-OAPCR -203</v>
      </c>
      <c r="C213" s="399">
        <f t="shared" si="12"/>
        <v>203</v>
      </c>
      <c r="D213" s="383" t="s">
        <v>99</v>
      </c>
      <c r="E213" s="374" t="str">
        <f>VLOOKUP($D213,[5]!Tabla2[#Data],2,FALSE)</f>
        <v xml:space="preserve">OAPCR </v>
      </c>
      <c r="F213" s="372" t="s">
        <v>2119</v>
      </c>
      <c r="G213" s="371" t="s">
        <v>2154</v>
      </c>
      <c r="H213" s="372" t="s">
        <v>2126</v>
      </c>
      <c r="I213" s="373" t="s">
        <v>2440</v>
      </c>
      <c r="J213" s="374" t="s">
        <v>2155</v>
      </c>
      <c r="K213" s="375" t="s">
        <v>2156</v>
      </c>
      <c r="L213" s="375" t="s">
        <v>2157</v>
      </c>
      <c r="M213" s="375" t="s">
        <v>2186</v>
      </c>
      <c r="N213" s="386" t="s">
        <v>2159</v>
      </c>
      <c r="O213" s="386" t="s">
        <v>2092</v>
      </c>
      <c r="P213" s="377" t="s">
        <v>2160</v>
      </c>
      <c r="Q213" s="377" t="s">
        <v>2161</v>
      </c>
      <c r="R213" s="386" t="s">
        <v>2919</v>
      </c>
      <c r="S213" s="386" t="s">
        <v>2139</v>
      </c>
      <c r="T213" s="387">
        <v>46054</v>
      </c>
      <c r="U213" s="387">
        <v>46356</v>
      </c>
      <c r="V213" s="386" t="s">
        <v>2920</v>
      </c>
      <c r="W213" s="377" t="s">
        <v>2121</v>
      </c>
      <c r="X213" s="408" t="s">
        <v>2121</v>
      </c>
      <c r="Y213" s="408" t="s">
        <v>2121</v>
      </c>
      <c r="Z213" s="408" t="s">
        <v>2121</v>
      </c>
      <c r="AA213" s="426" t="s">
        <v>2121</v>
      </c>
      <c r="AB213" s="426" t="s">
        <v>2121</v>
      </c>
      <c r="AC213" s="426" t="s">
        <v>2121</v>
      </c>
      <c r="AD213" s="426" t="s">
        <v>2121</v>
      </c>
      <c r="AE213" s="426" t="s">
        <v>2121</v>
      </c>
      <c r="AF213" s="426" t="s">
        <v>2121</v>
      </c>
      <c r="AG213" s="426" t="s">
        <v>2121</v>
      </c>
      <c r="AH213" s="426" t="s">
        <v>2121</v>
      </c>
      <c r="AI213" s="426" t="s">
        <v>2121</v>
      </c>
      <c r="AJ213" s="426" t="s">
        <v>2121</v>
      </c>
      <c r="AK213" s="426" t="s">
        <v>2093</v>
      </c>
      <c r="AL213" s="426" t="s">
        <v>1599</v>
      </c>
      <c r="AM213" s="426" t="s">
        <v>2121</v>
      </c>
      <c r="AN213" s="426" t="s">
        <v>2121</v>
      </c>
      <c r="AO213" s="426" t="s">
        <v>2093</v>
      </c>
      <c r="AP213" s="426" t="s">
        <v>2121</v>
      </c>
      <c r="AQ213" s="426" t="s">
        <v>2093</v>
      </c>
      <c r="AR213" s="426" t="s">
        <v>2121</v>
      </c>
      <c r="AS213" s="426" t="s">
        <v>2121</v>
      </c>
      <c r="AT213" s="426" t="s">
        <v>2121</v>
      </c>
      <c r="AU213" s="426" t="s">
        <v>2121</v>
      </c>
      <c r="AV213" s="426" t="s">
        <v>2121</v>
      </c>
      <c r="AW213" s="426" t="s">
        <v>2121</v>
      </c>
      <c r="AX213" s="426" t="s">
        <v>2121</v>
      </c>
      <c r="AY213" s="426" t="s">
        <v>2121</v>
      </c>
      <c r="AZ213" s="426" t="s">
        <v>2121</v>
      </c>
      <c r="BA213" s="426" t="s">
        <v>2121</v>
      </c>
      <c r="BB213" s="426" t="s">
        <v>2121</v>
      </c>
      <c r="BC213" s="426" t="s">
        <v>2093</v>
      </c>
      <c r="BD213" s="426" t="s">
        <v>2121</v>
      </c>
      <c r="BE213" s="426" t="s">
        <v>2121</v>
      </c>
      <c r="BF213" s="426" t="s">
        <v>2121</v>
      </c>
      <c r="BG213" s="426" t="s">
        <v>2121</v>
      </c>
      <c r="BH213" s="426" t="s">
        <v>2121</v>
      </c>
      <c r="BI213" s="427" t="s">
        <v>2093</v>
      </c>
      <c r="BJ213" s="333"/>
      <c r="BK213" s="333"/>
      <c r="BL213" s="333"/>
      <c r="BM213" s="333"/>
    </row>
    <row r="214" spans="2:65" ht="225" hidden="1" x14ac:dyDescent="0.2">
      <c r="B214"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PY-DO_2-1-1-5-GOB_DATOS-3-OAPCR -204</v>
      </c>
      <c r="C214" s="399">
        <f t="shared" si="12"/>
        <v>204</v>
      </c>
      <c r="D214" s="383" t="s">
        <v>99</v>
      </c>
      <c r="E214" s="374" t="str">
        <f>VLOOKUP($D214,[5]!Tabla2[#Data],2,FALSE)</f>
        <v xml:space="preserve">OAPCR </v>
      </c>
      <c r="F214" s="372" t="s">
        <v>2119</v>
      </c>
      <c r="G214" s="371" t="s">
        <v>2154</v>
      </c>
      <c r="H214" s="372" t="s">
        <v>2126</v>
      </c>
      <c r="I214" s="373" t="s">
        <v>2440</v>
      </c>
      <c r="J214" s="374" t="s">
        <v>2155</v>
      </c>
      <c r="K214" s="375" t="s">
        <v>2156</v>
      </c>
      <c r="L214" s="375" t="s">
        <v>2157</v>
      </c>
      <c r="M214" s="375" t="s">
        <v>2186</v>
      </c>
      <c r="N214" s="386" t="s">
        <v>2159</v>
      </c>
      <c r="O214" s="386" t="s">
        <v>2092</v>
      </c>
      <c r="P214" s="377" t="s">
        <v>2160</v>
      </c>
      <c r="Q214" s="377" t="s">
        <v>2161</v>
      </c>
      <c r="R214" s="386" t="s">
        <v>2921</v>
      </c>
      <c r="S214" s="386" t="s">
        <v>2139</v>
      </c>
      <c r="T214" s="387">
        <v>46054</v>
      </c>
      <c r="U214" s="387">
        <v>46295</v>
      </c>
      <c r="V214" s="386" t="s">
        <v>2922</v>
      </c>
      <c r="W214" s="377" t="s">
        <v>2121</v>
      </c>
      <c r="X214" s="408" t="s">
        <v>2121</v>
      </c>
      <c r="Y214" s="408" t="s">
        <v>2121</v>
      </c>
      <c r="Z214" s="408" t="s">
        <v>2121</v>
      </c>
      <c r="AA214" s="426" t="s">
        <v>2121</v>
      </c>
      <c r="AB214" s="426" t="s">
        <v>2121</v>
      </c>
      <c r="AC214" s="426" t="s">
        <v>2121</v>
      </c>
      <c r="AD214" s="426" t="s">
        <v>2121</v>
      </c>
      <c r="AE214" s="426" t="s">
        <v>2121</v>
      </c>
      <c r="AF214" s="426" t="s">
        <v>2121</v>
      </c>
      <c r="AG214" s="426" t="s">
        <v>2121</v>
      </c>
      <c r="AH214" s="426" t="s">
        <v>2121</v>
      </c>
      <c r="AI214" s="426" t="s">
        <v>2121</v>
      </c>
      <c r="AJ214" s="426" t="s">
        <v>2121</v>
      </c>
      <c r="AK214" s="426" t="s">
        <v>2093</v>
      </c>
      <c r="AL214" s="426" t="s">
        <v>1599</v>
      </c>
      <c r="AM214" s="426" t="s">
        <v>2121</v>
      </c>
      <c r="AN214" s="426" t="s">
        <v>2121</v>
      </c>
      <c r="AO214" s="426" t="s">
        <v>2093</v>
      </c>
      <c r="AP214" s="426" t="s">
        <v>2121</v>
      </c>
      <c r="AQ214" s="426" t="s">
        <v>2093</v>
      </c>
      <c r="AR214" s="426" t="s">
        <v>2121</v>
      </c>
      <c r="AS214" s="426" t="s">
        <v>2121</v>
      </c>
      <c r="AT214" s="426" t="s">
        <v>2121</v>
      </c>
      <c r="AU214" s="426" t="s">
        <v>2121</v>
      </c>
      <c r="AV214" s="426" t="s">
        <v>2121</v>
      </c>
      <c r="AW214" s="426" t="s">
        <v>2121</v>
      </c>
      <c r="AX214" s="426" t="s">
        <v>2121</v>
      </c>
      <c r="AY214" s="426" t="s">
        <v>2121</v>
      </c>
      <c r="AZ214" s="426" t="s">
        <v>2121</v>
      </c>
      <c r="BA214" s="426" t="s">
        <v>2121</v>
      </c>
      <c r="BB214" s="426" t="s">
        <v>2121</v>
      </c>
      <c r="BC214" s="426" t="s">
        <v>2093</v>
      </c>
      <c r="BD214" s="426" t="s">
        <v>2121</v>
      </c>
      <c r="BE214" s="426" t="s">
        <v>2121</v>
      </c>
      <c r="BF214" s="426" t="s">
        <v>2121</v>
      </c>
      <c r="BG214" s="426" t="s">
        <v>2121</v>
      </c>
      <c r="BH214" s="426" t="s">
        <v>2121</v>
      </c>
      <c r="BI214" s="427" t="s">
        <v>2093</v>
      </c>
      <c r="BJ214" s="333"/>
      <c r="BK214" s="333"/>
      <c r="BL214" s="333"/>
      <c r="BM214" s="333"/>
    </row>
    <row r="215" spans="2:65" ht="225" hidden="1" x14ac:dyDescent="0.2">
      <c r="B215"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PY-DO_2-1-1-5-GOB_DATOS-3-DG-205</v>
      </c>
      <c r="C215" s="399">
        <f t="shared" si="12"/>
        <v>205</v>
      </c>
      <c r="D215" s="383" t="s">
        <v>281</v>
      </c>
      <c r="E215" s="374" t="str">
        <f>VLOOKUP($D215,[5]!Tabla2[#Data],2,FALSE)</f>
        <v>DG</v>
      </c>
      <c r="F215" s="372" t="s">
        <v>2119</v>
      </c>
      <c r="G215" s="371" t="s">
        <v>2154</v>
      </c>
      <c r="H215" s="372" t="s">
        <v>2126</v>
      </c>
      <c r="I215" s="373" t="s">
        <v>2440</v>
      </c>
      <c r="J215" s="374" t="s">
        <v>2155</v>
      </c>
      <c r="K215" s="375" t="s">
        <v>2156</v>
      </c>
      <c r="L215" s="375" t="s">
        <v>2157</v>
      </c>
      <c r="M215" s="375" t="s">
        <v>2186</v>
      </c>
      <c r="N215" s="386" t="s">
        <v>2159</v>
      </c>
      <c r="O215" s="386" t="s">
        <v>2092</v>
      </c>
      <c r="P215" s="377" t="s">
        <v>2160</v>
      </c>
      <c r="Q215" s="377" t="s">
        <v>2161</v>
      </c>
      <c r="R215" s="386" t="s">
        <v>2923</v>
      </c>
      <c r="S215" s="386" t="s">
        <v>2442</v>
      </c>
      <c r="T215" s="387">
        <v>46054</v>
      </c>
      <c r="U215" s="387">
        <v>46295</v>
      </c>
      <c r="V215" s="386" t="s">
        <v>2924</v>
      </c>
      <c r="W215" s="377" t="s">
        <v>2121</v>
      </c>
      <c r="X215" s="408" t="s">
        <v>2121</v>
      </c>
      <c r="Y215" s="408" t="s">
        <v>2121</v>
      </c>
      <c r="Z215" s="408" t="s">
        <v>2121</v>
      </c>
      <c r="AA215" s="426" t="s">
        <v>2121</v>
      </c>
      <c r="AB215" s="426" t="s">
        <v>2121</v>
      </c>
      <c r="AC215" s="426" t="s">
        <v>2121</v>
      </c>
      <c r="AD215" s="426" t="s">
        <v>2121</v>
      </c>
      <c r="AE215" s="426" t="s">
        <v>2121</v>
      </c>
      <c r="AF215" s="426" t="s">
        <v>2121</v>
      </c>
      <c r="AG215" s="426" t="s">
        <v>2121</v>
      </c>
      <c r="AH215" s="426" t="s">
        <v>2121</v>
      </c>
      <c r="AI215" s="426" t="s">
        <v>2121</v>
      </c>
      <c r="AJ215" s="426" t="s">
        <v>2121</v>
      </c>
      <c r="AK215" s="426" t="s">
        <v>2093</v>
      </c>
      <c r="AL215" s="426" t="s">
        <v>1599</v>
      </c>
      <c r="AM215" s="426" t="s">
        <v>2121</v>
      </c>
      <c r="AN215" s="426" t="s">
        <v>2121</v>
      </c>
      <c r="AO215" s="426" t="s">
        <v>2093</v>
      </c>
      <c r="AP215" s="426" t="s">
        <v>2121</v>
      </c>
      <c r="AQ215" s="426" t="s">
        <v>2093</v>
      </c>
      <c r="AR215" s="426" t="s">
        <v>2121</v>
      </c>
      <c r="AS215" s="426" t="s">
        <v>2121</v>
      </c>
      <c r="AT215" s="426" t="s">
        <v>2121</v>
      </c>
      <c r="AU215" s="426" t="s">
        <v>2121</v>
      </c>
      <c r="AV215" s="426" t="s">
        <v>2121</v>
      </c>
      <c r="AW215" s="426" t="s">
        <v>2121</v>
      </c>
      <c r="AX215" s="426" t="s">
        <v>2121</v>
      </c>
      <c r="AY215" s="426" t="s">
        <v>2121</v>
      </c>
      <c r="AZ215" s="426" t="s">
        <v>2121</v>
      </c>
      <c r="BA215" s="426" t="s">
        <v>2121</v>
      </c>
      <c r="BB215" s="426" t="s">
        <v>2121</v>
      </c>
      <c r="BC215" s="426" t="s">
        <v>2093</v>
      </c>
      <c r="BD215" s="426" t="s">
        <v>2121</v>
      </c>
      <c r="BE215" s="426" t="s">
        <v>2121</v>
      </c>
      <c r="BF215" s="426" t="s">
        <v>2121</v>
      </c>
      <c r="BG215" s="426" t="s">
        <v>2121</v>
      </c>
      <c r="BH215" s="426" t="s">
        <v>2121</v>
      </c>
      <c r="BI215" s="427" t="s">
        <v>2093</v>
      </c>
      <c r="BJ215" s="333"/>
      <c r="BK215" s="333"/>
      <c r="BL215" s="333"/>
      <c r="BM215" s="333"/>
    </row>
    <row r="216" spans="2:65" ht="135" hidden="1" x14ac:dyDescent="0.2">
      <c r="B216" s="455"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PY-DO_2-1-1-5-GOB_DATOS-3-OAPCR -206</v>
      </c>
      <c r="C216" s="399">
        <f t="shared" si="12"/>
        <v>206</v>
      </c>
      <c r="D216" s="456" t="s">
        <v>99</v>
      </c>
      <c r="E216" s="457" t="str">
        <f>VLOOKUP($D216,[5]!Tabla2[#Data],2,FALSE)</f>
        <v xml:space="preserve">OAPCR </v>
      </c>
      <c r="F216" s="458" t="s">
        <v>2119</v>
      </c>
      <c r="G216" s="459" t="s">
        <v>2154</v>
      </c>
      <c r="H216" s="458" t="s">
        <v>2126</v>
      </c>
      <c r="I216" s="373" t="s">
        <v>2440</v>
      </c>
      <c r="J216" s="374" t="s">
        <v>2155</v>
      </c>
      <c r="K216" s="375" t="s">
        <v>2156</v>
      </c>
      <c r="L216" s="375" t="s">
        <v>2157</v>
      </c>
      <c r="M216" s="375" t="s">
        <v>2186</v>
      </c>
      <c r="N216" s="460" t="s">
        <v>2159</v>
      </c>
      <c r="O216" s="460" t="s">
        <v>2092</v>
      </c>
      <c r="P216" s="461" t="s">
        <v>2160</v>
      </c>
      <c r="Q216" s="461" t="s">
        <v>2161</v>
      </c>
      <c r="R216" s="460" t="s">
        <v>2925</v>
      </c>
      <c r="S216" s="401" t="s">
        <v>2139</v>
      </c>
      <c r="T216" s="462">
        <v>46054</v>
      </c>
      <c r="U216" s="462">
        <v>46295</v>
      </c>
      <c r="V216" s="460" t="s">
        <v>2926</v>
      </c>
      <c r="W216" s="377" t="s">
        <v>2121</v>
      </c>
      <c r="X216" s="463" t="s">
        <v>2121</v>
      </c>
      <c r="Y216" s="463" t="s">
        <v>2121</v>
      </c>
      <c r="Z216" s="408" t="s">
        <v>2121</v>
      </c>
      <c r="AA216" s="464" t="s">
        <v>2121</v>
      </c>
      <c r="AB216" s="464" t="s">
        <v>2121</v>
      </c>
      <c r="AC216" s="464" t="s">
        <v>2121</v>
      </c>
      <c r="AD216" s="464" t="s">
        <v>2121</v>
      </c>
      <c r="AE216" s="464" t="s">
        <v>2121</v>
      </c>
      <c r="AF216" s="464" t="s">
        <v>2121</v>
      </c>
      <c r="AG216" s="464" t="s">
        <v>2121</v>
      </c>
      <c r="AH216" s="464" t="s">
        <v>2121</v>
      </c>
      <c r="AI216" s="464" t="s">
        <v>2121</v>
      </c>
      <c r="AJ216" s="464" t="s">
        <v>2121</v>
      </c>
      <c r="AK216" s="464" t="s">
        <v>2093</v>
      </c>
      <c r="AL216" s="464" t="s">
        <v>1599</v>
      </c>
      <c r="AM216" s="464" t="s">
        <v>2121</v>
      </c>
      <c r="AN216" s="464" t="s">
        <v>2121</v>
      </c>
      <c r="AO216" s="464" t="s">
        <v>2093</v>
      </c>
      <c r="AP216" s="464" t="s">
        <v>2121</v>
      </c>
      <c r="AQ216" s="464" t="s">
        <v>2093</v>
      </c>
      <c r="AR216" s="464" t="s">
        <v>2121</v>
      </c>
      <c r="AS216" s="464" t="s">
        <v>2121</v>
      </c>
      <c r="AT216" s="464" t="s">
        <v>2121</v>
      </c>
      <c r="AU216" s="464" t="s">
        <v>2121</v>
      </c>
      <c r="AV216" s="464" t="s">
        <v>2121</v>
      </c>
      <c r="AW216" s="464" t="s">
        <v>2121</v>
      </c>
      <c r="AX216" s="464" t="s">
        <v>2121</v>
      </c>
      <c r="AY216" s="464" t="s">
        <v>2121</v>
      </c>
      <c r="AZ216" s="464" t="s">
        <v>2121</v>
      </c>
      <c r="BA216" s="464" t="s">
        <v>2121</v>
      </c>
      <c r="BB216" s="464" t="s">
        <v>2121</v>
      </c>
      <c r="BC216" s="464" t="s">
        <v>2093</v>
      </c>
      <c r="BD216" s="464" t="s">
        <v>2121</v>
      </c>
      <c r="BE216" s="464" t="s">
        <v>2121</v>
      </c>
      <c r="BF216" s="464" t="s">
        <v>2121</v>
      </c>
      <c r="BG216" s="464" t="s">
        <v>2121</v>
      </c>
      <c r="BH216" s="464" t="s">
        <v>2121</v>
      </c>
      <c r="BI216" s="465" t="s">
        <v>2093</v>
      </c>
      <c r="BJ216" s="333"/>
      <c r="BK216" s="333"/>
      <c r="BL216" s="333"/>
      <c r="BM216" s="333"/>
    </row>
    <row r="217" spans="2:65" ht="135" hidden="1" x14ac:dyDescent="0.2">
      <c r="B217"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PY-DO_2-1-1-5-GOB_DATOS-3-OAPCR -207</v>
      </c>
      <c r="C217" s="399">
        <f t="shared" si="12"/>
        <v>207</v>
      </c>
      <c r="D217" s="383" t="s">
        <v>99</v>
      </c>
      <c r="E217" s="374" t="str">
        <f>VLOOKUP($D217,[5]!Tabla2[#Data],2,FALSE)</f>
        <v xml:space="preserve">OAPCR </v>
      </c>
      <c r="F217" s="372" t="s">
        <v>2119</v>
      </c>
      <c r="G217" s="371" t="s">
        <v>2154</v>
      </c>
      <c r="H217" s="372" t="s">
        <v>2126</v>
      </c>
      <c r="I217" s="373" t="s">
        <v>2440</v>
      </c>
      <c r="J217" s="374" t="s">
        <v>2155</v>
      </c>
      <c r="K217" s="375" t="s">
        <v>2156</v>
      </c>
      <c r="L217" s="375" t="s">
        <v>2157</v>
      </c>
      <c r="M217" s="375" t="s">
        <v>2186</v>
      </c>
      <c r="N217" s="386" t="s">
        <v>2159</v>
      </c>
      <c r="O217" s="386" t="s">
        <v>2092</v>
      </c>
      <c r="P217" s="377" t="s">
        <v>2160</v>
      </c>
      <c r="Q217" s="377" t="s">
        <v>2161</v>
      </c>
      <c r="R217" s="386" t="s">
        <v>2927</v>
      </c>
      <c r="S217" s="401" t="s">
        <v>2139</v>
      </c>
      <c r="T217" s="387">
        <v>46054</v>
      </c>
      <c r="U217" s="387">
        <v>46356</v>
      </c>
      <c r="V217" s="386" t="s">
        <v>2928</v>
      </c>
      <c r="W217" s="377" t="s">
        <v>2121</v>
      </c>
      <c r="X217" s="408" t="s">
        <v>2121</v>
      </c>
      <c r="Y217" s="408" t="s">
        <v>2121</v>
      </c>
      <c r="Z217" s="408" t="s">
        <v>2121</v>
      </c>
      <c r="AA217" s="426" t="s">
        <v>2121</v>
      </c>
      <c r="AB217" s="426" t="s">
        <v>2121</v>
      </c>
      <c r="AC217" s="426" t="s">
        <v>2121</v>
      </c>
      <c r="AD217" s="426" t="s">
        <v>2121</v>
      </c>
      <c r="AE217" s="426" t="s">
        <v>2121</v>
      </c>
      <c r="AF217" s="426" t="s">
        <v>2121</v>
      </c>
      <c r="AG217" s="426" t="s">
        <v>2121</v>
      </c>
      <c r="AH217" s="426" t="s">
        <v>2121</v>
      </c>
      <c r="AI217" s="426" t="s">
        <v>2121</v>
      </c>
      <c r="AJ217" s="426" t="s">
        <v>2121</v>
      </c>
      <c r="AK217" s="426" t="s">
        <v>2093</v>
      </c>
      <c r="AL217" s="426" t="s">
        <v>1599</v>
      </c>
      <c r="AM217" s="426" t="s">
        <v>2121</v>
      </c>
      <c r="AN217" s="426" t="s">
        <v>2121</v>
      </c>
      <c r="AO217" s="426" t="s">
        <v>2093</v>
      </c>
      <c r="AP217" s="426" t="s">
        <v>2121</v>
      </c>
      <c r="AQ217" s="426" t="s">
        <v>2093</v>
      </c>
      <c r="AR217" s="426" t="s">
        <v>2121</v>
      </c>
      <c r="AS217" s="426" t="s">
        <v>2121</v>
      </c>
      <c r="AT217" s="426" t="s">
        <v>2121</v>
      </c>
      <c r="AU217" s="426" t="s">
        <v>2121</v>
      </c>
      <c r="AV217" s="426" t="s">
        <v>2121</v>
      </c>
      <c r="AW217" s="426" t="s">
        <v>2121</v>
      </c>
      <c r="AX217" s="426" t="s">
        <v>2121</v>
      </c>
      <c r="AY217" s="426" t="s">
        <v>2121</v>
      </c>
      <c r="AZ217" s="426" t="s">
        <v>2121</v>
      </c>
      <c r="BA217" s="426" t="s">
        <v>2121</v>
      </c>
      <c r="BB217" s="426" t="s">
        <v>2121</v>
      </c>
      <c r="BC217" s="426" t="s">
        <v>2093</v>
      </c>
      <c r="BD217" s="426" t="s">
        <v>2121</v>
      </c>
      <c r="BE217" s="426" t="s">
        <v>2121</v>
      </c>
      <c r="BF217" s="426" t="s">
        <v>2121</v>
      </c>
      <c r="BG217" s="426" t="s">
        <v>2121</v>
      </c>
      <c r="BH217" s="426" t="s">
        <v>2121</v>
      </c>
      <c r="BI217" s="427" t="s">
        <v>2093</v>
      </c>
      <c r="BJ217" s="333"/>
      <c r="BK217" s="333"/>
      <c r="BL217" s="333"/>
      <c r="BM217" s="333"/>
    </row>
    <row r="218" spans="2:65" ht="135" hidden="1" x14ac:dyDescent="0.2">
      <c r="B218" s="410" t="s">
        <v>2929</v>
      </c>
      <c r="C218" s="399">
        <f t="shared" si="12"/>
        <v>208</v>
      </c>
      <c r="D218" s="393" t="s">
        <v>2164</v>
      </c>
      <c r="E218" s="400" t="s">
        <v>1583</v>
      </c>
      <c r="F218" s="395" t="s">
        <v>2119</v>
      </c>
      <c r="G218" s="400" t="s">
        <v>2154</v>
      </c>
      <c r="H218" s="395" t="s">
        <v>2126</v>
      </c>
      <c r="I218" s="373" t="s">
        <v>2440</v>
      </c>
      <c r="J218" s="394" t="s">
        <v>2155</v>
      </c>
      <c r="K218" s="401" t="s">
        <v>2156</v>
      </c>
      <c r="L218" s="401" t="s">
        <v>2157</v>
      </c>
      <c r="M218" s="401" t="s">
        <v>2186</v>
      </c>
      <c r="N218" s="401" t="s">
        <v>2159</v>
      </c>
      <c r="O218" s="401" t="s">
        <v>2092</v>
      </c>
      <c r="P218" s="400" t="s">
        <v>2160</v>
      </c>
      <c r="Q218" s="400" t="s">
        <v>2161</v>
      </c>
      <c r="R218" s="401" t="s">
        <v>2930</v>
      </c>
      <c r="S218" s="386" t="s">
        <v>2899</v>
      </c>
      <c r="T218" s="405">
        <v>46054</v>
      </c>
      <c r="U218" s="405">
        <v>46295</v>
      </c>
      <c r="V218" s="401" t="s">
        <v>2931</v>
      </c>
      <c r="W218" s="377" t="s">
        <v>2121</v>
      </c>
      <c r="X218" s="401" t="s">
        <v>2901</v>
      </c>
      <c r="Y218" s="401" t="s">
        <v>2902</v>
      </c>
      <c r="Z218" s="406">
        <v>0.2</v>
      </c>
      <c r="AA218" s="426" t="s">
        <v>2121</v>
      </c>
      <c r="AB218" s="426" t="s">
        <v>2121</v>
      </c>
      <c r="AC218" s="426" t="s">
        <v>2121</v>
      </c>
      <c r="AD218" s="426" t="s">
        <v>2121</v>
      </c>
      <c r="AE218" s="426" t="s">
        <v>2121</v>
      </c>
      <c r="AF218" s="426" t="s">
        <v>2121</v>
      </c>
      <c r="AG218" s="426" t="s">
        <v>2121</v>
      </c>
      <c r="AH218" s="426" t="s">
        <v>2121</v>
      </c>
      <c r="AI218" s="426" t="s">
        <v>2121</v>
      </c>
      <c r="AJ218" s="426" t="s">
        <v>2121</v>
      </c>
      <c r="AK218" s="394" t="s">
        <v>2093</v>
      </c>
      <c r="AL218" s="394" t="s">
        <v>2093</v>
      </c>
      <c r="AM218" s="426" t="s">
        <v>2121</v>
      </c>
      <c r="AN218" s="426" t="s">
        <v>2121</v>
      </c>
      <c r="AO218" s="394" t="s">
        <v>2093</v>
      </c>
      <c r="AP218" s="426" t="s">
        <v>2121</v>
      </c>
      <c r="AQ218" s="394" t="s">
        <v>2093</v>
      </c>
      <c r="AR218" s="426" t="s">
        <v>2121</v>
      </c>
      <c r="AS218" s="426" t="s">
        <v>2121</v>
      </c>
      <c r="AT218" s="426" t="s">
        <v>2121</v>
      </c>
      <c r="AU218" s="426" t="s">
        <v>2121</v>
      </c>
      <c r="AV218" s="426" t="s">
        <v>2121</v>
      </c>
      <c r="AW218" s="426" t="s">
        <v>2121</v>
      </c>
      <c r="AX218" s="426" t="s">
        <v>2121</v>
      </c>
      <c r="AY218" s="426" t="s">
        <v>2121</v>
      </c>
      <c r="AZ218" s="426" t="s">
        <v>2121</v>
      </c>
      <c r="BA218" s="426" t="s">
        <v>2121</v>
      </c>
      <c r="BB218" s="426" t="s">
        <v>2121</v>
      </c>
      <c r="BC218" s="426" t="s">
        <v>2093</v>
      </c>
      <c r="BD218" s="426" t="s">
        <v>2121</v>
      </c>
      <c r="BE218" s="426" t="s">
        <v>2121</v>
      </c>
      <c r="BF218" s="426" t="s">
        <v>2121</v>
      </c>
      <c r="BG218" s="426" t="s">
        <v>2121</v>
      </c>
      <c r="BH218" s="426" t="s">
        <v>2121</v>
      </c>
      <c r="BI218" s="427" t="s">
        <v>2093</v>
      </c>
      <c r="BJ218" s="333"/>
      <c r="BK218" s="333"/>
      <c r="BL218" s="333"/>
      <c r="BM218" s="333"/>
    </row>
    <row r="219" spans="2:65" ht="135" hidden="1" x14ac:dyDescent="0.2">
      <c r="B219" s="410" t="s">
        <v>2932</v>
      </c>
      <c r="C219" s="399">
        <f t="shared" si="12"/>
        <v>209</v>
      </c>
      <c r="D219" s="393" t="s">
        <v>2164</v>
      </c>
      <c r="E219" s="400" t="s">
        <v>1583</v>
      </c>
      <c r="F219" s="395" t="s">
        <v>2119</v>
      </c>
      <c r="G219" s="400" t="s">
        <v>2154</v>
      </c>
      <c r="H219" s="395" t="s">
        <v>2126</v>
      </c>
      <c r="I219" s="373" t="s">
        <v>2440</v>
      </c>
      <c r="J219" s="394" t="s">
        <v>2155</v>
      </c>
      <c r="K219" s="401" t="s">
        <v>2156</v>
      </c>
      <c r="L219" s="401" t="s">
        <v>2157</v>
      </c>
      <c r="M219" s="401" t="s">
        <v>2186</v>
      </c>
      <c r="N219" s="401" t="s">
        <v>2159</v>
      </c>
      <c r="O219" s="401" t="s">
        <v>2092</v>
      </c>
      <c r="P219" s="400" t="s">
        <v>2160</v>
      </c>
      <c r="Q219" s="400" t="s">
        <v>2161</v>
      </c>
      <c r="R219" s="401" t="s">
        <v>2933</v>
      </c>
      <c r="S219" s="386" t="s">
        <v>2899</v>
      </c>
      <c r="T219" s="405">
        <v>46054</v>
      </c>
      <c r="U219" s="405">
        <v>46295</v>
      </c>
      <c r="V219" s="401" t="s">
        <v>2934</v>
      </c>
      <c r="W219" s="377" t="s">
        <v>2121</v>
      </c>
      <c r="X219" s="401" t="s">
        <v>2901</v>
      </c>
      <c r="Y219" s="401" t="s">
        <v>2902</v>
      </c>
      <c r="Z219" s="406">
        <v>0.2</v>
      </c>
      <c r="AA219" s="426" t="s">
        <v>2121</v>
      </c>
      <c r="AB219" s="426" t="s">
        <v>2121</v>
      </c>
      <c r="AC219" s="426" t="s">
        <v>2121</v>
      </c>
      <c r="AD219" s="426" t="s">
        <v>2121</v>
      </c>
      <c r="AE219" s="426" t="s">
        <v>2121</v>
      </c>
      <c r="AF219" s="426" t="s">
        <v>2121</v>
      </c>
      <c r="AG219" s="426" t="s">
        <v>2121</v>
      </c>
      <c r="AH219" s="426" t="s">
        <v>2121</v>
      </c>
      <c r="AI219" s="426" t="s">
        <v>2121</v>
      </c>
      <c r="AJ219" s="426" t="s">
        <v>2121</v>
      </c>
      <c r="AK219" s="394" t="s">
        <v>2093</v>
      </c>
      <c r="AL219" s="394" t="s">
        <v>2093</v>
      </c>
      <c r="AM219" s="426" t="s">
        <v>2121</v>
      </c>
      <c r="AN219" s="426" t="s">
        <v>2121</v>
      </c>
      <c r="AO219" s="394" t="s">
        <v>2093</v>
      </c>
      <c r="AP219" s="426" t="s">
        <v>2121</v>
      </c>
      <c r="AQ219" s="394" t="s">
        <v>2093</v>
      </c>
      <c r="AR219" s="426" t="s">
        <v>2121</v>
      </c>
      <c r="AS219" s="426" t="s">
        <v>2121</v>
      </c>
      <c r="AT219" s="426" t="s">
        <v>2121</v>
      </c>
      <c r="AU219" s="426" t="s">
        <v>2121</v>
      </c>
      <c r="AV219" s="426" t="s">
        <v>2121</v>
      </c>
      <c r="AW219" s="426" t="s">
        <v>2121</v>
      </c>
      <c r="AX219" s="426" t="s">
        <v>2121</v>
      </c>
      <c r="AY219" s="426" t="s">
        <v>2121</v>
      </c>
      <c r="AZ219" s="426" t="s">
        <v>2121</v>
      </c>
      <c r="BA219" s="426" t="s">
        <v>2121</v>
      </c>
      <c r="BB219" s="426" t="s">
        <v>2121</v>
      </c>
      <c r="BC219" s="426" t="s">
        <v>2093</v>
      </c>
      <c r="BD219" s="426" t="s">
        <v>2121</v>
      </c>
      <c r="BE219" s="426" t="s">
        <v>2121</v>
      </c>
      <c r="BF219" s="426" t="s">
        <v>2121</v>
      </c>
      <c r="BG219" s="426" t="s">
        <v>2121</v>
      </c>
      <c r="BH219" s="426" t="s">
        <v>2121</v>
      </c>
      <c r="BI219" s="427" t="s">
        <v>2093</v>
      </c>
      <c r="BJ219" s="333"/>
      <c r="BK219" s="333"/>
      <c r="BL219" s="333"/>
      <c r="BM219" s="333"/>
    </row>
    <row r="220" spans="2:65" ht="135" hidden="1" x14ac:dyDescent="0.2">
      <c r="B220" s="410" t="s">
        <v>2935</v>
      </c>
      <c r="C220" s="399">
        <f t="shared" si="12"/>
        <v>210</v>
      </c>
      <c r="D220" s="393" t="s">
        <v>2164</v>
      </c>
      <c r="E220" s="400" t="s">
        <v>1583</v>
      </c>
      <c r="F220" s="395" t="s">
        <v>2119</v>
      </c>
      <c r="G220" s="400" t="s">
        <v>2154</v>
      </c>
      <c r="H220" s="395" t="s">
        <v>2126</v>
      </c>
      <c r="I220" s="373" t="s">
        <v>2440</v>
      </c>
      <c r="J220" s="394" t="s">
        <v>2155</v>
      </c>
      <c r="K220" s="401" t="s">
        <v>2156</v>
      </c>
      <c r="L220" s="401" t="s">
        <v>2157</v>
      </c>
      <c r="M220" s="401" t="s">
        <v>2186</v>
      </c>
      <c r="N220" s="401" t="s">
        <v>2159</v>
      </c>
      <c r="O220" s="401" t="s">
        <v>2092</v>
      </c>
      <c r="P220" s="400" t="s">
        <v>2160</v>
      </c>
      <c r="Q220" s="400" t="s">
        <v>2161</v>
      </c>
      <c r="R220" s="401" t="s">
        <v>2936</v>
      </c>
      <c r="S220" s="386" t="s">
        <v>2899</v>
      </c>
      <c r="T220" s="405">
        <v>46054</v>
      </c>
      <c r="U220" s="405">
        <v>46356</v>
      </c>
      <c r="V220" s="401" t="s">
        <v>2937</v>
      </c>
      <c r="W220" s="377" t="s">
        <v>2121</v>
      </c>
      <c r="X220" s="401" t="s">
        <v>2901</v>
      </c>
      <c r="Y220" s="401" t="s">
        <v>2902</v>
      </c>
      <c r="Z220" s="406">
        <v>0.2</v>
      </c>
      <c r="AA220" s="426" t="s">
        <v>2121</v>
      </c>
      <c r="AB220" s="426" t="s">
        <v>2121</v>
      </c>
      <c r="AC220" s="426" t="s">
        <v>2121</v>
      </c>
      <c r="AD220" s="426" t="s">
        <v>2121</v>
      </c>
      <c r="AE220" s="426" t="s">
        <v>2121</v>
      </c>
      <c r="AF220" s="426" t="s">
        <v>2121</v>
      </c>
      <c r="AG220" s="426" t="s">
        <v>2121</v>
      </c>
      <c r="AH220" s="426" t="s">
        <v>2121</v>
      </c>
      <c r="AI220" s="426" t="s">
        <v>2121</v>
      </c>
      <c r="AJ220" s="426" t="s">
        <v>2121</v>
      </c>
      <c r="AK220" s="394" t="s">
        <v>2093</v>
      </c>
      <c r="AL220" s="394" t="s">
        <v>2093</v>
      </c>
      <c r="AM220" s="426" t="s">
        <v>2121</v>
      </c>
      <c r="AN220" s="426" t="s">
        <v>2121</v>
      </c>
      <c r="AO220" s="394" t="s">
        <v>2093</v>
      </c>
      <c r="AP220" s="426" t="s">
        <v>2121</v>
      </c>
      <c r="AQ220" s="394" t="s">
        <v>2093</v>
      </c>
      <c r="AR220" s="426" t="s">
        <v>2121</v>
      </c>
      <c r="AS220" s="426" t="s">
        <v>2121</v>
      </c>
      <c r="AT220" s="426" t="s">
        <v>2121</v>
      </c>
      <c r="AU220" s="426" t="s">
        <v>2121</v>
      </c>
      <c r="AV220" s="426" t="s">
        <v>2121</v>
      </c>
      <c r="AW220" s="426" t="s">
        <v>2121</v>
      </c>
      <c r="AX220" s="426" t="s">
        <v>2121</v>
      </c>
      <c r="AY220" s="426" t="s">
        <v>2121</v>
      </c>
      <c r="AZ220" s="426" t="s">
        <v>2121</v>
      </c>
      <c r="BA220" s="426" t="s">
        <v>2121</v>
      </c>
      <c r="BB220" s="426" t="s">
        <v>2121</v>
      </c>
      <c r="BC220" s="426" t="s">
        <v>2093</v>
      </c>
      <c r="BD220" s="426" t="s">
        <v>2121</v>
      </c>
      <c r="BE220" s="426" t="s">
        <v>2121</v>
      </c>
      <c r="BF220" s="426" t="s">
        <v>2121</v>
      </c>
      <c r="BG220" s="426" t="s">
        <v>2121</v>
      </c>
      <c r="BH220" s="426" t="s">
        <v>2121</v>
      </c>
      <c r="BI220" s="427" t="s">
        <v>2093</v>
      </c>
      <c r="BJ220" s="333"/>
      <c r="BK220" s="333"/>
      <c r="BL220" s="333"/>
      <c r="BM220" s="333"/>
    </row>
    <row r="221" spans="2:65" ht="135" hidden="1" x14ac:dyDescent="0.2">
      <c r="B221" s="420" t="s">
        <v>2938</v>
      </c>
      <c r="C221" s="399">
        <f t="shared" si="12"/>
        <v>211</v>
      </c>
      <c r="D221" s="393" t="s">
        <v>2164</v>
      </c>
      <c r="E221" s="400" t="s">
        <v>1583</v>
      </c>
      <c r="F221" s="395" t="s">
        <v>2165</v>
      </c>
      <c r="G221" s="377" t="s">
        <v>2154</v>
      </c>
      <c r="H221" s="372" t="s">
        <v>2126</v>
      </c>
      <c r="I221" s="373" t="s">
        <v>2440</v>
      </c>
      <c r="J221" s="374" t="s">
        <v>2155</v>
      </c>
      <c r="K221" s="375" t="s">
        <v>2156</v>
      </c>
      <c r="L221" s="375" t="s">
        <v>2157</v>
      </c>
      <c r="M221" s="375" t="s">
        <v>2186</v>
      </c>
      <c r="N221" s="373" t="s">
        <v>2159</v>
      </c>
      <c r="O221" s="373" t="s">
        <v>2092</v>
      </c>
      <c r="P221" s="377" t="s">
        <v>2160</v>
      </c>
      <c r="Q221" s="377" t="s">
        <v>2161</v>
      </c>
      <c r="R221" s="373" t="s">
        <v>2939</v>
      </c>
      <c r="S221" s="386" t="s">
        <v>2899</v>
      </c>
      <c r="T221" s="379">
        <v>46054</v>
      </c>
      <c r="U221" s="379">
        <v>46203</v>
      </c>
      <c r="V221" s="373" t="s">
        <v>2940</v>
      </c>
      <c r="W221" s="377" t="s">
        <v>2121</v>
      </c>
      <c r="X221" s="386" t="s">
        <v>2941</v>
      </c>
      <c r="Y221" s="373" t="s">
        <v>2942</v>
      </c>
      <c r="Z221" s="377" t="s">
        <v>2943</v>
      </c>
      <c r="AA221" s="426" t="s">
        <v>2121</v>
      </c>
      <c r="AB221" s="426" t="s">
        <v>2121</v>
      </c>
      <c r="AC221" s="426" t="s">
        <v>2121</v>
      </c>
      <c r="AD221" s="426" t="s">
        <v>2121</v>
      </c>
      <c r="AE221" s="426" t="s">
        <v>2121</v>
      </c>
      <c r="AF221" s="426" t="s">
        <v>2093</v>
      </c>
      <c r="AG221" s="426" t="s">
        <v>2093</v>
      </c>
      <c r="AH221" s="426" t="s">
        <v>2121</v>
      </c>
      <c r="AI221" s="426" t="s">
        <v>2121</v>
      </c>
      <c r="AJ221" s="426" t="s">
        <v>2121</v>
      </c>
      <c r="AK221" s="426" t="s">
        <v>2093</v>
      </c>
      <c r="AL221" s="426" t="s">
        <v>1599</v>
      </c>
      <c r="AM221" s="426" t="s">
        <v>2121</v>
      </c>
      <c r="AN221" s="426" t="s">
        <v>2121</v>
      </c>
      <c r="AO221" s="426" t="s">
        <v>2121</v>
      </c>
      <c r="AP221" s="426" t="s">
        <v>2121</v>
      </c>
      <c r="AQ221" s="426" t="s">
        <v>2093</v>
      </c>
      <c r="AR221" s="426" t="s">
        <v>2121</v>
      </c>
      <c r="AS221" s="426" t="s">
        <v>2121</v>
      </c>
      <c r="AT221" s="371" t="s">
        <v>2121</v>
      </c>
      <c r="AU221" s="426" t="s">
        <v>2121</v>
      </c>
      <c r="AV221" s="426" t="s">
        <v>2121</v>
      </c>
      <c r="AW221" s="426" t="s">
        <v>2121</v>
      </c>
      <c r="AX221" s="426" t="s">
        <v>2121</v>
      </c>
      <c r="AY221" s="426" t="s">
        <v>2121</v>
      </c>
      <c r="AZ221" s="426" t="s">
        <v>2121</v>
      </c>
      <c r="BA221" s="426" t="s">
        <v>2121</v>
      </c>
      <c r="BB221" s="426" t="s">
        <v>2121</v>
      </c>
      <c r="BC221" s="426" t="s">
        <v>2093</v>
      </c>
      <c r="BD221" s="426" t="s">
        <v>2121</v>
      </c>
      <c r="BE221" s="426" t="s">
        <v>2121</v>
      </c>
      <c r="BF221" s="426" t="s">
        <v>2121</v>
      </c>
      <c r="BG221" s="426" t="s">
        <v>2121</v>
      </c>
      <c r="BH221" s="426" t="s">
        <v>2121</v>
      </c>
      <c r="BI221" s="427" t="s">
        <v>2121</v>
      </c>
      <c r="BJ221" s="333"/>
      <c r="BK221" s="333"/>
      <c r="BL221" s="333"/>
      <c r="BM221" s="333"/>
    </row>
    <row r="222" spans="2:65" ht="135" hidden="1" x14ac:dyDescent="0.2">
      <c r="B222" s="420" t="s">
        <v>2944</v>
      </c>
      <c r="C222" s="399">
        <f t="shared" si="12"/>
        <v>212</v>
      </c>
      <c r="D222" s="383" t="s">
        <v>281</v>
      </c>
      <c r="E222" s="384" t="s">
        <v>1567</v>
      </c>
      <c r="F222" s="395" t="s">
        <v>2165</v>
      </c>
      <c r="G222" s="377" t="s">
        <v>2154</v>
      </c>
      <c r="H222" s="372" t="s">
        <v>2126</v>
      </c>
      <c r="I222" s="373" t="s">
        <v>2440</v>
      </c>
      <c r="J222" s="374" t="s">
        <v>2155</v>
      </c>
      <c r="K222" s="375" t="s">
        <v>2156</v>
      </c>
      <c r="L222" s="375" t="s">
        <v>2157</v>
      </c>
      <c r="M222" s="375" t="s">
        <v>2186</v>
      </c>
      <c r="N222" s="373" t="s">
        <v>2159</v>
      </c>
      <c r="O222" s="373" t="s">
        <v>2092</v>
      </c>
      <c r="P222" s="377" t="s">
        <v>2160</v>
      </c>
      <c r="Q222" s="377" t="s">
        <v>2161</v>
      </c>
      <c r="R222" s="373" t="s">
        <v>2945</v>
      </c>
      <c r="S222" s="386" t="s">
        <v>2442</v>
      </c>
      <c r="T222" s="379">
        <v>46054</v>
      </c>
      <c r="U222" s="379">
        <v>46265</v>
      </c>
      <c r="V222" s="373" t="s">
        <v>2946</v>
      </c>
      <c r="W222" s="377" t="s">
        <v>2121</v>
      </c>
      <c r="X222" s="373" t="s">
        <v>2947</v>
      </c>
      <c r="Y222" s="373" t="s">
        <v>2948</v>
      </c>
      <c r="Z222" s="380">
        <v>1</v>
      </c>
      <c r="AA222" s="426" t="s">
        <v>2121</v>
      </c>
      <c r="AB222" s="426" t="s">
        <v>2121</v>
      </c>
      <c r="AC222" s="426" t="s">
        <v>2121</v>
      </c>
      <c r="AD222" s="426" t="s">
        <v>2121</v>
      </c>
      <c r="AE222" s="426" t="s">
        <v>2121</v>
      </c>
      <c r="AF222" s="426" t="s">
        <v>2093</v>
      </c>
      <c r="AG222" s="426" t="s">
        <v>2121</v>
      </c>
      <c r="AH222" s="426" t="s">
        <v>2121</v>
      </c>
      <c r="AI222" s="426" t="s">
        <v>2121</v>
      </c>
      <c r="AJ222" s="426" t="s">
        <v>2121</v>
      </c>
      <c r="AK222" s="426" t="s">
        <v>2093</v>
      </c>
      <c r="AL222" s="426" t="s">
        <v>2093</v>
      </c>
      <c r="AM222" s="426" t="s">
        <v>2121</v>
      </c>
      <c r="AN222" s="426" t="s">
        <v>2121</v>
      </c>
      <c r="AO222" s="426" t="s">
        <v>2121</v>
      </c>
      <c r="AP222" s="426" t="s">
        <v>2121</v>
      </c>
      <c r="AQ222" s="426" t="s">
        <v>2121</v>
      </c>
      <c r="AR222" s="426" t="s">
        <v>2121</v>
      </c>
      <c r="AS222" s="426" t="s">
        <v>2121</v>
      </c>
      <c r="AT222" s="371" t="s">
        <v>2121</v>
      </c>
      <c r="AU222" s="426" t="s">
        <v>2121</v>
      </c>
      <c r="AV222" s="426" t="s">
        <v>2121</v>
      </c>
      <c r="AW222" s="426" t="s">
        <v>2121</v>
      </c>
      <c r="AX222" s="426" t="s">
        <v>2121</v>
      </c>
      <c r="AY222" s="426" t="s">
        <v>2121</v>
      </c>
      <c r="AZ222" s="426" t="s">
        <v>2121</v>
      </c>
      <c r="BA222" s="426" t="s">
        <v>2121</v>
      </c>
      <c r="BB222" s="426" t="s">
        <v>2121</v>
      </c>
      <c r="BC222" s="426" t="s">
        <v>2093</v>
      </c>
      <c r="BD222" s="426" t="s">
        <v>2093</v>
      </c>
      <c r="BE222" s="426" t="s">
        <v>2093</v>
      </c>
      <c r="BF222" s="426" t="s">
        <v>2121</v>
      </c>
      <c r="BG222" s="426" t="s">
        <v>2121</v>
      </c>
      <c r="BH222" s="426" t="s">
        <v>2121</v>
      </c>
      <c r="BI222" s="427" t="s">
        <v>2121</v>
      </c>
      <c r="BJ222" s="333"/>
      <c r="BK222" s="333"/>
      <c r="BL222" s="333"/>
      <c r="BM222" s="333"/>
    </row>
    <row r="223" spans="2:65" ht="135" hidden="1" x14ac:dyDescent="0.2">
      <c r="B223" s="420" t="s">
        <v>2949</v>
      </c>
      <c r="C223" s="399">
        <f t="shared" si="12"/>
        <v>213</v>
      </c>
      <c r="D223" s="383" t="s">
        <v>281</v>
      </c>
      <c r="E223" s="384" t="s">
        <v>1567</v>
      </c>
      <c r="F223" s="395" t="s">
        <v>2165</v>
      </c>
      <c r="G223" s="377" t="s">
        <v>2154</v>
      </c>
      <c r="H223" s="372" t="s">
        <v>2126</v>
      </c>
      <c r="I223" s="373" t="s">
        <v>2440</v>
      </c>
      <c r="J223" s="374" t="s">
        <v>2155</v>
      </c>
      <c r="K223" s="375" t="s">
        <v>2156</v>
      </c>
      <c r="L223" s="375" t="s">
        <v>2157</v>
      </c>
      <c r="M223" s="375" t="s">
        <v>2186</v>
      </c>
      <c r="N223" s="373" t="s">
        <v>2159</v>
      </c>
      <c r="O223" s="373" t="s">
        <v>2092</v>
      </c>
      <c r="P223" s="377" t="s">
        <v>2160</v>
      </c>
      <c r="Q223" s="377" t="s">
        <v>2161</v>
      </c>
      <c r="R223" s="373" t="s">
        <v>2950</v>
      </c>
      <c r="S223" s="386" t="s">
        <v>2442</v>
      </c>
      <c r="T223" s="379">
        <v>46054</v>
      </c>
      <c r="U223" s="379">
        <v>46295</v>
      </c>
      <c r="V223" s="373" t="s">
        <v>2951</v>
      </c>
      <c r="W223" s="377" t="s">
        <v>2121</v>
      </c>
      <c r="X223" s="373" t="s">
        <v>2952</v>
      </c>
      <c r="Y223" s="373" t="s">
        <v>2953</v>
      </c>
      <c r="Z223" s="380">
        <v>1</v>
      </c>
      <c r="AA223" s="426" t="s">
        <v>2121</v>
      </c>
      <c r="AB223" s="426" t="s">
        <v>2121</v>
      </c>
      <c r="AC223" s="426" t="s">
        <v>2121</v>
      </c>
      <c r="AD223" s="426" t="s">
        <v>2121</v>
      </c>
      <c r="AE223" s="426" t="s">
        <v>2121</v>
      </c>
      <c r="AF223" s="426" t="s">
        <v>2121</v>
      </c>
      <c r="AG223" s="426" t="s">
        <v>2121</v>
      </c>
      <c r="AH223" s="426" t="s">
        <v>2121</v>
      </c>
      <c r="AI223" s="426" t="s">
        <v>2121</v>
      </c>
      <c r="AJ223" s="426" t="s">
        <v>2121</v>
      </c>
      <c r="AK223" s="426" t="s">
        <v>2093</v>
      </c>
      <c r="AL223" s="426" t="s">
        <v>1599</v>
      </c>
      <c r="AM223" s="426" t="s">
        <v>2121</v>
      </c>
      <c r="AN223" s="426" t="s">
        <v>2121</v>
      </c>
      <c r="AO223" s="426" t="s">
        <v>2121</v>
      </c>
      <c r="AP223" s="426" t="s">
        <v>2121</v>
      </c>
      <c r="AQ223" s="426" t="s">
        <v>2121</v>
      </c>
      <c r="AR223" s="426" t="s">
        <v>2121</v>
      </c>
      <c r="AS223" s="426" t="s">
        <v>2121</v>
      </c>
      <c r="AT223" s="371" t="s">
        <v>2121</v>
      </c>
      <c r="AU223" s="426" t="s">
        <v>2121</v>
      </c>
      <c r="AV223" s="426" t="s">
        <v>2121</v>
      </c>
      <c r="AW223" s="426" t="s">
        <v>2121</v>
      </c>
      <c r="AX223" s="426" t="s">
        <v>2121</v>
      </c>
      <c r="AY223" s="426" t="s">
        <v>2121</v>
      </c>
      <c r="AZ223" s="426" t="s">
        <v>2121</v>
      </c>
      <c r="BA223" s="426" t="s">
        <v>2121</v>
      </c>
      <c r="BB223" s="426" t="s">
        <v>2121</v>
      </c>
      <c r="BC223" s="426" t="s">
        <v>2093</v>
      </c>
      <c r="BD223" s="426" t="s">
        <v>2121</v>
      </c>
      <c r="BE223" s="426" t="s">
        <v>2121</v>
      </c>
      <c r="BF223" s="426" t="s">
        <v>2121</v>
      </c>
      <c r="BG223" s="426" t="s">
        <v>2121</v>
      </c>
      <c r="BH223" s="426" t="s">
        <v>2121</v>
      </c>
      <c r="BI223" s="427" t="s">
        <v>2121</v>
      </c>
      <c r="BJ223" s="333"/>
      <c r="BK223" s="333"/>
      <c r="BL223" s="333"/>
      <c r="BM223" s="333"/>
    </row>
    <row r="224" spans="2:65" ht="135" hidden="1" x14ac:dyDescent="0.2">
      <c r="B224" s="420" t="s">
        <v>2954</v>
      </c>
      <c r="C224" s="399">
        <f t="shared" si="12"/>
        <v>214</v>
      </c>
      <c r="D224" s="383" t="s">
        <v>281</v>
      </c>
      <c r="E224" s="384" t="s">
        <v>1567</v>
      </c>
      <c r="F224" s="395" t="s">
        <v>2165</v>
      </c>
      <c r="G224" s="377" t="s">
        <v>2154</v>
      </c>
      <c r="H224" s="372" t="s">
        <v>2126</v>
      </c>
      <c r="I224" s="373" t="s">
        <v>2440</v>
      </c>
      <c r="J224" s="374" t="s">
        <v>2155</v>
      </c>
      <c r="K224" s="375" t="s">
        <v>2156</v>
      </c>
      <c r="L224" s="375" t="s">
        <v>2157</v>
      </c>
      <c r="M224" s="375" t="s">
        <v>2186</v>
      </c>
      <c r="N224" s="373" t="s">
        <v>2159</v>
      </c>
      <c r="O224" s="373" t="s">
        <v>2092</v>
      </c>
      <c r="P224" s="377" t="s">
        <v>2160</v>
      </c>
      <c r="Q224" s="377" t="s">
        <v>2161</v>
      </c>
      <c r="R224" s="373" t="s">
        <v>2955</v>
      </c>
      <c r="S224" s="386" t="s">
        <v>2442</v>
      </c>
      <c r="T224" s="379">
        <v>46054</v>
      </c>
      <c r="U224" s="379">
        <v>46356</v>
      </c>
      <c r="V224" s="373" t="s">
        <v>2956</v>
      </c>
      <c r="W224" s="377" t="s">
        <v>2121</v>
      </c>
      <c r="X224" s="386" t="s">
        <v>2957</v>
      </c>
      <c r="Y224" s="373" t="s">
        <v>2958</v>
      </c>
      <c r="Z224" s="380">
        <v>1</v>
      </c>
      <c r="AA224" s="426" t="s">
        <v>2121</v>
      </c>
      <c r="AB224" s="426" t="s">
        <v>2121</v>
      </c>
      <c r="AC224" s="426" t="s">
        <v>2121</v>
      </c>
      <c r="AD224" s="426" t="s">
        <v>2121</v>
      </c>
      <c r="AE224" s="426" t="s">
        <v>2121</v>
      </c>
      <c r="AF224" s="426" t="s">
        <v>2121</v>
      </c>
      <c r="AG224" s="426" t="s">
        <v>2121</v>
      </c>
      <c r="AH224" s="426" t="s">
        <v>2121</v>
      </c>
      <c r="AI224" s="426" t="s">
        <v>2121</v>
      </c>
      <c r="AJ224" s="426" t="s">
        <v>2121</v>
      </c>
      <c r="AK224" s="426" t="s">
        <v>2093</v>
      </c>
      <c r="AL224" s="426" t="s">
        <v>1599</v>
      </c>
      <c r="AM224" s="426" t="s">
        <v>2121</v>
      </c>
      <c r="AN224" s="426" t="s">
        <v>2121</v>
      </c>
      <c r="AO224" s="426" t="s">
        <v>2121</v>
      </c>
      <c r="AP224" s="426" t="s">
        <v>2121</v>
      </c>
      <c r="AQ224" s="426" t="s">
        <v>2121</v>
      </c>
      <c r="AR224" s="426" t="s">
        <v>2121</v>
      </c>
      <c r="AS224" s="426" t="s">
        <v>2121</v>
      </c>
      <c r="AT224" s="426" t="s">
        <v>2121</v>
      </c>
      <c r="AU224" s="426" t="s">
        <v>2121</v>
      </c>
      <c r="AV224" s="426" t="s">
        <v>2121</v>
      </c>
      <c r="AW224" s="426" t="s">
        <v>2121</v>
      </c>
      <c r="AX224" s="426" t="s">
        <v>2121</v>
      </c>
      <c r="AY224" s="426" t="s">
        <v>2121</v>
      </c>
      <c r="AZ224" s="426" t="s">
        <v>2121</v>
      </c>
      <c r="BA224" s="426" t="s">
        <v>2121</v>
      </c>
      <c r="BB224" s="426" t="s">
        <v>2121</v>
      </c>
      <c r="BC224" s="426" t="s">
        <v>2093</v>
      </c>
      <c r="BD224" s="426" t="s">
        <v>2121</v>
      </c>
      <c r="BE224" s="426" t="s">
        <v>2121</v>
      </c>
      <c r="BF224" s="426" t="s">
        <v>2121</v>
      </c>
      <c r="BG224" s="426" t="s">
        <v>2121</v>
      </c>
      <c r="BH224" s="426" t="s">
        <v>2121</v>
      </c>
      <c r="BI224" s="427" t="s">
        <v>2121</v>
      </c>
      <c r="BJ224" s="333"/>
      <c r="BK224" s="333"/>
      <c r="BL224" s="333"/>
      <c r="BM224" s="333"/>
    </row>
    <row r="225" spans="2:65" ht="135" hidden="1" x14ac:dyDescent="0.2">
      <c r="B225" s="420" t="s">
        <v>2959</v>
      </c>
      <c r="C225" s="399">
        <f t="shared" si="12"/>
        <v>215</v>
      </c>
      <c r="D225" s="383" t="s">
        <v>281</v>
      </c>
      <c r="E225" s="384" t="s">
        <v>1567</v>
      </c>
      <c r="F225" s="395" t="s">
        <v>2165</v>
      </c>
      <c r="G225" s="377" t="s">
        <v>2154</v>
      </c>
      <c r="H225" s="372" t="s">
        <v>2126</v>
      </c>
      <c r="I225" s="373" t="s">
        <v>2440</v>
      </c>
      <c r="J225" s="374" t="s">
        <v>2155</v>
      </c>
      <c r="K225" s="375" t="s">
        <v>2156</v>
      </c>
      <c r="L225" s="375" t="s">
        <v>2157</v>
      </c>
      <c r="M225" s="375" t="s">
        <v>2186</v>
      </c>
      <c r="N225" s="373" t="s">
        <v>2159</v>
      </c>
      <c r="O225" s="373" t="s">
        <v>2092</v>
      </c>
      <c r="P225" s="377" t="s">
        <v>2160</v>
      </c>
      <c r="Q225" s="377" t="s">
        <v>2161</v>
      </c>
      <c r="R225" s="373" t="s">
        <v>2960</v>
      </c>
      <c r="S225" s="386" t="s">
        <v>2442</v>
      </c>
      <c r="T225" s="379">
        <v>46082</v>
      </c>
      <c r="U225" s="379">
        <v>46203</v>
      </c>
      <c r="V225" s="373" t="s">
        <v>2961</v>
      </c>
      <c r="W225" s="377" t="s">
        <v>2121</v>
      </c>
      <c r="X225" s="408" t="s">
        <v>2121</v>
      </c>
      <c r="Y225" s="408" t="s">
        <v>2121</v>
      </c>
      <c r="Z225" s="408" t="s">
        <v>2121</v>
      </c>
      <c r="AA225" s="426" t="s">
        <v>2121</v>
      </c>
      <c r="AB225" s="426" t="s">
        <v>2121</v>
      </c>
      <c r="AC225" s="426" t="s">
        <v>2121</v>
      </c>
      <c r="AD225" s="426" t="s">
        <v>2121</v>
      </c>
      <c r="AE225" s="426" t="s">
        <v>2121</v>
      </c>
      <c r="AF225" s="426" t="s">
        <v>2121</v>
      </c>
      <c r="AG225" s="426" t="s">
        <v>2121</v>
      </c>
      <c r="AH225" s="426" t="s">
        <v>2121</v>
      </c>
      <c r="AI225" s="426" t="s">
        <v>2121</v>
      </c>
      <c r="AJ225" s="426" t="s">
        <v>2121</v>
      </c>
      <c r="AK225" s="394" t="s">
        <v>2093</v>
      </c>
      <c r="AL225" s="426" t="s">
        <v>2121</v>
      </c>
      <c r="AM225" s="426" t="s">
        <v>2121</v>
      </c>
      <c r="AN225" s="426" t="s">
        <v>2121</v>
      </c>
      <c r="AO225" s="394" t="s">
        <v>2093</v>
      </c>
      <c r="AP225" s="426" t="s">
        <v>2121</v>
      </c>
      <c r="AQ225" s="394" t="s">
        <v>2093</v>
      </c>
      <c r="AR225" s="426" t="s">
        <v>2121</v>
      </c>
      <c r="AS225" s="426" t="s">
        <v>2121</v>
      </c>
      <c r="AT225" s="426" t="s">
        <v>2121</v>
      </c>
      <c r="AU225" s="426" t="s">
        <v>2121</v>
      </c>
      <c r="AV225" s="426" t="s">
        <v>2121</v>
      </c>
      <c r="AW225" s="426" t="s">
        <v>2121</v>
      </c>
      <c r="AX225" s="426" t="s">
        <v>2121</v>
      </c>
      <c r="AY225" s="426" t="s">
        <v>2121</v>
      </c>
      <c r="AZ225" s="426" t="s">
        <v>2121</v>
      </c>
      <c r="BA225" s="426" t="s">
        <v>2121</v>
      </c>
      <c r="BB225" s="426" t="s">
        <v>2121</v>
      </c>
      <c r="BC225" s="426" t="s">
        <v>2093</v>
      </c>
      <c r="BD225" s="426" t="s">
        <v>2121</v>
      </c>
      <c r="BE225" s="426" t="s">
        <v>2121</v>
      </c>
      <c r="BF225" s="426" t="s">
        <v>2121</v>
      </c>
      <c r="BG225" s="426" t="s">
        <v>2121</v>
      </c>
      <c r="BH225" s="426" t="s">
        <v>2121</v>
      </c>
      <c r="BI225" s="427" t="s">
        <v>2093</v>
      </c>
      <c r="BJ225" s="333"/>
      <c r="BK225" s="333"/>
      <c r="BL225" s="333"/>
      <c r="BM225" s="333"/>
    </row>
    <row r="226" spans="2:65" ht="135" hidden="1" x14ac:dyDescent="0.2">
      <c r="B226" s="420" t="s">
        <v>2962</v>
      </c>
      <c r="C226" s="399">
        <f t="shared" si="12"/>
        <v>216</v>
      </c>
      <c r="D226" s="383" t="s">
        <v>281</v>
      </c>
      <c r="E226" s="384" t="s">
        <v>1567</v>
      </c>
      <c r="F226" s="395" t="s">
        <v>2165</v>
      </c>
      <c r="G226" s="377" t="s">
        <v>2154</v>
      </c>
      <c r="H226" s="372" t="s">
        <v>2126</v>
      </c>
      <c r="I226" s="373" t="s">
        <v>2440</v>
      </c>
      <c r="J226" s="374" t="s">
        <v>2155</v>
      </c>
      <c r="K226" s="375" t="s">
        <v>2156</v>
      </c>
      <c r="L226" s="375" t="s">
        <v>2157</v>
      </c>
      <c r="M226" s="375" t="s">
        <v>2186</v>
      </c>
      <c r="N226" s="373" t="s">
        <v>2159</v>
      </c>
      <c r="O226" s="373" t="s">
        <v>2092</v>
      </c>
      <c r="P226" s="377" t="s">
        <v>2160</v>
      </c>
      <c r="Q226" s="377" t="s">
        <v>2161</v>
      </c>
      <c r="R226" s="373" t="s">
        <v>2963</v>
      </c>
      <c r="S226" s="386" t="s">
        <v>2442</v>
      </c>
      <c r="T226" s="379">
        <v>46174</v>
      </c>
      <c r="U226" s="379">
        <v>46371</v>
      </c>
      <c r="V226" s="373" t="s">
        <v>2964</v>
      </c>
      <c r="W226" s="377" t="s">
        <v>2121</v>
      </c>
      <c r="X226" s="373" t="s">
        <v>2965</v>
      </c>
      <c r="Y226" s="373" t="s">
        <v>2966</v>
      </c>
      <c r="Z226" s="377">
        <v>0</v>
      </c>
      <c r="AA226" s="426" t="s">
        <v>2121</v>
      </c>
      <c r="AB226" s="426" t="s">
        <v>2121</v>
      </c>
      <c r="AC226" s="426" t="s">
        <v>2121</v>
      </c>
      <c r="AD226" s="426" t="s">
        <v>2121</v>
      </c>
      <c r="AE226" s="426" t="s">
        <v>2121</v>
      </c>
      <c r="AF226" s="371" t="s">
        <v>2093</v>
      </c>
      <c r="AG226" s="426" t="s">
        <v>2121</v>
      </c>
      <c r="AH226" s="426" t="s">
        <v>2121</v>
      </c>
      <c r="AI226" s="426" t="s">
        <v>2121</v>
      </c>
      <c r="AJ226" s="426" t="s">
        <v>2121</v>
      </c>
      <c r="AK226" s="371" t="s">
        <v>2093</v>
      </c>
      <c r="AL226" s="426" t="s">
        <v>2121</v>
      </c>
      <c r="AM226" s="426" t="s">
        <v>2121</v>
      </c>
      <c r="AN226" s="426" t="s">
        <v>2121</v>
      </c>
      <c r="AO226" s="371" t="s">
        <v>2093</v>
      </c>
      <c r="AP226" s="426" t="s">
        <v>2121</v>
      </c>
      <c r="AQ226" s="371" t="s">
        <v>2093</v>
      </c>
      <c r="AR226" s="426" t="s">
        <v>2121</v>
      </c>
      <c r="AS226" s="426" t="s">
        <v>2121</v>
      </c>
      <c r="AT226" s="426" t="s">
        <v>2121</v>
      </c>
      <c r="AU226" s="426" t="s">
        <v>2121</v>
      </c>
      <c r="AV226" s="426" t="s">
        <v>2121</v>
      </c>
      <c r="AW226" s="426" t="s">
        <v>2121</v>
      </c>
      <c r="AX226" s="426" t="s">
        <v>2121</v>
      </c>
      <c r="AY226" s="426" t="s">
        <v>2121</v>
      </c>
      <c r="AZ226" s="426" t="s">
        <v>2121</v>
      </c>
      <c r="BA226" s="426" t="s">
        <v>2121</v>
      </c>
      <c r="BB226" s="426" t="s">
        <v>2121</v>
      </c>
      <c r="BC226" s="426" t="s">
        <v>2093</v>
      </c>
      <c r="BD226" s="426" t="s">
        <v>2121</v>
      </c>
      <c r="BE226" s="426" t="s">
        <v>2121</v>
      </c>
      <c r="BF226" s="426" t="s">
        <v>2121</v>
      </c>
      <c r="BG226" s="426" t="s">
        <v>2121</v>
      </c>
      <c r="BH226" s="426" t="s">
        <v>2121</v>
      </c>
      <c r="BI226" s="427" t="s">
        <v>2093</v>
      </c>
      <c r="BJ226" s="333"/>
      <c r="BK226" s="333"/>
      <c r="BL226" s="333"/>
      <c r="BM226" s="333"/>
    </row>
    <row r="227" spans="2:65" ht="150" hidden="1" x14ac:dyDescent="0.2">
      <c r="B227" s="420" t="s">
        <v>2967</v>
      </c>
      <c r="C227" s="399">
        <f t="shared" si="12"/>
        <v>217</v>
      </c>
      <c r="D227" s="383" t="s">
        <v>2164</v>
      </c>
      <c r="E227" s="384" t="s">
        <v>1583</v>
      </c>
      <c r="F227" s="372" t="s">
        <v>2165</v>
      </c>
      <c r="G227" s="377" t="s">
        <v>2154</v>
      </c>
      <c r="H227" s="372" t="s">
        <v>2166</v>
      </c>
      <c r="I227" s="373" t="s">
        <v>2440</v>
      </c>
      <c r="J227" s="374" t="s">
        <v>2155</v>
      </c>
      <c r="K227" s="375" t="s">
        <v>2156</v>
      </c>
      <c r="L227" s="375" t="s">
        <v>2167</v>
      </c>
      <c r="M227" s="375" t="s">
        <v>2186</v>
      </c>
      <c r="N227" s="373" t="s">
        <v>2179</v>
      </c>
      <c r="O227" s="373" t="s">
        <v>2092</v>
      </c>
      <c r="P227" s="377" t="s">
        <v>2160</v>
      </c>
      <c r="Q227" s="377" t="s">
        <v>2161</v>
      </c>
      <c r="R227" s="373" t="s">
        <v>2180</v>
      </c>
      <c r="S227" s="386" t="s">
        <v>2899</v>
      </c>
      <c r="T227" s="379">
        <v>46055</v>
      </c>
      <c r="U227" s="379">
        <v>46356</v>
      </c>
      <c r="V227" s="373" t="s">
        <v>2968</v>
      </c>
      <c r="W227" s="377" t="s">
        <v>2121</v>
      </c>
      <c r="X227" s="373" t="s">
        <v>2969</v>
      </c>
      <c r="Y227" s="373" t="s">
        <v>2970</v>
      </c>
      <c r="Z227" s="380">
        <v>0.25</v>
      </c>
      <c r="AA227" s="371" t="s">
        <v>2121</v>
      </c>
      <c r="AB227" s="371" t="s">
        <v>2121</v>
      </c>
      <c r="AC227" s="371" t="s">
        <v>2093</v>
      </c>
      <c r="AD227" s="371" t="s">
        <v>2121</v>
      </c>
      <c r="AE227" s="371" t="s">
        <v>2121</v>
      </c>
      <c r="AF227" s="371" t="s">
        <v>2093</v>
      </c>
      <c r="AG227" s="371" t="s">
        <v>2093</v>
      </c>
      <c r="AH227" s="371" t="s">
        <v>2121</v>
      </c>
      <c r="AI227" s="371" t="s">
        <v>2121</v>
      </c>
      <c r="AJ227" s="371" t="s">
        <v>2093</v>
      </c>
      <c r="AK227" s="371" t="s">
        <v>2093</v>
      </c>
      <c r="AL227" s="371" t="s">
        <v>2093</v>
      </c>
      <c r="AM227" s="371" t="s">
        <v>2121</v>
      </c>
      <c r="AN227" s="371" t="s">
        <v>2121</v>
      </c>
      <c r="AO227" s="371" t="s">
        <v>2093</v>
      </c>
      <c r="AP227" s="371" t="s">
        <v>2093</v>
      </c>
      <c r="AQ227" s="371" t="s">
        <v>2093</v>
      </c>
      <c r="AR227" s="371" t="s">
        <v>2121</v>
      </c>
      <c r="AS227" s="371" t="s">
        <v>2121</v>
      </c>
      <c r="AT227" s="371" t="s">
        <v>2121</v>
      </c>
      <c r="AU227" s="371" t="s">
        <v>2121</v>
      </c>
      <c r="AV227" s="371" t="s">
        <v>2121</v>
      </c>
      <c r="AW227" s="371" t="s">
        <v>2121</v>
      </c>
      <c r="AX227" s="371" t="s">
        <v>2121</v>
      </c>
      <c r="AY227" s="371" t="s">
        <v>2121</v>
      </c>
      <c r="AZ227" s="371" t="s">
        <v>2121</v>
      </c>
      <c r="BA227" s="371" t="s">
        <v>2121</v>
      </c>
      <c r="BB227" s="371" t="s">
        <v>2093</v>
      </c>
      <c r="BC227" s="371" t="s">
        <v>2093</v>
      </c>
      <c r="BD227" s="371" t="s">
        <v>2093</v>
      </c>
      <c r="BE227" s="371" t="s">
        <v>2093</v>
      </c>
      <c r="BF227" s="371" t="s">
        <v>2121</v>
      </c>
      <c r="BG227" s="371" t="s">
        <v>2093</v>
      </c>
      <c r="BH227" s="371" t="s">
        <v>2093</v>
      </c>
      <c r="BI227" s="381" t="s">
        <v>2093</v>
      </c>
      <c r="BJ227" s="333"/>
      <c r="BK227" s="333"/>
      <c r="BL227" s="333"/>
      <c r="BM227" s="333"/>
    </row>
    <row r="228" spans="2:65" ht="150" hidden="1" x14ac:dyDescent="0.2">
      <c r="B228" s="420" t="s">
        <v>2971</v>
      </c>
      <c r="C228" s="399">
        <f t="shared" si="12"/>
        <v>218</v>
      </c>
      <c r="D228" s="383" t="s">
        <v>2164</v>
      </c>
      <c r="E228" s="384" t="s">
        <v>1583</v>
      </c>
      <c r="F228" s="372" t="s">
        <v>2165</v>
      </c>
      <c r="G228" s="377" t="s">
        <v>2154</v>
      </c>
      <c r="H228" s="372" t="s">
        <v>2126</v>
      </c>
      <c r="I228" s="373" t="s">
        <v>2440</v>
      </c>
      <c r="J228" s="374" t="s">
        <v>2155</v>
      </c>
      <c r="K228" s="375" t="s">
        <v>2156</v>
      </c>
      <c r="L228" s="375" t="s">
        <v>2167</v>
      </c>
      <c r="M228" s="375" t="s">
        <v>2186</v>
      </c>
      <c r="N228" s="373" t="s">
        <v>2168</v>
      </c>
      <c r="O228" s="373" t="s">
        <v>2092</v>
      </c>
      <c r="P228" s="377" t="s">
        <v>2160</v>
      </c>
      <c r="Q228" s="377" t="s">
        <v>2161</v>
      </c>
      <c r="R228" s="373" t="s">
        <v>2972</v>
      </c>
      <c r="S228" s="386" t="s">
        <v>2899</v>
      </c>
      <c r="T228" s="379">
        <v>46054</v>
      </c>
      <c r="U228" s="379">
        <v>46356</v>
      </c>
      <c r="V228" s="373" t="s">
        <v>2973</v>
      </c>
      <c r="W228" s="377" t="s">
        <v>2121</v>
      </c>
      <c r="X228" s="373" t="s">
        <v>2969</v>
      </c>
      <c r="Y228" s="373" t="s">
        <v>2970</v>
      </c>
      <c r="Z228" s="380">
        <v>0.25</v>
      </c>
      <c r="AA228" s="371" t="s">
        <v>2121</v>
      </c>
      <c r="AB228" s="371" t="s">
        <v>2121</v>
      </c>
      <c r="AC228" s="371" t="s">
        <v>2121</v>
      </c>
      <c r="AD228" s="371" t="s">
        <v>2121</v>
      </c>
      <c r="AE228" s="371" t="s">
        <v>2121</v>
      </c>
      <c r="AF228" s="371" t="s">
        <v>2093</v>
      </c>
      <c r="AG228" s="371" t="s">
        <v>2121</v>
      </c>
      <c r="AH228" s="371" t="s">
        <v>2121</v>
      </c>
      <c r="AI228" s="371" t="s">
        <v>2121</v>
      </c>
      <c r="AJ228" s="371" t="s">
        <v>2121</v>
      </c>
      <c r="AK228" s="371" t="s">
        <v>2093</v>
      </c>
      <c r="AL228" s="371" t="s">
        <v>2093</v>
      </c>
      <c r="AM228" s="371" t="s">
        <v>2121</v>
      </c>
      <c r="AN228" s="371" t="s">
        <v>2121</v>
      </c>
      <c r="AO228" s="371" t="s">
        <v>2093</v>
      </c>
      <c r="AP228" s="371" t="s">
        <v>2121</v>
      </c>
      <c r="AQ228" s="371" t="s">
        <v>2093</v>
      </c>
      <c r="AR228" s="371" t="s">
        <v>2121</v>
      </c>
      <c r="AS228" s="371" t="s">
        <v>2121</v>
      </c>
      <c r="AT228" s="371" t="s">
        <v>2121</v>
      </c>
      <c r="AU228" s="371" t="s">
        <v>2121</v>
      </c>
      <c r="AV228" s="371" t="s">
        <v>2121</v>
      </c>
      <c r="AW228" s="371" t="s">
        <v>2121</v>
      </c>
      <c r="AX228" s="371" t="s">
        <v>2121</v>
      </c>
      <c r="AY228" s="371" t="s">
        <v>2121</v>
      </c>
      <c r="AZ228" s="371" t="s">
        <v>2121</v>
      </c>
      <c r="BA228" s="371" t="s">
        <v>2121</v>
      </c>
      <c r="BB228" s="371" t="s">
        <v>2121</v>
      </c>
      <c r="BC228" s="371" t="s">
        <v>2093</v>
      </c>
      <c r="BD228" s="371" t="s">
        <v>2121</v>
      </c>
      <c r="BE228" s="371" t="s">
        <v>2121</v>
      </c>
      <c r="BF228" s="371" t="s">
        <v>2121</v>
      </c>
      <c r="BG228" s="371" t="s">
        <v>2121</v>
      </c>
      <c r="BH228" s="371" t="s">
        <v>2093</v>
      </c>
      <c r="BI228" s="381" t="s">
        <v>2093</v>
      </c>
      <c r="BJ228" s="333"/>
      <c r="BK228" s="333"/>
      <c r="BL228" s="333"/>
      <c r="BM228" s="333"/>
    </row>
    <row r="229" spans="2:65" ht="135" hidden="1" x14ac:dyDescent="0.2">
      <c r="B229" s="410" t="s">
        <v>2974</v>
      </c>
      <c r="C229" s="399">
        <f t="shared" si="12"/>
        <v>219</v>
      </c>
      <c r="D229" s="393" t="s">
        <v>2164</v>
      </c>
      <c r="E229" s="400" t="s">
        <v>1583</v>
      </c>
      <c r="F229" s="395" t="s">
        <v>2165</v>
      </c>
      <c r="G229" s="400" t="s">
        <v>2154</v>
      </c>
      <c r="H229" s="395" t="s">
        <v>2126</v>
      </c>
      <c r="I229" s="373" t="s">
        <v>2440</v>
      </c>
      <c r="J229" s="394" t="s">
        <v>2155</v>
      </c>
      <c r="K229" s="401" t="s">
        <v>2156</v>
      </c>
      <c r="L229" s="401" t="s">
        <v>2157</v>
      </c>
      <c r="M229" s="401" t="s">
        <v>2186</v>
      </c>
      <c r="N229" s="401" t="s">
        <v>2159</v>
      </c>
      <c r="O229" s="401" t="s">
        <v>2092</v>
      </c>
      <c r="P229" s="400" t="s">
        <v>2160</v>
      </c>
      <c r="Q229" s="400" t="s">
        <v>2161</v>
      </c>
      <c r="R229" s="401" t="s">
        <v>2975</v>
      </c>
      <c r="S229" s="450" t="s">
        <v>2899</v>
      </c>
      <c r="T229" s="405">
        <v>46054</v>
      </c>
      <c r="U229" s="405">
        <v>46371</v>
      </c>
      <c r="V229" s="401" t="s">
        <v>2976</v>
      </c>
      <c r="W229" s="377" t="s">
        <v>2121</v>
      </c>
      <c r="X229" s="401" t="s">
        <v>2901</v>
      </c>
      <c r="Y229" s="401" t="s">
        <v>2902</v>
      </c>
      <c r="Z229" s="380">
        <v>0.2</v>
      </c>
      <c r="AA229" s="426" t="s">
        <v>2121</v>
      </c>
      <c r="AB229" s="426" t="s">
        <v>2121</v>
      </c>
      <c r="AC229" s="426" t="s">
        <v>2121</v>
      </c>
      <c r="AD229" s="426" t="s">
        <v>2121</v>
      </c>
      <c r="AE229" s="426" t="s">
        <v>2121</v>
      </c>
      <c r="AF229" s="371" t="s">
        <v>2093</v>
      </c>
      <c r="AG229" s="426" t="s">
        <v>2121</v>
      </c>
      <c r="AH229" s="426" t="s">
        <v>2121</v>
      </c>
      <c r="AI229" s="426" t="s">
        <v>2121</v>
      </c>
      <c r="AJ229" s="426" t="s">
        <v>2121</v>
      </c>
      <c r="AK229" s="371" t="s">
        <v>2093</v>
      </c>
      <c r="AL229" s="426" t="s">
        <v>2093</v>
      </c>
      <c r="AM229" s="426" t="s">
        <v>2121</v>
      </c>
      <c r="AN229" s="426" t="s">
        <v>2121</v>
      </c>
      <c r="AO229" s="371" t="s">
        <v>2093</v>
      </c>
      <c r="AP229" s="426" t="s">
        <v>2121</v>
      </c>
      <c r="AQ229" s="371" t="s">
        <v>2093</v>
      </c>
      <c r="AR229" s="426" t="s">
        <v>2121</v>
      </c>
      <c r="AS229" s="426" t="s">
        <v>2121</v>
      </c>
      <c r="AT229" s="426" t="s">
        <v>2121</v>
      </c>
      <c r="AU229" s="426" t="s">
        <v>2121</v>
      </c>
      <c r="AV229" s="426" t="s">
        <v>2121</v>
      </c>
      <c r="AW229" s="426" t="s">
        <v>2121</v>
      </c>
      <c r="AX229" s="426" t="s">
        <v>2121</v>
      </c>
      <c r="AY229" s="426" t="s">
        <v>2121</v>
      </c>
      <c r="AZ229" s="426" t="s">
        <v>2121</v>
      </c>
      <c r="BA229" s="426" t="s">
        <v>2121</v>
      </c>
      <c r="BB229" s="426" t="s">
        <v>2121</v>
      </c>
      <c r="BC229" s="426" t="s">
        <v>2093</v>
      </c>
      <c r="BD229" s="426" t="s">
        <v>2121</v>
      </c>
      <c r="BE229" s="426" t="s">
        <v>2121</v>
      </c>
      <c r="BF229" s="426" t="s">
        <v>2121</v>
      </c>
      <c r="BG229" s="426" t="s">
        <v>2121</v>
      </c>
      <c r="BH229" s="426" t="s">
        <v>2121</v>
      </c>
      <c r="BI229" s="427" t="s">
        <v>2093</v>
      </c>
      <c r="BJ229" s="333"/>
      <c r="BK229" s="333"/>
      <c r="BL229" s="333"/>
      <c r="BM229" s="333"/>
    </row>
    <row r="230" spans="2:65" ht="135" hidden="1" x14ac:dyDescent="0.2">
      <c r="B230" s="420" t="s">
        <v>2977</v>
      </c>
      <c r="C230" s="399">
        <f t="shared" si="12"/>
        <v>220</v>
      </c>
      <c r="D230" s="383" t="s">
        <v>281</v>
      </c>
      <c r="E230" s="384" t="s">
        <v>1567</v>
      </c>
      <c r="F230" s="395" t="s">
        <v>2165</v>
      </c>
      <c r="G230" s="377" t="s">
        <v>2154</v>
      </c>
      <c r="H230" s="372" t="s">
        <v>2126</v>
      </c>
      <c r="I230" s="373" t="s">
        <v>2440</v>
      </c>
      <c r="J230" s="374" t="s">
        <v>2155</v>
      </c>
      <c r="K230" s="375" t="s">
        <v>2156</v>
      </c>
      <c r="L230" s="375" t="s">
        <v>2157</v>
      </c>
      <c r="M230" s="375" t="s">
        <v>2186</v>
      </c>
      <c r="N230" s="373" t="s">
        <v>2159</v>
      </c>
      <c r="O230" s="373" t="s">
        <v>2092</v>
      </c>
      <c r="P230" s="377" t="s">
        <v>2160</v>
      </c>
      <c r="Q230" s="377" t="s">
        <v>2161</v>
      </c>
      <c r="R230" s="373" t="s">
        <v>2978</v>
      </c>
      <c r="S230" s="421" t="s">
        <v>2442</v>
      </c>
      <c r="T230" s="379">
        <v>46113</v>
      </c>
      <c r="U230" s="379">
        <v>46371</v>
      </c>
      <c r="V230" s="373" t="s">
        <v>2979</v>
      </c>
      <c r="W230" s="377" t="s">
        <v>2121</v>
      </c>
      <c r="X230" s="373" t="s">
        <v>2980</v>
      </c>
      <c r="Y230" s="373" t="s">
        <v>2981</v>
      </c>
      <c r="Z230" s="380">
        <v>1</v>
      </c>
      <c r="AA230" s="426" t="s">
        <v>2121</v>
      </c>
      <c r="AB230" s="426" t="s">
        <v>2121</v>
      </c>
      <c r="AC230" s="426" t="s">
        <v>2121</v>
      </c>
      <c r="AD230" s="426" t="s">
        <v>2121</v>
      </c>
      <c r="AE230" s="426" t="s">
        <v>2121</v>
      </c>
      <c r="AF230" s="371" t="s">
        <v>2093</v>
      </c>
      <c r="AG230" s="426" t="s">
        <v>2121</v>
      </c>
      <c r="AH230" s="426" t="s">
        <v>2121</v>
      </c>
      <c r="AI230" s="426" t="s">
        <v>2121</v>
      </c>
      <c r="AJ230" s="426" t="s">
        <v>2121</v>
      </c>
      <c r="AK230" s="371" t="s">
        <v>2093</v>
      </c>
      <c r="AL230" s="426" t="s">
        <v>2093</v>
      </c>
      <c r="AM230" s="426" t="s">
        <v>2121</v>
      </c>
      <c r="AN230" s="426" t="s">
        <v>2121</v>
      </c>
      <c r="AO230" s="371" t="s">
        <v>2093</v>
      </c>
      <c r="AP230" s="426" t="s">
        <v>2121</v>
      </c>
      <c r="AQ230" s="371" t="s">
        <v>2093</v>
      </c>
      <c r="AR230" s="426" t="s">
        <v>2121</v>
      </c>
      <c r="AS230" s="426" t="s">
        <v>2121</v>
      </c>
      <c r="AT230" s="426" t="s">
        <v>2121</v>
      </c>
      <c r="AU230" s="426" t="s">
        <v>2121</v>
      </c>
      <c r="AV230" s="426" t="s">
        <v>2121</v>
      </c>
      <c r="AW230" s="426" t="s">
        <v>2121</v>
      </c>
      <c r="AX230" s="426" t="s">
        <v>2121</v>
      </c>
      <c r="AY230" s="426" t="s">
        <v>2121</v>
      </c>
      <c r="AZ230" s="426" t="s">
        <v>2121</v>
      </c>
      <c r="BA230" s="426" t="s">
        <v>2121</v>
      </c>
      <c r="BB230" s="426" t="s">
        <v>2121</v>
      </c>
      <c r="BC230" s="426" t="s">
        <v>2093</v>
      </c>
      <c r="BD230" s="426" t="s">
        <v>2121</v>
      </c>
      <c r="BE230" s="426" t="s">
        <v>2121</v>
      </c>
      <c r="BF230" s="426" t="s">
        <v>2121</v>
      </c>
      <c r="BG230" s="426" t="s">
        <v>2121</v>
      </c>
      <c r="BH230" s="426" t="s">
        <v>2121</v>
      </c>
      <c r="BI230" s="427" t="s">
        <v>2093</v>
      </c>
      <c r="BJ230" s="333"/>
      <c r="BK230" s="333"/>
      <c r="BL230" s="333"/>
      <c r="BM230" s="333"/>
    </row>
    <row r="231" spans="2:65" ht="135" hidden="1" x14ac:dyDescent="0.2">
      <c r="B231" s="420"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PY-DO_2-1-1-5-GOB_DATOS-4-OAPCR -221</v>
      </c>
      <c r="C231" s="399">
        <f t="shared" si="12"/>
        <v>221</v>
      </c>
      <c r="D231" s="383" t="s">
        <v>99</v>
      </c>
      <c r="E231" s="384" t="str">
        <f>VLOOKUP($D231,[5]!Tabla2[#Data],2,FALSE)</f>
        <v xml:space="preserve">OAPCR </v>
      </c>
      <c r="F231" s="372" t="s">
        <v>2982</v>
      </c>
      <c r="G231" s="377" t="s">
        <v>2154</v>
      </c>
      <c r="H231" s="372" t="s">
        <v>2126</v>
      </c>
      <c r="I231" s="373" t="s">
        <v>2440</v>
      </c>
      <c r="J231" s="374" t="s">
        <v>2155</v>
      </c>
      <c r="K231" s="375" t="s">
        <v>2156</v>
      </c>
      <c r="L231" s="375" t="s">
        <v>2157</v>
      </c>
      <c r="M231" s="375" t="s">
        <v>2186</v>
      </c>
      <c r="N231" s="373" t="s">
        <v>2159</v>
      </c>
      <c r="O231" s="373" t="s">
        <v>2092</v>
      </c>
      <c r="P231" s="377" t="s">
        <v>2160</v>
      </c>
      <c r="Q231" s="377" t="s">
        <v>2169</v>
      </c>
      <c r="R231" s="373" t="s">
        <v>2983</v>
      </c>
      <c r="S231" s="373" t="s">
        <v>2984</v>
      </c>
      <c r="T231" s="379">
        <v>46054</v>
      </c>
      <c r="U231" s="379">
        <v>46371</v>
      </c>
      <c r="V231" s="373" t="s">
        <v>2985</v>
      </c>
      <c r="W231" s="377" t="s">
        <v>2121</v>
      </c>
      <c r="X231" s="373" t="s">
        <v>1904</v>
      </c>
      <c r="Y231" s="373" t="s">
        <v>2986</v>
      </c>
      <c r="Z231" s="380">
        <v>0.2</v>
      </c>
      <c r="AA231" s="426" t="s">
        <v>2121</v>
      </c>
      <c r="AB231" s="426" t="s">
        <v>2121</v>
      </c>
      <c r="AC231" s="426" t="s">
        <v>2121</v>
      </c>
      <c r="AD231" s="426" t="s">
        <v>2121</v>
      </c>
      <c r="AE231" s="426" t="s">
        <v>2121</v>
      </c>
      <c r="AF231" s="426" t="s">
        <v>2121</v>
      </c>
      <c r="AG231" s="371" t="s">
        <v>2093</v>
      </c>
      <c r="AH231" s="426" t="s">
        <v>2121</v>
      </c>
      <c r="AI231" s="426" t="s">
        <v>2121</v>
      </c>
      <c r="AJ231" s="426" t="s">
        <v>2121</v>
      </c>
      <c r="AK231" s="371" t="s">
        <v>2093</v>
      </c>
      <c r="AL231" s="371" t="s">
        <v>2093</v>
      </c>
      <c r="AM231" s="426" t="s">
        <v>2121</v>
      </c>
      <c r="AN231" s="426" t="s">
        <v>2121</v>
      </c>
      <c r="AO231" s="371" t="s">
        <v>2093</v>
      </c>
      <c r="AP231" s="426" t="s">
        <v>2121</v>
      </c>
      <c r="AQ231" s="371" t="s">
        <v>2093</v>
      </c>
      <c r="AR231" s="371" t="s">
        <v>2093</v>
      </c>
      <c r="AS231" s="426" t="s">
        <v>2121</v>
      </c>
      <c r="AT231" s="426" t="s">
        <v>2121</v>
      </c>
      <c r="AU231" s="426" t="s">
        <v>2121</v>
      </c>
      <c r="AV231" s="426" t="s">
        <v>2121</v>
      </c>
      <c r="AW231" s="426" t="s">
        <v>2121</v>
      </c>
      <c r="AX231" s="426" t="s">
        <v>2121</v>
      </c>
      <c r="AY231" s="426" t="s">
        <v>2121</v>
      </c>
      <c r="AZ231" s="426" t="s">
        <v>2121</v>
      </c>
      <c r="BA231" s="426" t="s">
        <v>2121</v>
      </c>
      <c r="BB231" s="426" t="s">
        <v>2121</v>
      </c>
      <c r="BC231" s="426" t="s">
        <v>2121</v>
      </c>
      <c r="BD231" s="426" t="s">
        <v>2121</v>
      </c>
      <c r="BE231" s="426" t="s">
        <v>2121</v>
      </c>
      <c r="BF231" s="426" t="s">
        <v>2121</v>
      </c>
      <c r="BG231" s="426" t="s">
        <v>2121</v>
      </c>
      <c r="BH231" s="371" t="s">
        <v>2093</v>
      </c>
      <c r="BI231" s="381" t="s">
        <v>2093</v>
      </c>
      <c r="BJ231" s="333"/>
      <c r="BK231" s="333"/>
      <c r="BL231" s="333"/>
      <c r="BM231" s="333"/>
    </row>
    <row r="232" spans="2:65" ht="135" hidden="1" x14ac:dyDescent="0.2">
      <c r="B232" s="420" t="s">
        <v>2987</v>
      </c>
      <c r="C232" s="399">
        <f>+C231+1</f>
        <v>222</v>
      </c>
      <c r="D232" s="383" t="s">
        <v>281</v>
      </c>
      <c r="E232" s="384" t="s">
        <v>1567</v>
      </c>
      <c r="F232" s="372" t="s">
        <v>2136</v>
      </c>
      <c r="G232" s="377" t="s">
        <v>2087</v>
      </c>
      <c r="H232" s="372" t="s">
        <v>2129</v>
      </c>
      <c r="I232" s="373" t="s">
        <v>2440</v>
      </c>
      <c r="J232" s="374" t="s">
        <v>2155</v>
      </c>
      <c r="K232" s="375" t="s">
        <v>2156</v>
      </c>
      <c r="L232" s="375" t="s">
        <v>2157</v>
      </c>
      <c r="M232" s="375" t="s">
        <v>2186</v>
      </c>
      <c r="N232" s="373" t="s">
        <v>2176</v>
      </c>
      <c r="O232" s="373" t="s">
        <v>2128</v>
      </c>
      <c r="P232" s="400" t="s">
        <v>2121</v>
      </c>
      <c r="Q232" s="400" t="s">
        <v>2121</v>
      </c>
      <c r="R232" s="373" t="s">
        <v>2988</v>
      </c>
      <c r="S232" s="386" t="s">
        <v>2442</v>
      </c>
      <c r="T232" s="379">
        <v>46082</v>
      </c>
      <c r="U232" s="379">
        <v>46371</v>
      </c>
      <c r="V232" s="373" t="s">
        <v>2989</v>
      </c>
      <c r="W232" s="377" t="s">
        <v>2121</v>
      </c>
      <c r="X232" s="408" t="s">
        <v>2121</v>
      </c>
      <c r="Y232" s="408" t="s">
        <v>2121</v>
      </c>
      <c r="Z232" s="408" t="s">
        <v>2121</v>
      </c>
      <c r="AA232" s="371" t="s">
        <v>2121</v>
      </c>
      <c r="AB232" s="371" t="s">
        <v>2121</v>
      </c>
      <c r="AC232" s="371" t="s">
        <v>2121</v>
      </c>
      <c r="AD232" s="371" t="s">
        <v>2121</v>
      </c>
      <c r="AE232" s="371" t="s">
        <v>2121</v>
      </c>
      <c r="AF232" s="371" t="s">
        <v>2093</v>
      </c>
      <c r="AG232" s="371" t="s">
        <v>2093</v>
      </c>
      <c r="AH232" s="371" t="s">
        <v>2121</v>
      </c>
      <c r="AI232" s="371" t="s">
        <v>2121</v>
      </c>
      <c r="AJ232" s="371" t="s">
        <v>2121</v>
      </c>
      <c r="AK232" s="371" t="s">
        <v>2121</v>
      </c>
      <c r="AL232" s="371" t="s">
        <v>2121</v>
      </c>
      <c r="AM232" s="371" t="s">
        <v>2121</v>
      </c>
      <c r="AN232" s="371" t="s">
        <v>2121</v>
      </c>
      <c r="AO232" s="371" t="s">
        <v>2093</v>
      </c>
      <c r="AP232" s="371" t="s">
        <v>2121</v>
      </c>
      <c r="AQ232" s="371" t="s">
        <v>2121</v>
      </c>
      <c r="AR232" s="371" t="s">
        <v>2121</v>
      </c>
      <c r="AS232" s="371" t="s">
        <v>2121</v>
      </c>
      <c r="AT232" s="371" t="s">
        <v>2121</v>
      </c>
      <c r="AU232" s="371" t="s">
        <v>2093</v>
      </c>
      <c r="AV232" s="371" t="s">
        <v>2121</v>
      </c>
      <c r="AW232" s="371" t="s">
        <v>2121</v>
      </c>
      <c r="AX232" s="371" t="s">
        <v>2121</v>
      </c>
      <c r="AY232" s="371" t="s">
        <v>2121</v>
      </c>
      <c r="AZ232" s="371" t="s">
        <v>2121</v>
      </c>
      <c r="BA232" s="371" t="s">
        <v>2121</v>
      </c>
      <c r="BB232" s="371" t="s">
        <v>2121</v>
      </c>
      <c r="BC232" s="371" t="s">
        <v>2121</v>
      </c>
      <c r="BD232" s="371" t="s">
        <v>2121</v>
      </c>
      <c r="BE232" s="371" t="s">
        <v>2121</v>
      </c>
      <c r="BF232" s="371" t="s">
        <v>2121</v>
      </c>
      <c r="BG232" s="371" t="s">
        <v>2121</v>
      </c>
      <c r="BH232" s="371" t="s">
        <v>2121</v>
      </c>
      <c r="BI232" s="381" t="s">
        <v>2121</v>
      </c>
      <c r="BJ232" s="333"/>
      <c r="BK232" s="333"/>
      <c r="BL232" s="333"/>
      <c r="BM232" s="333"/>
    </row>
    <row r="233" spans="2:65" ht="135" hidden="1" x14ac:dyDescent="0.2">
      <c r="B233" s="410" t="s">
        <v>2990</v>
      </c>
      <c r="C233" s="399">
        <f>+C232+1</f>
        <v>223</v>
      </c>
      <c r="D233" s="393" t="s">
        <v>2164</v>
      </c>
      <c r="E233" s="400" t="s">
        <v>1583</v>
      </c>
      <c r="F233" s="395" t="s">
        <v>2177</v>
      </c>
      <c r="G233" s="400" t="s">
        <v>2154</v>
      </c>
      <c r="H233" s="395" t="s">
        <v>2174</v>
      </c>
      <c r="I233" s="401" t="s">
        <v>2991</v>
      </c>
      <c r="J233" s="394" t="s">
        <v>2155</v>
      </c>
      <c r="K233" s="401" t="s">
        <v>2156</v>
      </c>
      <c r="L233" s="401" t="s">
        <v>2157</v>
      </c>
      <c r="M233" s="401" t="s">
        <v>2186</v>
      </c>
      <c r="N233" s="401" t="s">
        <v>2176</v>
      </c>
      <c r="O233" s="401" t="s">
        <v>2092</v>
      </c>
      <c r="P233" s="400" t="s">
        <v>2992</v>
      </c>
      <c r="Q233" s="400" t="s">
        <v>2161</v>
      </c>
      <c r="R233" s="401" t="s">
        <v>2993</v>
      </c>
      <c r="S233" s="386" t="s">
        <v>2899</v>
      </c>
      <c r="T233" s="405">
        <v>46054</v>
      </c>
      <c r="U233" s="405">
        <v>46356</v>
      </c>
      <c r="V233" s="401" t="s">
        <v>2994</v>
      </c>
      <c r="W233" s="377" t="s">
        <v>2121</v>
      </c>
      <c r="X233" s="401" t="s">
        <v>2901</v>
      </c>
      <c r="Y233" s="401" t="s">
        <v>2902</v>
      </c>
      <c r="Z233" s="406">
        <v>0.2</v>
      </c>
      <c r="AA233" s="394" t="s">
        <v>2121</v>
      </c>
      <c r="AB233" s="394" t="s">
        <v>2121</v>
      </c>
      <c r="AC233" s="394" t="s">
        <v>2093</v>
      </c>
      <c r="AD233" s="394" t="s">
        <v>2121</v>
      </c>
      <c r="AE233" s="394" t="s">
        <v>2121</v>
      </c>
      <c r="AF233" s="394" t="s">
        <v>2093</v>
      </c>
      <c r="AG233" s="394" t="s">
        <v>2121</v>
      </c>
      <c r="AH233" s="394" t="s">
        <v>2121</v>
      </c>
      <c r="AI233" s="394" t="s">
        <v>2121</v>
      </c>
      <c r="AJ233" s="394" t="s">
        <v>2121</v>
      </c>
      <c r="AK233" s="394" t="s">
        <v>2093</v>
      </c>
      <c r="AL233" s="394" t="s">
        <v>2093</v>
      </c>
      <c r="AM233" s="394" t="s">
        <v>2121</v>
      </c>
      <c r="AN233" s="394" t="s">
        <v>2121</v>
      </c>
      <c r="AO233" s="394" t="s">
        <v>2093</v>
      </c>
      <c r="AP233" s="394" t="s">
        <v>2093</v>
      </c>
      <c r="AQ233" s="394" t="s">
        <v>2093</v>
      </c>
      <c r="AR233" s="394" t="s">
        <v>2121</v>
      </c>
      <c r="AS233" s="394" t="s">
        <v>2121</v>
      </c>
      <c r="AT233" s="394" t="s">
        <v>2121</v>
      </c>
      <c r="AU233" s="394" t="s">
        <v>2121</v>
      </c>
      <c r="AV233" s="394" t="s">
        <v>2121</v>
      </c>
      <c r="AW233" s="394" t="s">
        <v>2121</v>
      </c>
      <c r="AX233" s="394" t="s">
        <v>2121</v>
      </c>
      <c r="AY233" s="394" t="s">
        <v>2121</v>
      </c>
      <c r="AZ233" s="394" t="s">
        <v>2121</v>
      </c>
      <c r="BA233" s="394" t="s">
        <v>2121</v>
      </c>
      <c r="BB233" s="394" t="s">
        <v>2093</v>
      </c>
      <c r="BC233" s="394" t="s">
        <v>2093</v>
      </c>
      <c r="BD233" s="394" t="s">
        <v>2093</v>
      </c>
      <c r="BE233" s="394" t="s">
        <v>2093</v>
      </c>
      <c r="BF233" s="394" t="s">
        <v>2121</v>
      </c>
      <c r="BG233" s="394" t="s">
        <v>2121</v>
      </c>
      <c r="BH233" s="394" t="s">
        <v>2121</v>
      </c>
      <c r="BI233" s="402" t="s">
        <v>2093</v>
      </c>
      <c r="BJ233" s="333"/>
      <c r="BK233" s="333"/>
      <c r="BL233" s="333"/>
      <c r="BM233" s="333"/>
    </row>
    <row r="234" spans="2:65" ht="135" hidden="1" x14ac:dyDescent="0.2">
      <c r="B234" s="410" t="s">
        <v>2995</v>
      </c>
      <c r="C234" s="399">
        <f>+C233+1</f>
        <v>224</v>
      </c>
      <c r="D234" s="393" t="s">
        <v>2164</v>
      </c>
      <c r="E234" s="400" t="s">
        <v>1583</v>
      </c>
      <c r="F234" s="395" t="s">
        <v>2177</v>
      </c>
      <c r="G234" s="400" t="s">
        <v>2087</v>
      </c>
      <c r="H234" s="395" t="s">
        <v>2174</v>
      </c>
      <c r="I234" s="401" t="s">
        <v>2991</v>
      </c>
      <c r="J234" s="394" t="s">
        <v>2155</v>
      </c>
      <c r="K234" s="401" t="s">
        <v>2156</v>
      </c>
      <c r="L234" s="401" t="s">
        <v>2157</v>
      </c>
      <c r="M234" s="401" t="s">
        <v>2186</v>
      </c>
      <c r="N234" s="401" t="s">
        <v>2176</v>
      </c>
      <c r="O234" s="401" t="s">
        <v>2092</v>
      </c>
      <c r="P234" s="400" t="s">
        <v>2121</v>
      </c>
      <c r="Q234" s="400" t="s">
        <v>2121</v>
      </c>
      <c r="R234" s="401" t="s">
        <v>2996</v>
      </c>
      <c r="S234" s="386" t="s">
        <v>2899</v>
      </c>
      <c r="T234" s="405">
        <v>46054</v>
      </c>
      <c r="U234" s="405">
        <v>46356</v>
      </c>
      <c r="V234" s="401" t="s">
        <v>2997</v>
      </c>
      <c r="W234" s="377" t="s">
        <v>2121</v>
      </c>
      <c r="X234" s="401" t="s">
        <v>2901</v>
      </c>
      <c r="Y234" s="401" t="s">
        <v>2902</v>
      </c>
      <c r="Z234" s="406">
        <v>0.2</v>
      </c>
      <c r="AA234" s="394" t="s">
        <v>2121</v>
      </c>
      <c r="AB234" s="394" t="s">
        <v>2121</v>
      </c>
      <c r="AC234" s="394" t="s">
        <v>2093</v>
      </c>
      <c r="AD234" s="394" t="s">
        <v>2121</v>
      </c>
      <c r="AE234" s="394" t="s">
        <v>2121</v>
      </c>
      <c r="AF234" s="394" t="s">
        <v>2093</v>
      </c>
      <c r="AG234" s="394" t="s">
        <v>2093</v>
      </c>
      <c r="AH234" s="394" t="s">
        <v>2093</v>
      </c>
      <c r="AI234" s="394" t="s">
        <v>2121</v>
      </c>
      <c r="AJ234" s="394" t="s">
        <v>2093</v>
      </c>
      <c r="AK234" s="394" t="s">
        <v>2093</v>
      </c>
      <c r="AL234" s="394" t="s">
        <v>2093</v>
      </c>
      <c r="AM234" s="394" t="s">
        <v>2121</v>
      </c>
      <c r="AN234" s="394" t="s">
        <v>2121</v>
      </c>
      <c r="AO234" s="394" t="s">
        <v>2093</v>
      </c>
      <c r="AP234" s="394" t="s">
        <v>2093</v>
      </c>
      <c r="AQ234" s="394" t="s">
        <v>2093</v>
      </c>
      <c r="AR234" s="394" t="s">
        <v>2121</v>
      </c>
      <c r="AS234" s="394" t="s">
        <v>2121</v>
      </c>
      <c r="AT234" s="394" t="s">
        <v>2121</v>
      </c>
      <c r="AU234" s="394" t="s">
        <v>2121</v>
      </c>
      <c r="AV234" s="394" t="s">
        <v>2121</v>
      </c>
      <c r="AW234" s="394" t="s">
        <v>2121</v>
      </c>
      <c r="AX234" s="394" t="s">
        <v>2121</v>
      </c>
      <c r="AY234" s="394" t="s">
        <v>2121</v>
      </c>
      <c r="AZ234" s="394" t="s">
        <v>2121</v>
      </c>
      <c r="BA234" s="394" t="s">
        <v>2121</v>
      </c>
      <c r="BB234" s="394" t="s">
        <v>2121</v>
      </c>
      <c r="BC234" s="394" t="s">
        <v>2093</v>
      </c>
      <c r="BD234" s="394" t="s">
        <v>2093</v>
      </c>
      <c r="BE234" s="394" t="s">
        <v>2093</v>
      </c>
      <c r="BF234" s="394" t="s">
        <v>2121</v>
      </c>
      <c r="BG234" s="394" t="s">
        <v>2121</v>
      </c>
      <c r="BH234" s="394" t="s">
        <v>2093</v>
      </c>
      <c r="BI234" s="402" t="s">
        <v>2093</v>
      </c>
      <c r="BJ234" s="333"/>
      <c r="BK234" s="333"/>
      <c r="BL234" s="333"/>
      <c r="BM234" s="333"/>
    </row>
    <row r="235" spans="2:65" ht="135" hidden="1" x14ac:dyDescent="0.2">
      <c r="B235" s="420" t="s">
        <v>2492</v>
      </c>
      <c r="C235" s="399">
        <f t="shared" ref="C235:C247" si="13">+C234+1</f>
        <v>225</v>
      </c>
      <c r="D235" s="383" t="s">
        <v>281</v>
      </c>
      <c r="E235" s="384" t="s">
        <v>1567</v>
      </c>
      <c r="F235" s="372" t="s">
        <v>2136</v>
      </c>
      <c r="G235" s="377" t="s">
        <v>2087</v>
      </c>
      <c r="H235" s="372" t="s">
        <v>2214</v>
      </c>
      <c r="I235" s="373" t="s">
        <v>2440</v>
      </c>
      <c r="J235" s="374" t="s">
        <v>2155</v>
      </c>
      <c r="K235" s="375" t="s">
        <v>2156</v>
      </c>
      <c r="L235" s="375" t="s">
        <v>2157</v>
      </c>
      <c r="M235" s="375" t="s">
        <v>2186</v>
      </c>
      <c r="N235" s="373" t="s">
        <v>2176</v>
      </c>
      <c r="O235" s="373" t="s">
        <v>2128</v>
      </c>
      <c r="P235" s="400" t="s">
        <v>2121</v>
      </c>
      <c r="Q235" s="400" t="s">
        <v>2121</v>
      </c>
      <c r="R235" s="373" t="s">
        <v>2998</v>
      </c>
      <c r="S235" s="386" t="s">
        <v>2442</v>
      </c>
      <c r="T235" s="379">
        <v>46082</v>
      </c>
      <c r="U235" s="379">
        <v>46371</v>
      </c>
      <c r="V235" s="373" t="s">
        <v>2999</v>
      </c>
      <c r="W235" s="377" t="s">
        <v>2121</v>
      </c>
      <c r="X235" s="408" t="s">
        <v>2121</v>
      </c>
      <c r="Y235" s="408" t="s">
        <v>2121</v>
      </c>
      <c r="Z235" s="408" t="s">
        <v>2121</v>
      </c>
      <c r="AA235" s="371" t="s">
        <v>2121</v>
      </c>
      <c r="AB235" s="371" t="s">
        <v>2093</v>
      </c>
      <c r="AC235" s="371" t="s">
        <v>2121</v>
      </c>
      <c r="AD235" s="371" t="s">
        <v>2121</v>
      </c>
      <c r="AE235" s="371" t="s">
        <v>2121</v>
      </c>
      <c r="AF235" s="371" t="s">
        <v>2093</v>
      </c>
      <c r="AG235" s="371" t="s">
        <v>2121</v>
      </c>
      <c r="AH235" s="371" t="s">
        <v>2121</v>
      </c>
      <c r="AI235" s="371" t="s">
        <v>2121</v>
      </c>
      <c r="AJ235" s="371" t="s">
        <v>2121</v>
      </c>
      <c r="AK235" s="371" t="s">
        <v>2121</v>
      </c>
      <c r="AL235" s="371" t="s">
        <v>2121</v>
      </c>
      <c r="AM235" s="371" t="s">
        <v>2121</v>
      </c>
      <c r="AN235" s="371" t="s">
        <v>2121</v>
      </c>
      <c r="AO235" s="371" t="s">
        <v>2121</v>
      </c>
      <c r="AP235" s="371" t="s">
        <v>2121</v>
      </c>
      <c r="AQ235" s="371" t="s">
        <v>2093</v>
      </c>
      <c r="AR235" s="371" t="s">
        <v>2121</v>
      </c>
      <c r="AS235" s="371" t="s">
        <v>2121</v>
      </c>
      <c r="AT235" s="371" t="s">
        <v>2121</v>
      </c>
      <c r="AU235" s="371" t="s">
        <v>2093</v>
      </c>
      <c r="AV235" s="371" t="s">
        <v>2121</v>
      </c>
      <c r="AW235" s="371" t="s">
        <v>2121</v>
      </c>
      <c r="AX235" s="371" t="s">
        <v>2121</v>
      </c>
      <c r="AY235" s="371" t="s">
        <v>2121</v>
      </c>
      <c r="AZ235" s="371" t="s">
        <v>2121</v>
      </c>
      <c r="BA235" s="371" t="s">
        <v>2121</v>
      </c>
      <c r="BB235" s="371" t="s">
        <v>2121</v>
      </c>
      <c r="BC235" s="371" t="s">
        <v>2121</v>
      </c>
      <c r="BD235" s="371" t="s">
        <v>2121</v>
      </c>
      <c r="BE235" s="371" t="s">
        <v>2121</v>
      </c>
      <c r="BF235" s="371" t="s">
        <v>2121</v>
      </c>
      <c r="BG235" s="371" t="s">
        <v>2121</v>
      </c>
      <c r="BH235" s="371" t="s">
        <v>2121</v>
      </c>
      <c r="BI235" s="381" t="s">
        <v>2121</v>
      </c>
      <c r="BJ235" s="333"/>
      <c r="BK235" s="333"/>
      <c r="BL235" s="333"/>
      <c r="BM235" s="333"/>
    </row>
    <row r="236" spans="2:65" ht="135" hidden="1" x14ac:dyDescent="0.2">
      <c r="B236" s="420" t="s">
        <v>2478</v>
      </c>
      <c r="C236" s="399">
        <f t="shared" si="13"/>
        <v>226</v>
      </c>
      <c r="D236" s="383" t="s">
        <v>281</v>
      </c>
      <c r="E236" s="384" t="s">
        <v>1567</v>
      </c>
      <c r="F236" s="372" t="s">
        <v>2136</v>
      </c>
      <c r="G236" s="377" t="s">
        <v>2087</v>
      </c>
      <c r="H236" s="372" t="s">
        <v>2214</v>
      </c>
      <c r="I236" s="373" t="s">
        <v>2440</v>
      </c>
      <c r="J236" s="374" t="s">
        <v>2155</v>
      </c>
      <c r="K236" s="375" t="s">
        <v>2156</v>
      </c>
      <c r="L236" s="375" t="s">
        <v>2157</v>
      </c>
      <c r="M236" s="375" t="s">
        <v>2186</v>
      </c>
      <c r="N236" s="373" t="s">
        <v>2176</v>
      </c>
      <c r="O236" s="373" t="s">
        <v>2128</v>
      </c>
      <c r="P236" s="400" t="s">
        <v>2121</v>
      </c>
      <c r="Q236" s="400" t="s">
        <v>2121</v>
      </c>
      <c r="R236" s="373" t="s">
        <v>3000</v>
      </c>
      <c r="S236" s="386" t="s">
        <v>2442</v>
      </c>
      <c r="T236" s="379">
        <v>46082</v>
      </c>
      <c r="U236" s="379">
        <v>46371</v>
      </c>
      <c r="V236" s="373" t="s">
        <v>3001</v>
      </c>
      <c r="W236" s="377" t="s">
        <v>2121</v>
      </c>
      <c r="X236" s="408" t="s">
        <v>2121</v>
      </c>
      <c r="Y236" s="408" t="s">
        <v>2121</v>
      </c>
      <c r="Z236" s="408" t="s">
        <v>2121</v>
      </c>
      <c r="AA236" s="371" t="s">
        <v>2121</v>
      </c>
      <c r="AB236" s="371" t="s">
        <v>2093</v>
      </c>
      <c r="AC236" s="371" t="s">
        <v>2121</v>
      </c>
      <c r="AD236" s="371" t="s">
        <v>2121</v>
      </c>
      <c r="AE236" s="371" t="s">
        <v>2121</v>
      </c>
      <c r="AF236" s="371" t="s">
        <v>2093</v>
      </c>
      <c r="AG236" s="371" t="s">
        <v>2121</v>
      </c>
      <c r="AH236" s="371" t="s">
        <v>2121</v>
      </c>
      <c r="AI236" s="371" t="s">
        <v>2121</v>
      </c>
      <c r="AJ236" s="371" t="s">
        <v>2121</v>
      </c>
      <c r="AK236" s="371" t="s">
        <v>2121</v>
      </c>
      <c r="AL236" s="371" t="s">
        <v>2121</v>
      </c>
      <c r="AM236" s="371" t="s">
        <v>2121</v>
      </c>
      <c r="AN236" s="371" t="s">
        <v>2121</v>
      </c>
      <c r="AO236" s="371" t="s">
        <v>2121</v>
      </c>
      <c r="AP236" s="371" t="s">
        <v>2121</v>
      </c>
      <c r="AQ236" s="371" t="s">
        <v>2093</v>
      </c>
      <c r="AR236" s="371" t="s">
        <v>2121</v>
      </c>
      <c r="AS236" s="371" t="s">
        <v>2121</v>
      </c>
      <c r="AT236" s="371" t="s">
        <v>2121</v>
      </c>
      <c r="AU236" s="371" t="s">
        <v>2093</v>
      </c>
      <c r="AV236" s="371" t="s">
        <v>2121</v>
      </c>
      <c r="AW236" s="371" t="s">
        <v>2121</v>
      </c>
      <c r="AX236" s="371" t="s">
        <v>2121</v>
      </c>
      <c r="AY236" s="371" t="s">
        <v>2121</v>
      </c>
      <c r="AZ236" s="371" t="s">
        <v>2121</v>
      </c>
      <c r="BA236" s="371" t="s">
        <v>2121</v>
      </c>
      <c r="BB236" s="371" t="s">
        <v>2121</v>
      </c>
      <c r="BC236" s="371" t="s">
        <v>2121</v>
      </c>
      <c r="BD236" s="371" t="s">
        <v>2121</v>
      </c>
      <c r="BE236" s="371" t="s">
        <v>2121</v>
      </c>
      <c r="BF236" s="371" t="s">
        <v>2121</v>
      </c>
      <c r="BG236" s="371" t="s">
        <v>2121</v>
      </c>
      <c r="BH236" s="371" t="s">
        <v>2121</v>
      </c>
      <c r="BI236" s="381" t="s">
        <v>2121</v>
      </c>
      <c r="BJ236" s="333"/>
      <c r="BK236" s="333"/>
      <c r="BL236" s="333"/>
      <c r="BM236" s="333"/>
    </row>
    <row r="237" spans="2:65" ht="135" hidden="1" x14ac:dyDescent="0.2">
      <c r="B237" s="403" t="s">
        <v>3002</v>
      </c>
      <c r="C237" s="399">
        <f t="shared" si="13"/>
        <v>227</v>
      </c>
      <c r="D237" s="393" t="s">
        <v>281</v>
      </c>
      <c r="E237" s="400" t="s">
        <v>1567</v>
      </c>
      <c r="F237" s="395" t="s">
        <v>2165</v>
      </c>
      <c r="G237" s="400" t="s">
        <v>2087</v>
      </c>
      <c r="H237" s="395" t="s">
        <v>2126</v>
      </c>
      <c r="I237" s="401" t="s">
        <v>2408</v>
      </c>
      <c r="J237" s="394" t="s">
        <v>2155</v>
      </c>
      <c r="K237" s="401" t="s">
        <v>2156</v>
      </c>
      <c r="L237" s="401" t="s">
        <v>2157</v>
      </c>
      <c r="M237" s="401" t="s">
        <v>2186</v>
      </c>
      <c r="N237" s="401" t="s">
        <v>2176</v>
      </c>
      <c r="O237" s="401" t="s">
        <v>2134</v>
      </c>
      <c r="P237" s="400" t="s">
        <v>2121</v>
      </c>
      <c r="Q237" s="400" t="s">
        <v>2121</v>
      </c>
      <c r="R237" s="401" t="s">
        <v>3003</v>
      </c>
      <c r="S237" s="401" t="s">
        <v>3004</v>
      </c>
      <c r="T237" s="405">
        <v>46054</v>
      </c>
      <c r="U237" s="405">
        <v>46371</v>
      </c>
      <c r="V237" s="401" t="s">
        <v>3005</v>
      </c>
      <c r="W237" s="377" t="s">
        <v>2121</v>
      </c>
      <c r="X237" s="408" t="s">
        <v>2121</v>
      </c>
      <c r="Y237" s="408" t="s">
        <v>2121</v>
      </c>
      <c r="Z237" s="408" t="s">
        <v>2121</v>
      </c>
      <c r="AA237" s="371" t="s">
        <v>2121</v>
      </c>
      <c r="AB237" s="371" t="s">
        <v>2121</v>
      </c>
      <c r="AC237" s="371" t="s">
        <v>2121</v>
      </c>
      <c r="AD237" s="371" t="s">
        <v>2121</v>
      </c>
      <c r="AE237" s="371" t="s">
        <v>2121</v>
      </c>
      <c r="AF237" s="371" t="s">
        <v>2093</v>
      </c>
      <c r="AG237" s="371" t="s">
        <v>2121</v>
      </c>
      <c r="AH237" s="371" t="s">
        <v>2121</v>
      </c>
      <c r="AI237" s="371" t="s">
        <v>2121</v>
      </c>
      <c r="AJ237" s="371" t="s">
        <v>2121</v>
      </c>
      <c r="AK237" s="371" t="s">
        <v>2121</v>
      </c>
      <c r="AL237" s="371" t="s">
        <v>2121</v>
      </c>
      <c r="AM237" s="371" t="s">
        <v>2121</v>
      </c>
      <c r="AN237" s="371" t="s">
        <v>2121</v>
      </c>
      <c r="AO237" s="394" t="s">
        <v>2093</v>
      </c>
      <c r="AP237" s="371" t="s">
        <v>2121</v>
      </c>
      <c r="AQ237" s="394" t="s">
        <v>2093</v>
      </c>
      <c r="AR237" s="371" t="s">
        <v>2121</v>
      </c>
      <c r="AS237" s="371" t="s">
        <v>2121</v>
      </c>
      <c r="AT237" s="371" t="s">
        <v>2121</v>
      </c>
      <c r="AU237" s="371" t="s">
        <v>2121</v>
      </c>
      <c r="AV237" s="371" t="s">
        <v>2121</v>
      </c>
      <c r="AW237" s="371" t="s">
        <v>2121</v>
      </c>
      <c r="AX237" s="371" t="s">
        <v>2121</v>
      </c>
      <c r="AY237" s="371" t="s">
        <v>2121</v>
      </c>
      <c r="AZ237" s="371" t="s">
        <v>2121</v>
      </c>
      <c r="BA237" s="371" t="s">
        <v>2121</v>
      </c>
      <c r="BB237" s="371" t="s">
        <v>2121</v>
      </c>
      <c r="BC237" s="371" t="s">
        <v>2121</v>
      </c>
      <c r="BD237" s="371" t="s">
        <v>2121</v>
      </c>
      <c r="BE237" s="371" t="s">
        <v>2121</v>
      </c>
      <c r="BF237" s="371" t="s">
        <v>2121</v>
      </c>
      <c r="BG237" s="394" t="s">
        <v>2093</v>
      </c>
      <c r="BH237" s="371" t="s">
        <v>2121</v>
      </c>
      <c r="BI237" s="381" t="s">
        <v>2121</v>
      </c>
      <c r="BJ237" s="333"/>
      <c r="BK237" s="333"/>
      <c r="BL237" s="333"/>
      <c r="BM237" s="333"/>
    </row>
    <row r="238" spans="2:65" ht="135" hidden="1" x14ac:dyDescent="0.2">
      <c r="B238" s="403" t="s">
        <v>3006</v>
      </c>
      <c r="C238" s="399">
        <f t="shared" si="13"/>
        <v>228</v>
      </c>
      <c r="D238" s="393" t="s">
        <v>281</v>
      </c>
      <c r="E238" s="400" t="s">
        <v>1567</v>
      </c>
      <c r="F238" s="395" t="s">
        <v>2165</v>
      </c>
      <c r="G238" s="400" t="s">
        <v>2087</v>
      </c>
      <c r="H238" s="395" t="s">
        <v>2126</v>
      </c>
      <c r="I238" s="401" t="s">
        <v>2408</v>
      </c>
      <c r="J238" s="394" t="s">
        <v>2155</v>
      </c>
      <c r="K238" s="401" t="s">
        <v>2156</v>
      </c>
      <c r="L238" s="401" t="s">
        <v>2157</v>
      </c>
      <c r="M238" s="401" t="s">
        <v>2186</v>
      </c>
      <c r="N238" s="401" t="s">
        <v>2176</v>
      </c>
      <c r="O238" s="401" t="s">
        <v>2134</v>
      </c>
      <c r="P238" s="400" t="s">
        <v>2121</v>
      </c>
      <c r="Q238" s="400" t="s">
        <v>2121</v>
      </c>
      <c r="R238" s="401" t="s">
        <v>3007</v>
      </c>
      <c r="S238" s="401" t="s">
        <v>3004</v>
      </c>
      <c r="T238" s="405">
        <v>46204</v>
      </c>
      <c r="U238" s="379">
        <v>46371</v>
      </c>
      <c r="V238" s="401" t="s">
        <v>3008</v>
      </c>
      <c r="W238" s="377" t="s">
        <v>2121</v>
      </c>
      <c r="X238" s="408" t="s">
        <v>2121</v>
      </c>
      <c r="Y238" s="408" t="s">
        <v>2121</v>
      </c>
      <c r="Z238" s="408" t="s">
        <v>2121</v>
      </c>
      <c r="AA238" s="394" t="s">
        <v>2093</v>
      </c>
      <c r="AB238" s="371" t="s">
        <v>2121</v>
      </c>
      <c r="AC238" s="371" t="s">
        <v>2121</v>
      </c>
      <c r="AD238" s="371" t="s">
        <v>2121</v>
      </c>
      <c r="AE238" s="371" t="s">
        <v>2121</v>
      </c>
      <c r="AF238" s="371" t="s">
        <v>2093</v>
      </c>
      <c r="AG238" s="371" t="s">
        <v>2121</v>
      </c>
      <c r="AH238" s="371" t="s">
        <v>2121</v>
      </c>
      <c r="AI238" s="371" t="s">
        <v>2121</v>
      </c>
      <c r="AJ238" s="371" t="s">
        <v>2121</v>
      </c>
      <c r="AK238" s="371" t="s">
        <v>2121</v>
      </c>
      <c r="AL238" s="371" t="s">
        <v>2121</v>
      </c>
      <c r="AM238" s="371" t="s">
        <v>2121</v>
      </c>
      <c r="AN238" s="371" t="s">
        <v>2121</v>
      </c>
      <c r="AO238" s="394" t="s">
        <v>2093</v>
      </c>
      <c r="AP238" s="371" t="s">
        <v>2121</v>
      </c>
      <c r="AQ238" s="394" t="s">
        <v>2093</v>
      </c>
      <c r="AR238" s="371" t="s">
        <v>2121</v>
      </c>
      <c r="AS238" s="371" t="s">
        <v>2121</v>
      </c>
      <c r="AT238" s="371" t="s">
        <v>2121</v>
      </c>
      <c r="AU238" s="371" t="s">
        <v>2121</v>
      </c>
      <c r="AV238" s="371" t="s">
        <v>2121</v>
      </c>
      <c r="AW238" s="371" t="s">
        <v>2121</v>
      </c>
      <c r="AX238" s="371" t="s">
        <v>2121</v>
      </c>
      <c r="AY238" s="371" t="s">
        <v>2121</v>
      </c>
      <c r="AZ238" s="371" t="s">
        <v>2121</v>
      </c>
      <c r="BA238" s="371" t="s">
        <v>2121</v>
      </c>
      <c r="BB238" s="371" t="s">
        <v>2121</v>
      </c>
      <c r="BC238" s="371" t="s">
        <v>2121</v>
      </c>
      <c r="BD238" s="371" t="s">
        <v>2121</v>
      </c>
      <c r="BE238" s="371" t="s">
        <v>2121</v>
      </c>
      <c r="BF238" s="371" t="s">
        <v>2121</v>
      </c>
      <c r="BG238" s="394" t="s">
        <v>2093</v>
      </c>
      <c r="BH238" s="371" t="s">
        <v>2121</v>
      </c>
      <c r="BI238" s="381" t="s">
        <v>2121</v>
      </c>
      <c r="BJ238" s="333"/>
      <c r="BK238" s="333"/>
      <c r="BL238" s="333"/>
      <c r="BM238" s="333"/>
    </row>
    <row r="239" spans="2:65" ht="135" hidden="1" x14ac:dyDescent="0.2">
      <c r="B239" s="403" t="s">
        <v>3009</v>
      </c>
      <c r="C239" s="399">
        <f t="shared" si="13"/>
        <v>229</v>
      </c>
      <c r="D239" s="393" t="s">
        <v>281</v>
      </c>
      <c r="E239" s="400" t="s">
        <v>1567</v>
      </c>
      <c r="F239" s="395" t="s">
        <v>2165</v>
      </c>
      <c r="G239" s="400" t="s">
        <v>2087</v>
      </c>
      <c r="H239" s="395" t="s">
        <v>2126</v>
      </c>
      <c r="I239" s="401" t="s">
        <v>2408</v>
      </c>
      <c r="J239" s="394" t="s">
        <v>2155</v>
      </c>
      <c r="K239" s="401" t="s">
        <v>2156</v>
      </c>
      <c r="L239" s="401" t="s">
        <v>2157</v>
      </c>
      <c r="M239" s="401" t="s">
        <v>2186</v>
      </c>
      <c r="N239" s="401" t="s">
        <v>2176</v>
      </c>
      <c r="O239" s="401" t="s">
        <v>2134</v>
      </c>
      <c r="P239" s="400" t="s">
        <v>2121</v>
      </c>
      <c r="Q239" s="400" t="s">
        <v>2121</v>
      </c>
      <c r="R239" s="401" t="s">
        <v>3010</v>
      </c>
      <c r="S239" s="401" t="s">
        <v>3004</v>
      </c>
      <c r="T239" s="405">
        <v>46054</v>
      </c>
      <c r="U239" s="405">
        <v>46371</v>
      </c>
      <c r="V239" s="407" t="s">
        <v>3011</v>
      </c>
      <c r="W239" s="377" t="s">
        <v>2121</v>
      </c>
      <c r="X239" s="408" t="s">
        <v>2121</v>
      </c>
      <c r="Y239" s="408" t="s">
        <v>2121</v>
      </c>
      <c r="Z239" s="408" t="s">
        <v>2121</v>
      </c>
      <c r="AA239" s="394" t="s">
        <v>2093</v>
      </c>
      <c r="AB239" s="371" t="s">
        <v>2121</v>
      </c>
      <c r="AC239" s="371" t="s">
        <v>2121</v>
      </c>
      <c r="AD239" s="371" t="s">
        <v>2121</v>
      </c>
      <c r="AE239" s="371" t="s">
        <v>2121</v>
      </c>
      <c r="AF239" s="371" t="s">
        <v>2093</v>
      </c>
      <c r="AG239" s="371" t="s">
        <v>2121</v>
      </c>
      <c r="AH239" s="371" t="s">
        <v>2121</v>
      </c>
      <c r="AI239" s="371" t="s">
        <v>2121</v>
      </c>
      <c r="AJ239" s="371" t="s">
        <v>2121</v>
      </c>
      <c r="AK239" s="371" t="s">
        <v>2121</v>
      </c>
      <c r="AL239" s="371" t="s">
        <v>2121</v>
      </c>
      <c r="AM239" s="371" t="s">
        <v>2121</v>
      </c>
      <c r="AN239" s="371" t="s">
        <v>2121</v>
      </c>
      <c r="AO239" s="394" t="s">
        <v>2093</v>
      </c>
      <c r="AP239" s="371" t="s">
        <v>2121</v>
      </c>
      <c r="AQ239" s="394" t="s">
        <v>2093</v>
      </c>
      <c r="AR239" s="371" t="s">
        <v>2121</v>
      </c>
      <c r="AS239" s="371" t="s">
        <v>2121</v>
      </c>
      <c r="AT239" s="371" t="s">
        <v>2121</v>
      </c>
      <c r="AU239" s="371" t="s">
        <v>2121</v>
      </c>
      <c r="AV239" s="371" t="s">
        <v>2121</v>
      </c>
      <c r="AW239" s="371" t="s">
        <v>2121</v>
      </c>
      <c r="AX239" s="371" t="s">
        <v>2121</v>
      </c>
      <c r="AY239" s="371" t="s">
        <v>2121</v>
      </c>
      <c r="AZ239" s="371" t="s">
        <v>2121</v>
      </c>
      <c r="BA239" s="371" t="s">
        <v>2121</v>
      </c>
      <c r="BB239" s="371" t="s">
        <v>2121</v>
      </c>
      <c r="BC239" s="371" t="s">
        <v>2121</v>
      </c>
      <c r="BD239" s="371" t="s">
        <v>2121</v>
      </c>
      <c r="BE239" s="371" t="s">
        <v>2121</v>
      </c>
      <c r="BF239" s="371" t="s">
        <v>2121</v>
      </c>
      <c r="BG239" s="394" t="s">
        <v>2093</v>
      </c>
      <c r="BH239" s="371" t="s">
        <v>2121</v>
      </c>
      <c r="BI239" s="381" t="s">
        <v>2121</v>
      </c>
      <c r="BJ239" s="333"/>
      <c r="BK239" s="333"/>
      <c r="BL239" s="333"/>
      <c r="BM239" s="333"/>
    </row>
    <row r="240" spans="2:65" ht="135" hidden="1" x14ac:dyDescent="0.2">
      <c r="B240" s="403" t="s">
        <v>3012</v>
      </c>
      <c r="C240" s="399">
        <f t="shared" si="13"/>
        <v>230</v>
      </c>
      <c r="D240" s="393" t="s">
        <v>281</v>
      </c>
      <c r="E240" s="400" t="s">
        <v>1567</v>
      </c>
      <c r="F240" s="395" t="s">
        <v>2165</v>
      </c>
      <c r="G240" s="400" t="s">
        <v>2087</v>
      </c>
      <c r="H240" s="395" t="s">
        <v>2126</v>
      </c>
      <c r="I240" s="401" t="s">
        <v>2408</v>
      </c>
      <c r="J240" s="394" t="s">
        <v>2155</v>
      </c>
      <c r="K240" s="401" t="s">
        <v>2156</v>
      </c>
      <c r="L240" s="401" t="s">
        <v>2157</v>
      </c>
      <c r="M240" s="401" t="s">
        <v>2186</v>
      </c>
      <c r="N240" s="401" t="s">
        <v>2176</v>
      </c>
      <c r="O240" s="401" t="s">
        <v>2134</v>
      </c>
      <c r="P240" s="400" t="s">
        <v>2121</v>
      </c>
      <c r="Q240" s="400" t="s">
        <v>2121</v>
      </c>
      <c r="R240" s="401" t="s">
        <v>3003</v>
      </c>
      <c r="S240" s="401" t="s">
        <v>3004</v>
      </c>
      <c r="T240" s="405">
        <v>46204</v>
      </c>
      <c r="U240" s="405">
        <v>46371</v>
      </c>
      <c r="V240" s="401" t="s">
        <v>3013</v>
      </c>
      <c r="W240" s="377" t="s">
        <v>2121</v>
      </c>
      <c r="X240" s="408" t="s">
        <v>2121</v>
      </c>
      <c r="Y240" s="408" t="s">
        <v>2121</v>
      </c>
      <c r="Z240" s="408" t="s">
        <v>2121</v>
      </c>
      <c r="AA240" s="371" t="s">
        <v>2121</v>
      </c>
      <c r="AB240" s="371" t="s">
        <v>2121</v>
      </c>
      <c r="AC240" s="371" t="s">
        <v>2121</v>
      </c>
      <c r="AD240" s="371" t="s">
        <v>2121</v>
      </c>
      <c r="AE240" s="371" t="s">
        <v>2121</v>
      </c>
      <c r="AF240" s="371" t="s">
        <v>2093</v>
      </c>
      <c r="AG240" s="371" t="s">
        <v>2121</v>
      </c>
      <c r="AH240" s="371" t="s">
        <v>2121</v>
      </c>
      <c r="AI240" s="371" t="s">
        <v>2121</v>
      </c>
      <c r="AJ240" s="371" t="s">
        <v>2121</v>
      </c>
      <c r="AK240" s="371" t="s">
        <v>2121</v>
      </c>
      <c r="AL240" s="371" t="s">
        <v>2121</v>
      </c>
      <c r="AM240" s="371" t="s">
        <v>2121</v>
      </c>
      <c r="AN240" s="371" t="s">
        <v>2121</v>
      </c>
      <c r="AO240" s="394" t="s">
        <v>2093</v>
      </c>
      <c r="AP240" s="371" t="s">
        <v>2121</v>
      </c>
      <c r="AQ240" s="394" t="s">
        <v>2093</v>
      </c>
      <c r="AR240" s="371" t="s">
        <v>2121</v>
      </c>
      <c r="AS240" s="371" t="s">
        <v>2121</v>
      </c>
      <c r="AT240" s="371" t="s">
        <v>2121</v>
      </c>
      <c r="AU240" s="371" t="s">
        <v>2121</v>
      </c>
      <c r="AV240" s="371" t="s">
        <v>2121</v>
      </c>
      <c r="AW240" s="371" t="s">
        <v>2121</v>
      </c>
      <c r="AX240" s="371" t="s">
        <v>2121</v>
      </c>
      <c r="AY240" s="371" t="s">
        <v>2121</v>
      </c>
      <c r="AZ240" s="371" t="s">
        <v>2121</v>
      </c>
      <c r="BA240" s="371" t="s">
        <v>2121</v>
      </c>
      <c r="BB240" s="371" t="s">
        <v>2121</v>
      </c>
      <c r="BC240" s="371" t="s">
        <v>2121</v>
      </c>
      <c r="BD240" s="371" t="s">
        <v>2121</v>
      </c>
      <c r="BE240" s="371" t="s">
        <v>2121</v>
      </c>
      <c r="BF240" s="371" t="s">
        <v>2121</v>
      </c>
      <c r="BG240" s="394" t="s">
        <v>2093</v>
      </c>
      <c r="BH240" s="371" t="s">
        <v>2121</v>
      </c>
      <c r="BI240" s="381" t="s">
        <v>2121</v>
      </c>
      <c r="BJ240" s="333"/>
      <c r="BK240" s="333"/>
      <c r="BL240" s="333"/>
      <c r="BM240" s="333"/>
    </row>
    <row r="241" spans="1:65" ht="135" hidden="1" x14ac:dyDescent="0.2">
      <c r="B241" s="398" t="s">
        <v>3014</v>
      </c>
      <c r="C241" s="399">
        <f t="shared" si="13"/>
        <v>231</v>
      </c>
      <c r="D241" s="397" t="s">
        <v>72</v>
      </c>
      <c r="E241" s="384" t="s">
        <v>1589</v>
      </c>
      <c r="F241" s="372" t="s">
        <v>2195</v>
      </c>
      <c r="G241" s="377" t="s">
        <v>2154</v>
      </c>
      <c r="H241" s="372" t="s">
        <v>2129</v>
      </c>
      <c r="I241" s="373" t="s">
        <v>2451</v>
      </c>
      <c r="J241" s="374" t="s">
        <v>2155</v>
      </c>
      <c r="K241" s="375" t="s">
        <v>2156</v>
      </c>
      <c r="L241" s="375" t="s">
        <v>2157</v>
      </c>
      <c r="M241" s="375" t="s">
        <v>2186</v>
      </c>
      <c r="N241" s="373" t="s">
        <v>2178</v>
      </c>
      <c r="O241" s="373" t="s">
        <v>2134</v>
      </c>
      <c r="P241" s="371" t="s">
        <v>3015</v>
      </c>
      <c r="Q241" s="377" t="s">
        <v>2231</v>
      </c>
      <c r="R241" s="373" t="s">
        <v>3016</v>
      </c>
      <c r="S241" s="373" t="s">
        <v>3017</v>
      </c>
      <c r="T241" s="379">
        <v>46024</v>
      </c>
      <c r="U241" s="379">
        <v>46371</v>
      </c>
      <c r="V241" s="373" t="s">
        <v>3018</v>
      </c>
      <c r="W241" s="377" t="s">
        <v>2121</v>
      </c>
      <c r="X241" s="408" t="s">
        <v>2121</v>
      </c>
      <c r="Y241" s="408" t="s">
        <v>2121</v>
      </c>
      <c r="Z241" s="408" t="s">
        <v>2121</v>
      </c>
      <c r="AA241" s="371" t="s">
        <v>2121</v>
      </c>
      <c r="AB241" s="371" t="s">
        <v>2121</v>
      </c>
      <c r="AC241" s="371" t="s">
        <v>2093</v>
      </c>
      <c r="AD241" s="371" t="s">
        <v>2121</v>
      </c>
      <c r="AE241" s="371" t="s">
        <v>2121</v>
      </c>
      <c r="AF241" s="371" t="s">
        <v>2121</v>
      </c>
      <c r="AG241" s="371" t="s">
        <v>2121</v>
      </c>
      <c r="AH241" s="371" t="s">
        <v>2121</v>
      </c>
      <c r="AI241" s="371" t="s">
        <v>2121</v>
      </c>
      <c r="AJ241" s="371" t="s">
        <v>2121</v>
      </c>
      <c r="AK241" s="371" t="s">
        <v>2121</v>
      </c>
      <c r="AL241" s="371" t="s">
        <v>2121</v>
      </c>
      <c r="AM241" s="371" t="s">
        <v>2121</v>
      </c>
      <c r="AN241" s="371" t="s">
        <v>2121</v>
      </c>
      <c r="AO241" s="371" t="s">
        <v>2121</v>
      </c>
      <c r="AP241" s="371" t="s">
        <v>2121</v>
      </c>
      <c r="AQ241" s="371" t="s">
        <v>2121</v>
      </c>
      <c r="AR241" s="371" t="s">
        <v>2121</v>
      </c>
      <c r="AS241" s="371" t="s">
        <v>2121</v>
      </c>
      <c r="AT241" s="371" t="s">
        <v>2121</v>
      </c>
      <c r="AU241" s="371" t="s">
        <v>2093</v>
      </c>
      <c r="AV241" s="371" t="s">
        <v>2121</v>
      </c>
      <c r="AW241" s="371" t="s">
        <v>2121</v>
      </c>
      <c r="AX241" s="371" t="s">
        <v>2121</v>
      </c>
      <c r="AY241" s="371" t="s">
        <v>2121</v>
      </c>
      <c r="AZ241" s="371" t="s">
        <v>2121</v>
      </c>
      <c r="BA241" s="371" t="s">
        <v>2121</v>
      </c>
      <c r="BB241" s="371" t="s">
        <v>2121</v>
      </c>
      <c r="BC241" s="371" t="s">
        <v>2121</v>
      </c>
      <c r="BD241" s="371" t="s">
        <v>2121</v>
      </c>
      <c r="BE241" s="371" t="s">
        <v>2121</v>
      </c>
      <c r="BF241" s="371" t="s">
        <v>2121</v>
      </c>
      <c r="BG241" s="371" t="s">
        <v>2093</v>
      </c>
      <c r="BH241" s="371" t="s">
        <v>2121</v>
      </c>
      <c r="BI241" s="381" t="s">
        <v>2121</v>
      </c>
      <c r="BJ241" s="333"/>
      <c r="BK241" s="333"/>
      <c r="BL241" s="333"/>
      <c r="BM241" s="333"/>
    </row>
    <row r="242" spans="1:65" ht="150" hidden="1" x14ac:dyDescent="0.2">
      <c r="B242" s="420" t="s">
        <v>3019</v>
      </c>
      <c r="C242" s="399">
        <f t="shared" si="13"/>
        <v>232</v>
      </c>
      <c r="D242" s="383" t="s">
        <v>281</v>
      </c>
      <c r="E242" s="384" t="s">
        <v>1567</v>
      </c>
      <c r="F242" s="372" t="s">
        <v>2136</v>
      </c>
      <c r="G242" s="377" t="s">
        <v>2087</v>
      </c>
      <c r="H242" s="372" t="s">
        <v>2126</v>
      </c>
      <c r="I242" s="373" t="s">
        <v>2440</v>
      </c>
      <c r="J242" s="374" t="s">
        <v>2155</v>
      </c>
      <c r="K242" s="375" t="s">
        <v>2156</v>
      </c>
      <c r="L242" s="375" t="s">
        <v>2167</v>
      </c>
      <c r="M242" s="375" t="s">
        <v>2186</v>
      </c>
      <c r="N242" s="373" t="s">
        <v>2179</v>
      </c>
      <c r="O242" s="373" t="s">
        <v>2346</v>
      </c>
      <c r="P242" s="377" t="s">
        <v>3020</v>
      </c>
      <c r="Q242" s="377" t="s">
        <v>2161</v>
      </c>
      <c r="R242" s="373" t="s">
        <v>3021</v>
      </c>
      <c r="S242" s="386" t="s">
        <v>2442</v>
      </c>
      <c r="T242" s="379">
        <v>46054</v>
      </c>
      <c r="U242" s="379">
        <v>46371</v>
      </c>
      <c r="V242" s="466" t="s">
        <v>3022</v>
      </c>
      <c r="W242" s="377" t="s">
        <v>2121</v>
      </c>
      <c r="X242" s="408" t="s">
        <v>2121</v>
      </c>
      <c r="Y242" s="408" t="s">
        <v>2121</v>
      </c>
      <c r="Z242" s="408" t="s">
        <v>2121</v>
      </c>
      <c r="AA242" s="371" t="s">
        <v>2121</v>
      </c>
      <c r="AB242" s="371" t="s">
        <v>2121</v>
      </c>
      <c r="AC242" s="371" t="s">
        <v>2121</v>
      </c>
      <c r="AD242" s="371" t="s">
        <v>2121</v>
      </c>
      <c r="AE242" s="371" t="s">
        <v>2121</v>
      </c>
      <c r="AF242" s="371" t="s">
        <v>2093</v>
      </c>
      <c r="AG242" s="371" t="s">
        <v>2121</v>
      </c>
      <c r="AH242" s="371" t="s">
        <v>2093</v>
      </c>
      <c r="AI242" s="371" t="s">
        <v>2121</v>
      </c>
      <c r="AJ242" s="371" t="s">
        <v>2121</v>
      </c>
      <c r="AK242" s="371" t="s">
        <v>2121</v>
      </c>
      <c r="AL242" s="371" t="s">
        <v>2121</v>
      </c>
      <c r="AM242" s="371" t="s">
        <v>2121</v>
      </c>
      <c r="AN242" s="371" t="s">
        <v>2121</v>
      </c>
      <c r="AO242" s="371" t="s">
        <v>2121</v>
      </c>
      <c r="AP242" s="371" t="s">
        <v>2121</v>
      </c>
      <c r="AQ242" s="371" t="s">
        <v>2121</v>
      </c>
      <c r="AR242" s="371" t="s">
        <v>2121</v>
      </c>
      <c r="AS242" s="371" t="s">
        <v>2121</v>
      </c>
      <c r="AT242" s="371" t="s">
        <v>2121</v>
      </c>
      <c r="AU242" s="371" t="s">
        <v>2093</v>
      </c>
      <c r="AV242" s="371" t="s">
        <v>2121</v>
      </c>
      <c r="AW242" s="371" t="s">
        <v>2121</v>
      </c>
      <c r="AX242" s="371" t="s">
        <v>2121</v>
      </c>
      <c r="AY242" s="371" t="s">
        <v>2121</v>
      </c>
      <c r="AZ242" s="371" t="s">
        <v>2121</v>
      </c>
      <c r="BA242" s="371" t="s">
        <v>2121</v>
      </c>
      <c r="BB242" s="371" t="s">
        <v>2121</v>
      </c>
      <c r="BC242" s="371" t="s">
        <v>2121</v>
      </c>
      <c r="BD242" s="371" t="s">
        <v>2121</v>
      </c>
      <c r="BE242" s="371" t="s">
        <v>2121</v>
      </c>
      <c r="BF242" s="371" t="s">
        <v>2121</v>
      </c>
      <c r="BG242" s="371" t="s">
        <v>2121</v>
      </c>
      <c r="BH242" s="371" t="s">
        <v>2121</v>
      </c>
      <c r="BI242" s="381" t="s">
        <v>2093</v>
      </c>
      <c r="BJ242" s="333"/>
      <c r="BK242" s="333"/>
      <c r="BL242" s="333"/>
      <c r="BM242" s="333"/>
    </row>
    <row r="243" spans="1:65" ht="150" hidden="1" x14ac:dyDescent="0.2">
      <c r="B243" s="410" t="s">
        <v>3023</v>
      </c>
      <c r="C243" s="399">
        <f t="shared" si="13"/>
        <v>233</v>
      </c>
      <c r="D243" s="393" t="s">
        <v>2164</v>
      </c>
      <c r="E243" s="400" t="s">
        <v>1583</v>
      </c>
      <c r="F243" s="395" t="s">
        <v>2177</v>
      </c>
      <c r="G243" s="400" t="s">
        <v>2154</v>
      </c>
      <c r="H243" s="395" t="s">
        <v>2174</v>
      </c>
      <c r="I243" s="401" t="s">
        <v>2991</v>
      </c>
      <c r="J243" s="394" t="s">
        <v>2155</v>
      </c>
      <c r="K243" s="401" t="s">
        <v>2156</v>
      </c>
      <c r="L243" s="401" t="s">
        <v>2167</v>
      </c>
      <c r="M243" s="401" t="s">
        <v>2186</v>
      </c>
      <c r="N243" s="401" t="s">
        <v>2179</v>
      </c>
      <c r="O243" s="401" t="s">
        <v>2092</v>
      </c>
      <c r="P243" s="400" t="s">
        <v>3024</v>
      </c>
      <c r="Q243" s="400" t="s">
        <v>2161</v>
      </c>
      <c r="R243" s="401" t="s">
        <v>3025</v>
      </c>
      <c r="S243" s="386" t="s">
        <v>2899</v>
      </c>
      <c r="T243" s="405">
        <v>46054</v>
      </c>
      <c r="U243" s="405">
        <v>46356</v>
      </c>
      <c r="V243" s="401" t="s">
        <v>3026</v>
      </c>
      <c r="W243" s="377" t="s">
        <v>2121</v>
      </c>
      <c r="X243" s="401" t="s">
        <v>2969</v>
      </c>
      <c r="Y243" s="401" t="s">
        <v>2970</v>
      </c>
      <c r="Z243" s="406">
        <v>0.25</v>
      </c>
      <c r="AA243" s="394" t="s">
        <v>2121</v>
      </c>
      <c r="AB243" s="394" t="s">
        <v>2121</v>
      </c>
      <c r="AC243" s="394" t="s">
        <v>2093</v>
      </c>
      <c r="AD243" s="394" t="s">
        <v>2121</v>
      </c>
      <c r="AE243" s="394" t="s">
        <v>2121</v>
      </c>
      <c r="AF243" s="394" t="s">
        <v>2093</v>
      </c>
      <c r="AG243" s="394" t="s">
        <v>2093</v>
      </c>
      <c r="AH243" s="394" t="s">
        <v>2121</v>
      </c>
      <c r="AI243" s="394" t="s">
        <v>2121</v>
      </c>
      <c r="AJ243" s="394" t="s">
        <v>2093</v>
      </c>
      <c r="AK243" s="394" t="s">
        <v>2093</v>
      </c>
      <c r="AL243" s="394" t="s">
        <v>2093</v>
      </c>
      <c r="AM243" s="394" t="s">
        <v>2121</v>
      </c>
      <c r="AN243" s="394" t="s">
        <v>2121</v>
      </c>
      <c r="AO243" s="394" t="s">
        <v>2093</v>
      </c>
      <c r="AP243" s="394" t="s">
        <v>2093</v>
      </c>
      <c r="AQ243" s="394" t="s">
        <v>2093</v>
      </c>
      <c r="AR243" s="394" t="s">
        <v>2121</v>
      </c>
      <c r="AS243" s="394" t="s">
        <v>2121</v>
      </c>
      <c r="AT243" s="394" t="s">
        <v>2121</v>
      </c>
      <c r="AU243" s="394" t="s">
        <v>2121</v>
      </c>
      <c r="AV243" s="394" t="s">
        <v>2121</v>
      </c>
      <c r="AW243" s="394" t="s">
        <v>2121</v>
      </c>
      <c r="AX243" s="394" t="s">
        <v>2121</v>
      </c>
      <c r="AY243" s="394" t="s">
        <v>2121</v>
      </c>
      <c r="AZ243" s="394" t="s">
        <v>2121</v>
      </c>
      <c r="BA243" s="394" t="s">
        <v>2121</v>
      </c>
      <c r="BB243" s="394" t="s">
        <v>2121</v>
      </c>
      <c r="BC243" s="394" t="s">
        <v>2093</v>
      </c>
      <c r="BD243" s="394" t="s">
        <v>2093</v>
      </c>
      <c r="BE243" s="394" t="s">
        <v>2093</v>
      </c>
      <c r="BF243" s="394" t="s">
        <v>2121</v>
      </c>
      <c r="BG243" s="394" t="s">
        <v>2093</v>
      </c>
      <c r="BH243" s="394" t="s">
        <v>2093</v>
      </c>
      <c r="BI243" s="402" t="s">
        <v>2093</v>
      </c>
      <c r="BJ243" s="333"/>
      <c r="BK243" s="333"/>
      <c r="BL243" s="333"/>
      <c r="BM243" s="333"/>
    </row>
    <row r="244" spans="1:65" ht="135" hidden="1" x14ac:dyDescent="0.2">
      <c r="B244" s="420" t="s">
        <v>3027</v>
      </c>
      <c r="C244" s="399">
        <f t="shared" si="13"/>
        <v>234</v>
      </c>
      <c r="D244" s="397" t="s">
        <v>2164</v>
      </c>
      <c r="E244" s="384" t="s">
        <v>1583</v>
      </c>
      <c r="F244" s="372" t="s">
        <v>2177</v>
      </c>
      <c r="G244" s="377" t="s">
        <v>2087</v>
      </c>
      <c r="H244" s="372" t="s">
        <v>2166</v>
      </c>
      <c r="I244" s="373" t="s">
        <v>2408</v>
      </c>
      <c r="J244" s="374" t="s">
        <v>2155</v>
      </c>
      <c r="K244" s="375" t="s">
        <v>2156</v>
      </c>
      <c r="L244" s="375" t="s">
        <v>2181</v>
      </c>
      <c r="M244" s="375" t="s">
        <v>2186</v>
      </c>
      <c r="N244" s="373" t="s">
        <v>2182</v>
      </c>
      <c r="O244" s="373" t="s">
        <v>2092</v>
      </c>
      <c r="P244" s="377" t="s">
        <v>2121</v>
      </c>
      <c r="Q244" s="377" t="s">
        <v>2121</v>
      </c>
      <c r="R244" s="373" t="s">
        <v>3028</v>
      </c>
      <c r="S244" s="373" t="s">
        <v>218</v>
      </c>
      <c r="T244" s="379">
        <v>46027</v>
      </c>
      <c r="U244" s="379">
        <v>46371</v>
      </c>
      <c r="V244" s="373" t="s">
        <v>3029</v>
      </c>
      <c r="W244" s="377" t="s">
        <v>2121</v>
      </c>
      <c r="X244" s="373" t="s">
        <v>3030</v>
      </c>
      <c r="Y244" s="373" t="s">
        <v>3031</v>
      </c>
      <c r="Z244" s="380">
        <v>0.1</v>
      </c>
      <c r="AA244" s="371" t="s">
        <v>2093</v>
      </c>
      <c r="AB244" s="371" t="s">
        <v>2121</v>
      </c>
      <c r="AC244" s="371" t="s">
        <v>2093</v>
      </c>
      <c r="AD244" s="371" t="s">
        <v>2121</v>
      </c>
      <c r="AE244" s="371" t="s">
        <v>2121</v>
      </c>
      <c r="AF244" s="371" t="s">
        <v>2121</v>
      </c>
      <c r="AG244" s="371" t="s">
        <v>2093</v>
      </c>
      <c r="AH244" s="371" t="s">
        <v>2121</v>
      </c>
      <c r="AI244" s="371" t="s">
        <v>2121</v>
      </c>
      <c r="AJ244" s="371" t="s">
        <v>2121</v>
      </c>
      <c r="AK244" s="371" t="s">
        <v>2121</v>
      </c>
      <c r="AL244" s="371" t="s">
        <v>2121</v>
      </c>
      <c r="AM244" s="371" t="s">
        <v>2121</v>
      </c>
      <c r="AN244" s="371" t="s">
        <v>2121</v>
      </c>
      <c r="AO244" s="371" t="s">
        <v>2121</v>
      </c>
      <c r="AP244" s="371" t="s">
        <v>2121</v>
      </c>
      <c r="AQ244" s="371" t="s">
        <v>2121</v>
      </c>
      <c r="AR244" s="371" t="s">
        <v>2121</v>
      </c>
      <c r="AS244" s="371" t="s">
        <v>2121</v>
      </c>
      <c r="AT244" s="371" t="s">
        <v>2121</v>
      </c>
      <c r="AU244" s="371" t="s">
        <v>2093</v>
      </c>
      <c r="AV244" s="371" t="s">
        <v>2121</v>
      </c>
      <c r="AW244" s="371" t="s">
        <v>2121</v>
      </c>
      <c r="AX244" s="371" t="s">
        <v>2121</v>
      </c>
      <c r="AY244" s="371" t="s">
        <v>2121</v>
      </c>
      <c r="AZ244" s="371" t="s">
        <v>2121</v>
      </c>
      <c r="BA244" s="371" t="s">
        <v>2121</v>
      </c>
      <c r="BB244" s="371" t="s">
        <v>2121</v>
      </c>
      <c r="BC244" s="371" t="s">
        <v>2121</v>
      </c>
      <c r="BD244" s="371" t="s">
        <v>2121</v>
      </c>
      <c r="BE244" s="371" t="s">
        <v>2121</v>
      </c>
      <c r="BF244" s="371" t="s">
        <v>2121</v>
      </c>
      <c r="BG244" s="371" t="s">
        <v>2121</v>
      </c>
      <c r="BH244" s="371" t="s">
        <v>2093</v>
      </c>
      <c r="BI244" s="381" t="s">
        <v>2093</v>
      </c>
      <c r="BJ244" s="467"/>
      <c r="BK244" s="333"/>
      <c r="BL244" s="333"/>
      <c r="BM244" s="333"/>
    </row>
    <row r="245" spans="1:65" ht="135" hidden="1" x14ac:dyDescent="0.2">
      <c r="B245"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PY-DO_2-3-1-5-N.A-N-DGTIC-235</v>
      </c>
      <c r="C245" s="367">
        <f t="shared" si="13"/>
        <v>235</v>
      </c>
      <c r="D245" s="383" t="s">
        <v>2164</v>
      </c>
      <c r="E245" s="400" t="s">
        <v>1583</v>
      </c>
      <c r="F245" s="372" t="s">
        <v>2177</v>
      </c>
      <c r="G245" s="377" t="s">
        <v>2154</v>
      </c>
      <c r="H245" s="372" t="s">
        <v>2166</v>
      </c>
      <c r="I245" s="373" t="s">
        <v>2991</v>
      </c>
      <c r="J245" s="374" t="s">
        <v>2155</v>
      </c>
      <c r="K245" s="375" t="s">
        <v>2156</v>
      </c>
      <c r="L245" s="375" t="s">
        <v>2181</v>
      </c>
      <c r="M245" s="375" t="s">
        <v>2186</v>
      </c>
      <c r="N245" s="373" t="s">
        <v>2182</v>
      </c>
      <c r="O245" s="373" t="s">
        <v>2092</v>
      </c>
      <c r="P245" s="377" t="s">
        <v>2121</v>
      </c>
      <c r="Q245" s="377" t="s">
        <v>2121</v>
      </c>
      <c r="R245" s="373" t="s">
        <v>3032</v>
      </c>
      <c r="S245" s="373" t="s">
        <v>1464</v>
      </c>
      <c r="T245" s="379">
        <v>46054</v>
      </c>
      <c r="U245" s="379">
        <v>46080</v>
      </c>
      <c r="V245" s="373" t="s">
        <v>3033</v>
      </c>
      <c r="W245" s="506">
        <v>1</v>
      </c>
      <c r="X245" s="373" t="s">
        <v>3030</v>
      </c>
      <c r="Y245" s="373" t="s">
        <v>3031</v>
      </c>
      <c r="Z245" s="380">
        <v>0.1</v>
      </c>
      <c r="AA245" s="371" t="s">
        <v>2093</v>
      </c>
      <c r="AB245" s="371" t="s">
        <v>2121</v>
      </c>
      <c r="AC245" s="371" t="s">
        <v>2093</v>
      </c>
      <c r="AD245" s="371" t="s">
        <v>2121</v>
      </c>
      <c r="AE245" s="371" t="s">
        <v>2121</v>
      </c>
      <c r="AF245" s="371" t="s">
        <v>2121</v>
      </c>
      <c r="AG245" s="371" t="s">
        <v>2093</v>
      </c>
      <c r="AH245" s="371" t="s">
        <v>2121</v>
      </c>
      <c r="AI245" s="371" t="s">
        <v>2121</v>
      </c>
      <c r="AJ245" s="371" t="s">
        <v>2121</v>
      </c>
      <c r="AK245" s="371" t="s">
        <v>2121</v>
      </c>
      <c r="AL245" s="371" t="s">
        <v>2121</v>
      </c>
      <c r="AM245" s="371" t="s">
        <v>2121</v>
      </c>
      <c r="AN245" s="371" t="s">
        <v>2121</v>
      </c>
      <c r="AO245" s="371" t="s">
        <v>2121</v>
      </c>
      <c r="AP245" s="371" t="s">
        <v>2121</v>
      </c>
      <c r="AQ245" s="371" t="s">
        <v>2121</v>
      </c>
      <c r="AR245" s="371" t="s">
        <v>2121</v>
      </c>
      <c r="AS245" s="371" t="s">
        <v>2121</v>
      </c>
      <c r="AT245" s="371" t="s">
        <v>2121</v>
      </c>
      <c r="AU245" s="371" t="s">
        <v>2093</v>
      </c>
      <c r="AV245" s="371" t="s">
        <v>2121</v>
      </c>
      <c r="AW245" s="371" t="s">
        <v>2121</v>
      </c>
      <c r="AX245" s="371" t="s">
        <v>2121</v>
      </c>
      <c r="AY245" s="371" t="s">
        <v>2121</v>
      </c>
      <c r="AZ245" s="386" t="s">
        <v>2121</v>
      </c>
      <c r="BA245" s="371" t="s">
        <v>2121</v>
      </c>
      <c r="BB245" s="371" t="s">
        <v>2121</v>
      </c>
      <c r="BC245" s="371" t="s">
        <v>2093</v>
      </c>
      <c r="BD245" s="371" t="s">
        <v>2121</v>
      </c>
      <c r="BE245" s="371" t="s">
        <v>2121</v>
      </c>
      <c r="BF245" s="371" t="s">
        <v>2121</v>
      </c>
      <c r="BG245" s="371" t="s">
        <v>2121</v>
      </c>
      <c r="BH245" s="371" t="s">
        <v>2093</v>
      </c>
      <c r="BI245" s="381" t="s">
        <v>2093</v>
      </c>
      <c r="BJ245" s="333"/>
      <c r="BK245" s="333"/>
      <c r="BL245" s="333"/>
      <c r="BM245" s="333"/>
    </row>
    <row r="246" spans="1:65" ht="135" hidden="1" x14ac:dyDescent="0.2">
      <c r="B246" s="410" t="s">
        <v>3034</v>
      </c>
      <c r="C246" s="399">
        <f t="shared" si="13"/>
        <v>236</v>
      </c>
      <c r="D246" s="393" t="s">
        <v>2164</v>
      </c>
      <c r="E246" s="400" t="s">
        <v>1583</v>
      </c>
      <c r="F246" s="395" t="s">
        <v>2173</v>
      </c>
      <c r="G246" s="400" t="s">
        <v>2142</v>
      </c>
      <c r="H246" s="395" t="s">
        <v>2174</v>
      </c>
      <c r="I246" s="401" t="s">
        <v>2991</v>
      </c>
      <c r="J246" s="394" t="s">
        <v>2155</v>
      </c>
      <c r="K246" s="401" t="s">
        <v>2156</v>
      </c>
      <c r="L246" s="401" t="s">
        <v>2181</v>
      </c>
      <c r="M246" s="401" t="s">
        <v>2186</v>
      </c>
      <c r="N246" s="401" t="s">
        <v>2183</v>
      </c>
      <c r="O246" s="401" t="s">
        <v>2092</v>
      </c>
      <c r="P246" s="400" t="s">
        <v>2121</v>
      </c>
      <c r="Q246" s="400" t="s">
        <v>2121</v>
      </c>
      <c r="R246" s="401" t="s">
        <v>3035</v>
      </c>
      <c r="S246" s="401" t="s">
        <v>2184</v>
      </c>
      <c r="T246" s="405">
        <v>46055</v>
      </c>
      <c r="U246" s="405">
        <v>46356</v>
      </c>
      <c r="V246" s="401" t="s">
        <v>2185</v>
      </c>
      <c r="W246" s="377" t="s">
        <v>2121</v>
      </c>
      <c r="X246" s="401" t="s">
        <v>3030</v>
      </c>
      <c r="Y246" s="401" t="s">
        <v>3031</v>
      </c>
      <c r="Z246" s="406">
        <v>0.1</v>
      </c>
      <c r="AA246" s="394" t="s">
        <v>2093</v>
      </c>
      <c r="AB246" s="394" t="s">
        <v>2121</v>
      </c>
      <c r="AC246" s="394" t="s">
        <v>2121</v>
      </c>
      <c r="AD246" s="394" t="s">
        <v>2121</v>
      </c>
      <c r="AE246" s="394" t="s">
        <v>2121</v>
      </c>
      <c r="AF246" s="394" t="s">
        <v>2121</v>
      </c>
      <c r="AG246" s="394" t="s">
        <v>2121</v>
      </c>
      <c r="AH246" s="394" t="s">
        <v>2121</v>
      </c>
      <c r="AI246" s="394" t="s">
        <v>2121</v>
      </c>
      <c r="AJ246" s="394" t="s">
        <v>2121</v>
      </c>
      <c r="AK246" s="394" t="s">
        <v>2093</v>
      </c>
      <c r="AL246" s="394" t="s">
        <v>2093</v>
      </c>
      <c r="AM246" s="394" t="s">
        <v>2121</v>
      </c>
      <c r="AN246" s="394" t="s">
        <v>2121</v>
      </c>
      <c r="AO246" s="394" t="s">
        <v>2121</v>
      </c>
      <c r="AP246" s="394" t="s">
        <v>2121</v>
      </c>
      <c r="AQ246" s="394" t="s">
        <v>2121</v>
      </c>
      <c r="AR246" s="394" t="s">
        <v>2121</v>
      </c>
      <c r="AS246" s="394" t="s">
        <v>2121</v>
      </c>
      <c r="AT246" s="394" t="s">
        <v>2121</v>
      </c>
      <c r="AU246" s="394" t="s">
        <v>2121</v>
      </c>
      <c r="AV246" s="394" t="s">
        <v>2121</v>
      </c>
      <c r="AW246" s="394" t="s">
        <v>2121</v>
      </c>
      <c r="AX246" s="394" t="s">
        <v>2121</v>
      </c>
      <c r="AY246" s="394" t="s">
        <v>2121</v>
      </c>
      <c r="AZ246" s="394" t="s">
        <v>2121</v>
      </c>
      <c r="BA246" s="394" t="s">
        <v>2121</v>
      </c>
      <c r="BB246" s="394" t="s">
        <v>2121</v>
      </c>
      <c r="BC246" s="394" t="s">
        <v>2093</v>
      </c>
      <c r="BD246" s="394" t="s">
        <v>2093</v>
      </c>
      <c r="BE246" s="394" t="s">
        <v>2093</v>
      </c>
      <c r="BF246" s="394" t="s">
        <v>2121</v>
      </c>
      <c r="BG246" s="394" t="s">
        <v>2121</v>
      </c>
      <c r="BH246" s="394" t="s">
        <v>2093</v>
      </c>
      <c r="BI246" s="402" t="s">
        <v>2121</v>
      </c>
      <c r="BJ246" s="333"/>
      <c r="BK246" s="333"/>
      <c r="BL246" s="333"/>
      <c r="BM246" s="333"/>
    </row>
    <row r="247" spans="1:65" ht="135" hidden="1" x14ac:dyDescent="0.2">
      <c r="B247" s="468" t="s">
        <v>3036</v>
      </c>
      <c r="C247" s="414">
        <f t="shared" si="13"/>
        <v>237</v>
      </c>
      <c r="D247" s="412" t="s">
        <v>2164</v>
      </c>
      <c r="E247" s="411" t="s">
        <v>1583</v>
      </c>
      <c r="F247" s="412" t="s">
        <v>2177</v>
      </c>
      <c r="G247" s="411" t="s">
        <v>2142</v>
      </c>
      <c r="H247" s="412" t="s">
        <v>2166</v>
      </c>
      <c r="I247" s="413" t="s">
        <v>2991</v>
      </c>
      <c r="J247" s="414" t="s">
        <v>2155</v>
      </c>
      <c r="K247" s="413" t="s">
        <v>2156</v>
      </c>
      <c r="L247" s="413" t="s">
        <v>2181</v>
      </c>
      <c r="M247" s="413" t="s">
        <v>2186</v>
      </c>
      <c r="N247" s="413" t="s">
        <v>2187</v>
      </c>
      <c r="O247" s="413" t="s">
        <v>2092</v>
      </c>
      <c r="P247" s="411" t="s">
        <v>2121</v>
      </c>
      <c r="Q247" s="411" t="s">
        <v>2121</v>
      </c>
      <c r="R247" s="415" t="s">
        <v>3037</v>
      </c>
      <c r="S247" s="373" t="s">
        <v>218</v>
      </c>
      <c r="T247" s="416">
        <v>46055</v>
      </c>
      <c r="U247" s="416">
        <v>46371</v>
      </c>
      <c r="V247" s="413" t="s">
        <v>3038</v>
      </c>
      <c r="W247" s="377" t="s">
        <v>2121</v>
      </c>
      <c r="X247" s="413" t="s">
        <v>3030</v>
      </c>
      <c r="Y247" s="413" t="s">
        <v>3031</v>
      </c>
      <c r="Z247" s="469">
        <v>0.1</v>
      </c>
      <c r="AA247" s="414" t="s">
        <v>2121</v>
      </c>
      <c r="AB247" s="414" t="s">
        <v>2121</v>
      </c>
      <c r="AC247" s="414" t="s">
        <v>2121</v>
      </c>
      <c r="AD247" s="414" t="s">
        <v>2121</v>
      </c>
      <c r="AE247" s="414" t="s">
        <v>2121</v>
      </c>
      <c r="AF247" s="414" t="s">
        <v>2121</v>
      </c>
      <c r="AG247" s="414" t="s">
        <v>2121</v>
      </c>
      <c r="AH247" s="414" t="s">
        <v>2121</v>
      </c>
      <c r="AI247" s="414" t="s">
        <v>2121</v>
      </c>
      <c r="AJ247" s="414" t="s">
        <v>2121</v>
      </c>
      <c r="AK247" s="414" t="s">
        <v>2093</v>
      </c>
      <c r="AL247" s="414" t="s">
        <v>2093</v>
      </c>
      <c r="AM247" s="414" t="s">
        <v>2121</v>
      </c>
      <c r="AN247" s="414" t="s">
        <v>2121</v>
      </c>
      <c r="AO247" s="414" t="s">
        <v>2121</v>
      </c>
      <c r="AP247" s="414" t="s">
        <v>2121</v>
      </c>
      <c r="AQ247" s="414" t="s">
        <v>2121</v>
      </c>
      <c r="AR247" s="414" t="s">
        <v>2121</v>
      </c>
      <c r="AS247" s="414" t="s">
        <v>2121</v>
      </c>
      <c r="AT247" s="414" t="s">
        <v>2121</v>
      </c>
      <c r="AU247" s="414" t="s">
        <v>2121</v>
      </c>
      <c r="AV247" s="414" t="s">
        <v>2121</v>
      </c>
      <c r="AW247" s="414" t="s">
        <v>2121</v>
      </c>
      <c r="AX247" s="414" t="s">
        <v>2121</v>
      </c>
      <c r="AY247" s="414" t="s">
        <v>2121</v>
      </c>
      <c r="AZ247" s="414" t="s">
        <v>2121</v>
      </c>
      <c r="BA247" s="414" t="s">
        <v>2121</v>
      </c>
      <c r="BB247" s="414" t="s">
        <v>2121</v>
      </c>
      <c r="BC247" s="414" t="s">
        <v>2093</v>
      </c>
      <c r="BD247" s="414" t="s">
        <v>2093</v>
      </c>
      <c r="BE247" s="414" t="s">
        <v>2121</v>
      </c>
      <c r="BF247" s="414" t="s">
        <v>2121</v>
      </c>
      <c r="BG247" s="414" t="s">
        <v>2121</v>
      </c>
      <c r="BH247" s="414" t="s">
        <v>2093</v>
      </c>
      <c r="BI247" s="470" t="s">
        <v>2121</v>
      </c>
      <c r="BJ247" s="333"/>
      <c r="BK247" s="333"/>
      <c r="BL247" s="333"/>
      <c r="BM247" s="333"/>
    </row>
    <row r="248" spans="1:65" ht="135" hidden="1" x14ac:dyDescent="0.2">
      <c r="B248" s="410" t="s">
        <v>3039</v>
      </c>
      <c r="C248" s="399">
        <f>1+C247</f>
        <v>238</v>
      </c>
      <c r="D248" s="393" t="s">
        <v>2164</v>
      </c>
      <c r="E248" s="400" t="s">
        <v>1583</v>
      </c>
      <c r="F248" s="395" t="s">
        <v>2177</v>
      </c>
      <c r="G248" s="400" t="s">
        <v>2142</v>
      </c>
      <c r="H248" s="395" t="s">
        <v>2166</v>
      </c>
      <c r="I248" s="401" t="s">
        <v>2991</v>
      </c>
      <c r="J248" s="394" t="s">
        <v>2155</v>
      </c>
      <c r="K248" s="401" t="s">
        <v>2156</v>
      </c>
      <c r="L248" s="401" t="s">
        <v>2181</v>
      </c>
      <c r="M248" s="401" t="s">
        <v>2186</v>
      </c>
      <c r="N248" s="401" t="s">
        <v>2188</v>
      </c>
      <c r="O248" s="401" t="s">
        <v>2092</v>
      </c>
      <c r="P248" s="400" t="s">
        <v>2121</v>
      </c>
      <c r="Q248" s="400" t="s">
        <v>2121</v>
      </c>
      <c r="R248" s="401" t="s">
        <v>3040</v>
      </c>
      <c r="S248" s="373" t="s">
        <v>218</v>
      </c>
      <c r="T248" s="379">
        <v>46054</v>
      </c>
      <c r="U248" s="379">
        <v>46112</v>
      </c>
      <c r="V248" s="373" t="s">
        <v>3041</v>
      </c>
      <c r="W248" s="380">
        <v>0</v>
      </c>
      <c r="X248" s="401" t="s">
        <v>3030</v>
      </c>
      <c r="Y248" s="401" t="s">
        <v>3031</v>
      </c>
      <c r="Z248" s="406">
        <v>0.1</v>
      </c>
      <c r="AA248" s="394" t="s">
        <v>2093</v>
      </c>
      <c r="AB248" s="394" t="s">
        <v>2121</v>
      </c>
      <c r="AC248" s="394" t="s">
        <v>2121</v>
      </c>
      <c r="AD248" s="394" t="s">
        <v>2121</v>
      </c>
      <c r="AE248" s="394" t="s">
        <v>2121</v>
      </c>
      <c r="AF248" s="394" t="s">
        <v>2121</v>
      </c>
      <c r="AG248" s="394" t="s">
        <v>2093</v>
      </c>
      <c r="AH248" s="394" t="s">
        <v>2121</v>
      </c>
      <c r="AI248" s="394" t="s">
        <v>2121</v>
      </c>
      <c r="AJ248" s="394" t="s">
        <v>2121</v>
      </c>
      <c r="AK248" s="394" t="s">
        <v>2121</v>
      </c>
      <c r="AL248" s="394" t="s">
        <v>2121</v>
      </c>
      <c r="AM248" s="394" t="s">
        <v>2121</v>
      </c>
      <c r="AN248" s="394" t="s">
        <v>2121</v>
      </c>
      <c r="AO248" s="394" t="s">
        <v>2121</v>
      </c>
      <c r="AP248" s="394" t="s">
        <v>2121</v>
      </c>
      <c r="AQ248" s="394" t="s">
        <v>2121</v>
      </c>
      <c r="AR248" s="394" t="s">
        <v>2121</v>
      </c>
      <c r="AS248" s="394" t="s">
        <v>2121</v>
      </c>
      <c r="AT248" s="394" t="s">
        <v>2121</v>
      </c>
      <c r="AU248" s="394" t="s">
        <v>2121</v>
      </c>
      <c r="AV248" s="394" t="s">
        <v>2121</v>
      </c>
      <c r="AW248" s="394" t="s">
        <v>2121</v>
      </c>
      <c r="AX248" s="394" t="s">
        <v>2121</v>
      </c>
      <c r="AY248" s="394" t="s">
        <v>2121</v>
      </c>
      <c r="AZ248" s="394" t="s">
        <v>2121</v>
      </c>
      <c r="BA248" s="394" t="s">
        <v>2121</v>
      </c>
      <c r="BB248" s="394" t="s">
        <v>2121</v>
      </c>
      <c r="BC248" s="394" t="s">
        <v>2121</v>
      </c>
      <c r="BD248" s="394" t="s">
        <v>2121</v>
      </c>
      <c r="BE248" s="394" t="s">
        <v>2121</v>
      </c>
      <c r="BF248" s="394" t="s">
        <v>2121</v>
      </c>
      <c r="BG248" s="394" t="s">
        <v>2121</v>
      </c>
      <c r="BH248" s="394" t="s">
        <v>2093</v>
      </c>
      <c r="BI248" s="402" t="s">
        <v>2121</v>
      </c>
      <c r="BJ248" s="333"/>
      <c r="BK248" s="333"/>
      <c r="BL248" s="333"/>
      <c r="BM248" s="333"/>
    </row>
    <row r="249" spans="1:65" ht="135" hidden="1" x14ac:dyDescent="0.2">
      <c r="B249"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EST-DO_2-3-4-5-N.A-N-DGTIC-239</v>
      </c>
      <c r="C249" s="399">
        <f t="shared" ref="C249:C252" si="14">1+C248</f>
        <v>239</v>
      </c>
      <c r="D249" s="383" t="s">
        <v>2164</v>
      </c>
      <c r="E249" s="428" t="s">
        <v>1583</v>
      </c>
      <c r="F249" s="372" t="s">
        <v>2177</v>
      </c>
      <c r="G249" s="377" t="s">
        <v>2087</v>
      </c>
      <c r="H249" s="372" t="s">
        <v>2174</v>
      </c>
      <c r="I249" s="373" t="s">
        <v>2991</v>
      </c>
      <c r="J249" s="374" t="s">
        <v>2155</v>
      </c>
      <c r="K249" s="375" t="s">
        <v>2156</v>
      </c>
      <c r="L249" s="375" t="s">
        <v>2181</v>
      </c>
      <c r="M249" s="375" t="s">
        <v>2186</v>
      </c>
      <c r="N249" s="373" t="s">
        <v>2188</v>
      </c>
      <c r="O249" s="373" t="s">
        <v>2092</v>
      </c>
      <c r="P249" s="377" t="s">
        <v>2121</v>
      </c>
      <c r="Q249" s="377" t="s">
        <v>2121</v>
      </c>
      <c r="R249" s="373" t="s">
        <v>3042</v>
      </c>
      <c r="S249" s="373" t="s">
        <v>1464</v>
      </c>
      <c r="T249" s="379">
        <v>46054</v>
      </c>
      <c r="U249" s="379">
        <v>46203</v>
      </c>
      <c r="V249" s="373" t="s">
        <v>3043</v>
      </c>
      <c r="W249" s="377" t="s">
        <v>2121</v>
      </c>
      <c r="X249" s="373" t="s">
        <v>3030</v>
      </c>
      <c r="Y249" s="373" t="s">
        <v>3031</v>
      </c>
      <c r="Z249" s="406">
        <v>0.1</v>
      </c>
      <c r="AA249" s="394" t="s">
        <v>2121</v>
      </c>
      <c r="AB249" s="394" t="s">
        <v>2121</v>
      </c>
      <c r="AC249" s="371" t="s">
        <v>2093</v>
      </c>
      <c r="AD249" s="394" t="s">
        <v>2121</v>
      </c>
      <c r="AE249" s="394" t="s">
        <v>2121</v>
      </c>
      <c r="AF249" s="394" t="s">
        <v>2121</v>
      </c>
      <c r="AG249" s="371" t="s">
        <v>2093</v>
      </c>
      <c r="AH249" s="394" t="s">
        <v>2121</v>
      </c>
      <c r="AI249" s="394" t="s">
        <v>2121</v>
      </c>
      <c r="AJ249" s="394" t="s">
        <v>2121</v>
      </c>
      <c r="AK249" s="371" t="s">
        <v>2093</v>
      </c>
      <c r="AL249" s="371" t="s">
        <v>2093</v>
      </c>
      <c r="AM249" s="394" t="s">
        <v>2121</v>
      </c>
      <c r="AN249" s="394" t="s">
        <v>2121</v>
      </c>
      <c r="AO249" s="394" t="s">
        <v>2121</v>
      </c>
      <c r="AP249" s="394" t="s">
        <v>2121</v>
      </c>
      <c r="AQ249" s="394" t="s">
        <v>2121</v>
      </c>
      <c r="AR249" s="394" t="s">
        <v>2121</v>
      </c>
      <c r="AS249" s="394" t="s">
        <v>2121</v>
      </c>
      <c r="AT249" s="394" t="s">
        <v>2121</v>
      </c>
      <c r="AU249" s="371" t="s">
        <v>2093</v>
      </c>
      <c r="AV249" s="394" t="s">
        <v>2121</v>
      </c>
      <c r="AW249" s="394" t="s">
        <v>2121</v>
      </c>
      <c r="AX249" s="394" t="s">
        <v>2121</v>
      </c>
      <c r="AY249" s="394" t="s">
        <v>2121</v>
      </c>
      <c r="AZ249" s="394" t="s">
        <v>2121</v>
      </c>
      <c r="BA249" s="394" t="s">
        <v>2121</v>
      </c>
      <c r="BB249" s="394" t="s">
        <v>2121</v>
      </c>
      <c r="BC249" s="371" t="s">
        <v>2093</v>
      </c>
      <c r="BD249" s="394" t="s">
        <v>2121</v>
      </c>
      <c r="BE249" s="394" t="s">
        <v>2121</v>
      </c>
      <c r="BF249" s="394" t="s">
        <v>2121</v>
      </c>
      <c r="BG249" s="394" t="s">
        <v>2121</v>
      </c>
      <c r="BH249" s="371" t="s">
        <v>2093</v>
      </c>
      <c r="BI249" s="402" t="s">
        <v>2121</v>
      </c>
      <c r="BJ249" s="333"/>
      <c r="BK249" s="333"/>
      <c r="BL249" s="333"/>
      <c r="BM249" s="333"/>
    </row>
    <row r="250" spans="1:65" ht="69.75" hidden="1" customHeight="1" x14ac:dyDescent="0.2">
      <c r="B250" s="410" t="s">
        <v>3044</v>
      </c>
      <c r="C250" s="399">
        <f t="shared" si="14"/>
        <v>240</v>
      </c>
      <c r="D250" s="393" t="s">
        <v>72</v>
      </c>
      <c r="E250" s="400" t="s">
        <v>1589</v>
      </c>
      <c r="F250" s="395" t="s">
        <v>2132</v>
      </c>
      <c r="G250" s="400" t="s">
        <v>2087</v>
      </c>
      <c r="H250" s="395" t="s">
        <v>2195</v>
      </c>
      <c r="I250" s="401" t="s">
        <v>2451</v>
      </c>
      <c r="J250" s="394" t="s">
        <v>2155</v>
      </c>
      <c r="K250" s="401" t="s">
        <v>2156</v>
      </c>
      <c r="L250" s="401" t="s">
        <v>2181</v>
      </c>
      <c r="M250" s="401" t="s">
        <v>2186</v>
      </c>
      <c r="N250" s="401" t="s">
        <v>2188</v>
      </c>
      <c r="O250" s="401" t="s">
        <v>2134</v>
      </c>
      <c r="P250" s="400" t="s">
        <v>2121</v>
      </c>
      <c r="Q250" s="400" t="s">
        <v>2121</v>
      </c>
      <c r="R250" s="401" t="s">
        <v>3045</v>
      </c>
      <c r="S250" s="373" t="s">
        <v>2456</v>
      </c>
      <c r="T250" s="379">
        <v>46054</v>
      </c>
      <c r="U250" s="379">
        <v>46371</v>
      </c>
      <c r="V250" s="373" t="s">
        <v>3046</v>
      </c>
      <c r="W250" s="377" t="s">
        <v>2121</v>
      </c>
      <c r="X250" s="400" t="s">
        <v>2121</v>
      </c>
      <c r="Y250" s="400" t="s">
        <v>2121</v>
      </c>
      <c r="Z250" s="406" t="s">
        <v>2121</v>
      </c>
      <c r="AA250" s="394" t="s">
        <v>2121</v>
      </c>
      <c r="AB250" s="394" t="s">
        <v>2121</v>
      </c>
      <c r="AC250" s="394" t="s">
        <v>2121</v>
      </c>
      <c r="AD250" s="394" t="s">
        <v>2121</v>
      </c>
      <c r="AE250" s="394" t="s">
        <v>2121</v>
      </c>
      <c r="AF250" s="394" t="s">
        <v>2121</v>
      </c>
      <c r="AG250" s="394" t="s">
        <v>2093</v>
      </c>
      <c r="AH250" s="394" t="s">
        <v>2121</v>
      </c>
      <c r="AI250" s="394" t="s">
        <v>2121</v>
      </c>
      <c r="AJ250" s="394" t="s">
        <v>2121</v>
      </c>
      <c r="AK250" s="394" t="s">
        <v>2121</v>
      </c>
      <c r="AL250" s="394" t="s">
        <v>2121</v>
      </c>
      <c r="AM250" s="394" t="s">
        <v>2121</v>
      </c>
      <c r="AN250" s="394" t="s">
        <v>2121</v>
      </c>
      <c r="AO250" s="394" t="s">
        <v>2121</v>
      </c>
      <c r="AP250" s="394" t="s">
        <v>2121</v>
      </c>
      <c r="AQ250" s="394" t="s">
        <v>2121</v>
      </c>
      <c r="AR250" s="394" t="s">
        <v>2093</v>
      </c>
      <c r="AS250" s="394" t="s">
        <v>2121</v>
      </c>
      <c r="AT250" s="394" t="s">
        <v>2121</v>
      </c>
      <c r="AU250" s="394" t="s">
        <v>2121</v>
      </c>
      <c r="AV250" s="394" t="s">
        <v>2121</v>
      </c>
      <c r="AW250" s="394" t="s">
        <v>2121</v>
      </c>
      <c r="AX250" s="394" t="s">
        <v>2121</v>
      </c>
      <c r="AY250" s="394" t="s">
        <v>2121</v>
      </c>
      <c r="AZ250" s="394" t="s">
        <v>2121</v>
      </c>
      <c r="BA250" s="394" t="s">
        <v>2121</v>
      </c>
      <c r="BB250" s="394" t="s">
        <v>2121</v>
      </c>
      <c r="BC250" s="394" t="s">
        <v>2121</v>
      </c>
      <c r="BD250" s="394" t="s">
        <v>2121</v>
      </c>
      <c r="BE250" s="394" t="s">
        <v>2121</v>
      </c>
      <c r="BF250" s="394" t="s">
        <v>2121</v>
      </c>
      <c r="BG250" s="394" t="s">
        <v>2121</v>
      </c>
      <c r="BH250" s="394" t="s">
        <v>2093</v>
      </c>
      <c r="BI250" s="402" t="s">
        <v>2121</v>
      </c>
      <c r="BJ250" s="333"/>
      <c r="BK250" s="333"/>
      <c r="BL250" s="333"/>
      <c r="BM250" s="333"/>
    </row>
    <row r="251" spans="1:65" ht="135" hidden="1" x14ac:dyDescent="0.2">
      <c r="B251"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EST-DO_2-3-4-5-N.A-N-DGTIC-241</v>
      </c>
      <c r="C251" s="399">
        <f t="shared" si="14"/>
        <v>241</v>
      </c>
      <c r="D251" s="383" t="s">
        <v>2164</v>
      </c>
      <c r="E251" s="428" t="s">
        <v>1583</v>
      </c>
      <c r="F251" s="372" t="s">
        <v>2177</v>
      </c>
      <c r="G251" s="377" t="s">
        <v>2087</v>
      </c>
      <c r="H251" s="372" t="s">
        <v>2174</v>
      </c>
      <c r="I251" s="373" t="s">
        <v>2991</v>
      </c>
      <c r="J251" s="374" t="s">
        <v>2155</v>
      </c>
      <c r="K251" s="375" t="s">
        <v>2156</v>
      </c>
      <c r="L251" s="375" t="s">
        <v>2181</v>
      </c>
      <c r="M251" s="375" t="s">
        <v>2186</v>
      </c>
      <c r="N251" s="373" t="s">
        <v>2188</v>
      </c>
      <c r="O251" s="373" t="s">
        <v>2092</v>
      </c>
      <c r="P251" s="377" t="s">
        <v>2121</v>
      </c>
      <c r="Q251" s="377" t="s">
        <v>2121</v>
      </c>
      <c r="R251" s="373" t="s">
        <v>3047</v>
      </c>
      <c r="S251" s="373" t="s">
        <v>1464</v>
      </c>
      <c r="T251" s="379">
        <v>46054</v>
      </c>
      <c r="U251" s="379">
        <v>46203</v>
      </c>
      <c r="V251" s="373" t="s">
        <v>3043</v>
      </c>
      <c r="W251" s="377" t="s">
        <v>2121</v>
      </c>
      <c r="X251" s="373" t="s">
        <v>3030</v>
      </c>
      <c r="Y251" s="373" t="s">
        <v>3031</v>
      </c>
      <c r="Z251" s="377" t="s">
        <v>3048</v>
      </c>
      <c r="AA251" s="394" t="s">
        <v>2121</v>
      </c>
      <c r="AB251" s="394" t="s">
        <v>2121</v>
      </c>
      <c r="AC251" s="371" t="s">
        <v>2093</v>
      </c>
      <c r="AD251" s="394" t="s">
        <v>2121</v>
      </c>
      <c r="AE251" s="394" t="s">
        <v>2121</v>
      </c>
      <c r="AF251" s="394" t="s">
        <v>2121</v>
      </c>
      <c r="AG251" s="371" t="s">
        <v>2093</v>
      </c>
      <c r="AH251" s="394" t="s">
        <v>2121</v>
      </c>
      <c r="AI251" s="394" t="s">
        <v>2121</v>
      </c>
      <c r="AJ251" s="394" t="s">
        <v>2121</v>
      </c>
      <c r="AK251" s="371" t="s">
        <v>2093</v>
      </c>
      <c r="AL251" s="371" t="s">
        <v>2093</v>
      </c>
      <c r="AM251" s="394" t="s">
        <v>2121</v>
      </c>
      <c r="AN251" s="394" t="s">
        <v>2121</v>
      </c>
      <c r="AO251" s="394" t="s">
        <v>2121</v>
      </c>
      <c r="AP251" s="394" t="s">
        <v>2121</v>
      </c>
      <c r="AQ251" s="394" t="s">
        <v>2121</v>
      </c>
      <c r="AR251" s="394" t="s">
        <v>2121</v>
      </c>
      <c r="AS251" s="394" t="s">
        <v>2121</v>
      </c>
      <c r="AT251" s="394" t="s">
        <v>2121</v>
      </c>
      <c r="AU251" s="371" t="s">
        <v>2093</v>
      </c>
      <c r="AV251" s="394" t="s">
        <v>2121</v>
      </c>
      <c r="AW251" s="394" t="s">
        <v>2121</v>
      </c>
      <c r="AX251" s="394" t="s">
        <v>2121</v>
      </c>
      <c r="AY251" s="394" t="s">
        <v>2121</v>
      </c>
      <c r="AZ251" s="394" t="s">
        <v>2121</v>
      </c>
      <c r="BA251" s="394" t="s">
        <v>2121</v>
      </c>
      <c r="BB251" s="394" t="s">
        <v>2121</v>
      </c>
      <c r="BC251" s="371" t="s">
        <v>2093</v>
      </c>
      <c r="BD251" s="394" t="s">
        <v>2121</v>
      </c>
      <c r="BE251" s="394" t="s">
        <v>2121</v>
      </c>
      <c r="BF251" s="394" t="s">
        <v>2121</v>
      </c>
      <c r="BG251" s="394" t="s">
        <v>2121</v>
      </c>
      <c r="BH251" s="371" t="s">
        <v>2093</v>
      </c>
      <c r="BI251" s="402" t="s">
        <v>2121</v>
      </c>
      <c r="BJ251" s="333"/>
      <c r="BK251" s="333"/>
      <c r="BL251" s="333"/>
      <c r="BM251" s="333"/>
    </row>
    <row r="252" spans="1:65" s="471" customFormat="1" ht="135" hidden="1" x14ac:dyDescent="0.2">
      <c r="B252" s="446" t="s">
        <v>3049</v>
      </c>
      <c r="C252" s="399">
        <f t="shared" si="14"/>
        <v>242</v>
      </c>
      <c r="D252" s="388" t="s">
        <v>2164</v>
      </c>
      <c r="E252" s="428" t="s">
        <v>1583</v>
      </c>
      <c r="F252" s="449" t="s">
        <v>2177</v>
      </c>
      <c r="G252" s="448" t="s">
        <v>2087</v>
      </c>
      <c r="H252" s="449" t="s">
        <v>2174</v>
      </c>
      <c r="I252" s="450" t="s">
        <v>2991</v>
      </c>
      <c r="J252" s="451" t="s">
        <v>2155</v>
      </c>
      <c r="K252" s="450" t="s">
        <v>2156</v>
      </c>
      <c r="L252" s="450" t="s">
        <v>2181</v>
      </c>
      <c r="M252" s="450" t="s">
        <v>2186</v>
      </c>
      <c r="N252" s="450" t="s">
        <v>2188</v>
      </c>
      <c r="O252" s="504" t="s">
        <v>2092</v>
      </c>
      <c r="P252" s="448" t="s">
        <v>2121</v>
      </c>
      <c r="Q252" s="448" t="s">
        <v>2121</v>
      </c>
      <c r="R252" s="373" t="s">
        <v>3050</v>
      </c>
      <c r="S252" s="373" t="s">
        <v>1464</v>
      </c>
      <c r="T252" s="379">
        <v>46082</v>
      </c>
      <c r="U252" s="379">
        <v>46356</v>
      </c>
      <c r="V252" s="373" t="s">
        <v>3043</v>
      </c>
      <c r="W252" s="377" t="s">
        <v>2121</v>
      </c>
      <c r="X252" s="450" t="s">
        <v>3030</v>
      </c>
      <c r="Y252" s="450" t="s">
        <v>3031</v>
      </c>
      <c r="Z252" s="406">
        <v>0.1</v>
      </c>
      <c r="AA252" s="394" t="s">
        <v>2121</v>
      </c>
      <c r="AB252" s="394" t="s">
        <v>2121</v>
      </c>
      <c r="AC252" s="389" t="s">
        <v>2093</v>
      </c>
      <c r="AD252" s="394" t="s">
        <v>2121</v>
      </c>
      <c r="AE252" s="394" t="s">
        <v>2121</v>
      </c>
      <c r="AF252" s="394" t="s">
        <v>2121</v>
      </c>
      <c r="AG252" s="389" t="s">
        <v>2093</v>
      </c>
      <c r="AH252" s="394" t="s">
        <v>2121</v>
      </c>
      <c r="AI252" s="394" t="s">
        <v>2121</v>
      </c>
      <c r="AJ252" s="394" t="s">
        <v>2121</v>
      </c>
      <c r="AK252" s="394" t="s">
        <v>2121</v>
      </c>
      <c r="AL252" s="394" t="s">
        <v>2121</v>
      </c>
      <c r="AM252" s="394" t="s">
        <v>2121</v>
      </c>
      <c r="AN252" s="394" t="s">
        <v>2121</v>
      </c>
      <c r="AO252" s="394" t="s">
        <v>2121</v>
      </c>
      <c r="AP252" s="389" t="s">
        <v>2093</v>
      </c>
      <c r="AQ252" s="394" t="s">
        <v>2121</v>
      </c>
      <c r="AR252" s="394" t="s">
        <v>2121</v>
      </c>
      <c r="AS252" s="394" t="s">
        <v>2121</v>
      </c>
      <c r="AT252" s="394" t="s">
        <v>2121</v>
      </c>
      <c r="AU252" s="389" t="s">
        <v>2093</v>
      </c>
      <c r="AV252" s="394" t="s">
        <v>2121</v>
      </c>
      <c r="AW252" s="394" t="s">
        <v>2121</v>
      </c>
      <c r="AX252" s="394" t="s">
        <v>2121</v>
      </c>
      <c r="AY252" s="394" t="s">
        <v>2121</v>
      </c>
      <c r="AZ252" s="394" t="s">
        <v>2121</v>
      </c>
      <c r="BA252" s="394" t="s">
        <v>2121</v>
      </c>
      <c r="BB252" s="394" t="s">
        <v>2121</v>
      </c>
      <c r="BC252" s="394" t="s">
        <v>2121</v>
      </c>
      <c r="BD252" s="394" t="s">
        <v>2121</v>
      </c>
      <c r="BE252" s="394" t="s">
        <v>2121</v>
      </c>
      <c r="BF252" s="394" t="s">
        <v>2121</v>
      </c>
      <c r="BG252" s="394" t="s">
        <v>2121</v>
      </c>
      <c r="BH252" s="389" t="s">
        <v>2093</v>
      </c>
      <c r="BI252" s="402" t="s">
        <v>2121</v>
      </c>
    </row>
    <row r="253" spans="1:65" ht="135" hidden="1" x14ac:dyDescent="0.2">
      <c r="B253" s="420" t="s">
        <v>3051</v>
      </c>
      <c r="C253" s="399">
        <f>+C252+1</f>
        <v>243</v>
      </c>
      <c r="D253" s="383" t="s">
        <v>2164</v>
      </c>
      <c r="E253" s="369" t="s">
        <v>1583</v>
      </c>
      <c r="F253" s="372" t="s">
        <v>2177</v>
      </c>
      <c r="G253" s="377" t="s">
        <v>2154</v>
      </c>
      <c r="H253" s="372" t="s">
        <v>2166</v>
      </c>
      <c r="I253" s="373" t="s">
        <v>2408</v>
      </c>
      <c r="J253" s="374" t="s">
        <v>2155</v>
      </c>
      <c r="K253" s="375" t="s">
        <v>2156</v>
      </c>
      <c r="L253" s="375" t="s">
        <v>2181</v>
      </c>
      <c r="M253" s="375" t="s">
        <v>2186</v>
      </c>
      <c r="N253" s="421" t="s">
        <v>2188</v>
      </c>
      <c r="O253" s="432" t="s">
        <v>2092</v>
      </c>
      <c r="P253" s="377" t="s">
        <v>2189</v>
      </c>
      <c r="Q253" s="377" t="s">
        <v>2161</v>
      </c>
      <c r="R253" s="432" t="s">
        <v>3052</v>
      </c>
      <c r="S253" s="432" t="s">
        <v>218</v>
      </c>
      <c r="T253" s="433">
        <v>46027</v>
      </c>
      <c r="U253" s="433">
        <v>46371</v>
      </c>
      <c r="V253" s="432" t="s">
        <v>3053</v>
      </c>
      <c r="W253" s="377" t="s">
        <v>2121</v>
      </c>
      <c r="X253" s="401" t="s">
        <v>3030</v>
      </c>
      <c r="Y253" s="401" t="s">
        <v>3031</v>
      </c>
      <c r="Z253" s="406">
        <v>0.1</v>
      </c>
      <c r="AA253" s="434" t="s">
        <v>2121</v>
      </c>
      <c r="AB253" s="434" t="s">
        <v>2121</v>
      </c>
      <c r="AC253" s="434" t="s">
        <v>2121</v>
      </c>
      <c r="AD253" s="434" t="s">
        <v>2121</v>
      </c>
      <c r="AE253" s="434" t="s">
        <v>2121</v>
      </c>
      <c r="AF253" s="434" t="s">
        <v>2121</v>
      </c>
      <c r="AG253" s="434" t="s">
        <v>2093</v>
      </c>
      <c r="AH253" s="434" t="s">
        <v>2121</v>
      </c>
      <c r="AI253" s="434" t="s">
        <v>2121</v>
      </c>
      <c r="AJ253" s="434" t="s">
        <v>2121</v>
      </c>
      <c r="AK253" s="434" t="s">
        <v>2093</v>
      </c>
      <c r="AL253" s="434" t="s">
        <v>2093</v>
      </c>
      <c r="AM253" s="434" t="s">
        <v>2121</v>
      </c>
      <c r="AN253" s="434" t="s">
        <v>2121</v>
      </c>
      <c r="AO253" s="434" t="s">
        <v>2121</v>
      </c>
      <c r="AP253" s="434" t="s">
        <v>2121</v>
      </c>
      <c r="AQ253" s="434" t="s">
        <v>2121</v>
      </c>
      <c r="AR253" s="434" t="s">
        <v>2121</v>
      </c>
      <c r="AS253" s="434" t="s">
        <v>2121</v>
      </c>
      <c r="AT253" s="434" t="s">
        <v>2121</v>
      </c>
      <c r="AU253" s="434" t="s">
        <v>2121</v>
      </c>
      <c r="AV253" s="434" t="s">
        <v>2121</v>
      </c>
      <c r="AW253" s="434" t="s">
        <v>2121</v>
      </c>
      <c r="AX253" s="434" t="s">
        <v>2121</v>
      </c>
      <c r="AY253" s="434" t="s">
        <v>2121</v>
      </c>
      <c r="AZ253" s="434" t="s">
        <v>2121</v>
      </c>
      <c r="BA253" s="434" t="s">
        <v>2121</v>
      </c>
      <c r="BB253" s="434" t="s">
        <v>2121</v>
      </c>
      <c r="BC253" s="434" t="s">
        <v>2093</v>
      </c>
      <c r="BD253" s="434" t="s">
        <v>2121</v>
      </c>
      <c r="BE253" s="434" t="s">
        <v>2121</v>
      </c>
      <c r="BF253" s="434" t="s">
        <v>2121</v>
      </c>
      <c r="BG253" s="434" t="s">
        <v>2121</v>
      </c>
      <c r="BH253" s="434" t="s">
        <v>2093</v>
      </c>
      <c r="BI253" s="435" t="s">
        <v>2121</v>
      </c>
      <c r="BJ253" s="333"/>
      <c r="BK253" s="333"/>
      <c r="BL253" s="333"/>
      <c r="BM253" s="333"/>
    </row>
    <row r="254" spans="1:65" ht="135" hidden="1" x14ac:dyDescent="0.2">
      <c r="B254" s="420" t="s">
        <v>3054</v>
      </c>
      <c r="C254" s="399">
        <f>+C253+1</f>
        <v>244</v>
      </c>
      <c r="D254" s="383" t="s">
        <v>280</v>
      </c>
      <c r="E254" s="369" t="s">
        <v>1574</v>
      </c>
      <c r="F254" s="372" t="s">
        <v>2165</v>
      </c>
      <c r="G254" s="377" t="s">
        <v>2154</v>
      </c>
      <c r="H254" s="372" t="s">
        <v>2191</v>
      </c>
      <c r="I254" s="373" t="s">
        <v>3055</v>
      </c>
      <c r="J254" s="374" t="s">
        <v>2155</v>
      </c>
      <c r="K254" s="375" t="s">
        <v>2156</v>
      </c>
      <c r="L254" s="375" t="s">
        <v>2181</v>
      </c>
      <c r="M254" s="375" t="s">
        <v>2186</v>
      </c>
      <c r="N254" s="421" t="s">
        <v>2188</v>
      </c>
      <c r="O254" s="432" t="s">
        <v>2192</v>
      </c>
      <c r="P254" s="377" t="s">
        <v>2189</v>
      </c>
      <c r="Q254" s="377" t="s">
        <v>2193</v>
      </c>
      <c r="R254" s="432" t="s">
        <v>3056</v>
      </c>
      <c r="S254" s="432" t="s">
        <v>3057</v>
      </c>
      <c r="T254" s="433">
        <v>46023</v>
      </c>
      <c r="U254" s="433">
        <v>46371</v>
      </c>
      <c r="V254" s="432" t="s">
        <v>3058</v>
      </c>
      <c r="W254" s="377" t="s">
        <v>2121</v>
      </c>
      <c r="X254" s="401" t="s">
        <v>3030</v>
      </c>
      <c r="Y254" s="401" t="s">
        <v>3031</v>
      </c>
      <c r="Z254" s="406">
        <v>0.1</v>
      </c>
      <c r="AA254" s="434" t="s">
        <v>2121</v>
      </c>
      <c r="AB254" s="434" t="s">
        <v>2121</v>
      </c>
      <c r="AC254" s="434" t="s">
        <v>2093</v>
      </c>
      <c r="AD254" s="434" t="s">
        <v>2121</v>
      </c>
      <c r="AE254" s="434" t="s">
        <v>2121</v>
      </c>
      <c r="AF254" s="434" t="s">
        <v>2121</v>
      </c>
      <c r="AG254" s="434" t="s">
        <v>2093</v>
      </c>
      <c r="AH254" s="434" t="s">
        <v>2121</v>
      </c>
      <c r="AI254" s="434" t="s">
        <v>2121</v>
      </c>
      <c r="AJ254" s="434" t="s">
        <v>2121</v>
      </c>
      <c r="AK254" s="434" t="s">
        <v>2121</v>
      </c>
      <c r="AL254" s="434" t="s">
        <v>2121</v>
      </c>
      <c r="AM254" s="434" t="s">
        <v>2121</v>
      </c>
      <c r="AN254" s="434" t="s">
        <v>2121</v>
      </c>
      <c r="AO254" s="434" t="s">
        <v>2121</v>
      </c>
      <c r="AP254" s="434" t="s">
        <v>2121</v>
      </c>
      <c r="AQ254" s="434" t="s">
        <v>2121</v>
      </c>
      <c r="AR254" s="434" t="s">
        <v>2121</v>
      </c>
      <c r="AS254" s="434" t="s">
        <v>2121</v>
      </c>
      <c r="AT254" s="434" t="s">
        <v>2121</v>
      </c>
      <c r="AU254" s="434" t="s">
        <v>2093</v>
      </c>
      <c r="AV254" s="434" t="s">
        <v>2121</v>
      </c>
      <c r="AW254" s="434" t="s">
        <v>2121</v>
      </c>
      <c r="AX254" s="434" t="s">
        <v>2121</v>
      </c>
      <c r="AY254" s="434" t="s">
        <v>2121</v>
      </c>
      <c r="AZ254" s="434" t="s">
        <v>2121</v>
      </c>
      <c r="BA254" s="434" t="s">
        <v>2121</v>
      </c>
      <c r="BB254" s="434" t="s">
        <v>2121</v>
      </c>
      <c r="BC254" s="434" t="s">
        <v>2121</v>
      </c>
      <c r="BD254" s="434" t="s">
        <v>2121</v>
      </c>
      <c r="BE254" s="434" t="s">
        <v>2121</v>
      </c>
      <c r="BF254" s="434" t="s">
        <v>2121</v>
      </c>
      <c r="BG254" s="434" t="s">
        <v>2121</v>
      </c>
      <c r="BH254" s="434" t="s">
        <v>2093</v>
      </c>
      <c r="BI254" s="435" t="s">
        <v>2121</v>
      </c>
      <c r="BJ254" s="333"/>
      <c r="BK254" s="333"/>
      <c r="BL254" s="333"/>
      <c r="BM254" s="333"/>
    </row>
    <row r="255" spans="1:65" ht="135" hidden="1" x14ac:dyDescent="0.2">
      <c r="A255" s="333" t="e">
        <f>#REF!</f>
        <v>#REF!</v>
      </c>
      <c r="B255"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EST-DO_2-3-4-5-N.A-N-OAPCR -245</v>
      </c>
      <c r="C255" s="367">
        <f>+C254+1</f>
        <v>245</v>
      </c>
      <c r="D255" s="383" t="s">
        <v>99</v>
      </c>
      <c r="E255" s="389" t="s">
        <v>2118</v>
      </c>
      <c r="F255" s="372" t="s">
        <v>2119</v>
      </c>
      <c r="G255" s="371" t="s">
        <v>2087</v>
      </c>
      <c r="H255" s="372" t="s">
        <v>2120</v>
      </c>
      <c r="I255" s="386" t="s">
        <v>2408</v>
      </c>
      <c r="J255" s="374" t="str">
        <f>IFERROR(VLOOKUP(PAA_20253132[[#This Row],[PRODUCTO  (Intermedio- proyectos)]],[5]!Tabla17[#All],2,FALSE),"Seleccione el producto")</f>
        <v>DO_2</v>
      </c>
      <c r="K255" s="391" t="str">
        <f>IFERROR(VLOOKUP(PAA_20253132[[#This Row],[PRODUCTO  (Intermedio- proyectos)]],[5]!Tabla17[#All],3,FALSE),"Seleccione el producto")</f>
        <v>Optimizar las capacidades organizacionales dentro del marco de la arquitectura empresarial de la Entidad mediante la implementación de la transformación digital que permita modernizar la entidad, facilitar la prestación de los servicios a los grupos de valor y mejorar la transparencia y publicidad de la información para el seguimiento de los recursos de la salud.</v>
      </c>
      <c r="L255" s="391" t="str">
        <f>IFERROR(VLOOKUP(PAA_20253132[[#This Row],[PRODUCTO  (Intermedio- proyectos)]],[5]!Tabla17[#All],4,FALSE),"Seleccione el producto")</f>
        <v>3. Modernizar y optimizar los sistemas de información en la ADRES</v>
      </c>
      <c r="M255" s="391" t="str">
        <f>IFERROR(VLOOKUP(PAA_20253132[[#This Row],[PRODUCTO  (Intermedio- proyectos)]],[5]!Tabla17[#All],5,FALSE),"Seleccione el producto")</f>
        <v>Lider de la DGTIC</v>
      </c>
      <c r="N255" s="505" t="s">
        <v>2188</v>
      </c>
      <c r="O255" s="472" t="s">
        <v>2092</v>
      </c>
      <c r="P255" s="377" t="s">
        <v>2121</v>
      </c>
      <c r="Q255" s="377" t="s">
        <v>2121</v>
      </c>
      <c r="R255" s="472" t="s">
        <v>3059</v>
      </c>
      <c r="S255" s="472" t="s">
        <v>2791</v>
      </c>
      <c r="T255" s="437">
        <v>46054</v>
      </c>
      <c r="U255" s="437">
        <v>46371</v>
      </c>
      <c r="V255" s="472" t="s">
        <v>3060</v>
      </c>
      <c r="W255" s="377" t="s">
        <v>2121</v>
      </c>
      <c r="X255" s="386" t="s">
        <v>3030</v>
      </c>
      <c r="Y255" s="386" t="s">
        <v>3031</v>
      </c>
      <c r="Z255" s="406">
        <v>0.1</v>
      </c>
      <c r="AA255" s="389" t="s">
        <v>2121</v>
      </c>
      <c r="AB255" s="389" t="s">
        <v>2121</v>
      </c>
      <c r="AC255" s="389" t="s">
        <v>2121</v>
      </c>
      <c r="AD255" s="389" t="s">
        <v>2121</v>
      </c>
      <c r="AE255" s="389" t="s">
        <v>2121</v>
      </c>
      <c r="AF255" s="389" t="s">
        <v>2121</v>
      </c>
      <c r="AG255" s="389" t="s">
        <v>2093</v>
      </c>
      <c r="AH255" s="389" t="s">
        <v>2121</v>
      </c>
      <c r="AI255" s="389" t="s">
        <v>2121</v>
      </c>
      <c r="AJ255" s="389" t="s">
        <v>2121</v>
      </c>
      <c r="AK255" s="389" t="s">
        <v>2121</v>
      </c>
      <c r="AL255" s="389" t="s">
        <v>2121</v>
      </c>
      <c r="AM255" s="389" t="s">
        <v>2121</v>
      </c>
      <c r="AN255" s="389" t="s">
        <v>2121</v>
      </c>
      <c r="AO255" s="389" t="s">
        <v>2121</v>
      </c>
      <c r="AP255" s="389" t="s">
        <v>2121</v>
      </c>
      <c r="AQ255" s="389" t="s">
        <v>2121</v>
      </c>
      <c r="AR255" s="389" t="s">
        <v>2093</v>
      </c>
      <c r="AS255" s="389" t="s">
        <v>2121</v>
      </c>
      <c r="AT255" s="389" t="s">
        <v>2121</v>
      </c>
      <c r="AU255" s="389" t="s">
        <v>2121</v>
      </c>
      <c r="AV255" s="389" t="s">
        <v>2121</v>
      </c>
      <c r="AW255" s="389" t="s">
        <v>2121</v>
      </c>
      <c r="AX255" s="389" t="s">
        <v>2121</v>
      </c>
      <c r="AY255" s="389" t="s">
        <v>2121</v>
      </c>
      <c r="AZ255" s="389" t="s">
        <v>2121</v>
      </c>
      <c r="BA255" s="389" t="s">
        <v>2121</v>
      </c>
      <c r="BB255" s="389" t="s">
        <v>2121</v>
      </c>
      <c r="BC255" s="389" t="s">
        <v>2121</v>
      </c>
      <c r="BD255" s="389" t="s">
        <v>2121</v>
      </c>
      <c r="BE255" s="389" t="s">
        <v>2121</v>
      </c>
      <c r="BF255" s="389" t="s">
        <v>2121</v>
      </c>
      <c r="BG255" s="389" t="s">
        <v>2121</v>
      </c>
      <c r="BH255" s="389" t="s">
        <v>2093</v>
      </c>
      <c r="BI255" s="439" t="s">
        <v>2121</v>
      </c>
      <c r="BJ255" s="333"/>
      <c r="BK255" s="333"/>
      <c r="BL255" s="333"/>
      <c r="BM255" s="333"/>
    </row>
    <row r="256" spans="1:65" ht="135" hidden="1" x14ac:dyDescent="0.2">
      <c r="B256"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EST-DO_2-3-4-5-N.A-N-OAPCR -246</v>
      </c>
      <c r="C256" s="367">
        <f t="shared" ref="C256:C260" si="15">+C255+1</f>
        <v>246</v>
      </c>
      <c r="D256" s="383" t="s">
        <v>99</v>
      </c>
      <c r="E256" s="389" t="s">
        <v>2118</v>
      </c>
      <c r="F256" s="372" t="s">
        <v>2119</v>
      </c>
      <c r="G256" s="371" t="s">
        <v>2087</v>
      </c>
      <c r="H256" s="372" t="s">
        <v>2120</v>
      </c>
      <c r="I256" s="386" t="s">
        <v>2408</v>
      </c>
      <c r="J256" s="374" t="str">
        <f>IFERROR(VLOOKUP(PAA_20253132[[#This Row],[PRODUCTO  (Intermedio- proyectos)]],[5]!Tabla17[#All],2,FALSE),"Seleccione el producto")</f>
        <v>DO_2</v>
      </c>
      <c r="K256" s="391" t="str">
        <f>IFERROR(VLOOKUP(PAA_20253132[[#This Row],[PRODUCTO  (Intermedio- proyectos)]],[5]!Tabla17[#All],3,FALSE),"Seleccione el producto")</f>
        <v>Optimizar las capacidades organizacionales dentro del marco de la arquitectura empresarial de la Entidad mediante la implementación de la transformación digital que permita modernizar la entidad, facilitar la prestación de los servicios a los grupos de valor y mejorar la transparencia y publicidad de la información para el seguimiento de los recursos de la salud.</v>
      </c>
      <c r="L256" s="391" t="str">
        <f>IFERROR(VLOOKUP(PAA_20253132[[#This Row],[PRODUCTO  (Intermedio- proyectos)]],[5]!Tabla17[#All],4,FALSE),"Seleccione el producto")</f>
        <v>3. Modernizar y optimizar los sistemas de información en la ADRES</v>
      </c>
      <c r="M256" s="391" t="str">
        <f>IFERROR(VLOOKUP(PAA_20253132[[#This Row],[PRODUCTO  (Intermedio- proyectos)]],[5]!Tabla17[#All],5,FALSE),"Seleccione el producto")</f>
        <v>Lider de la DGTIC</v>
      </c>
      <c r="N256" s="505" t="s">
        <v>2188</v>
      </c>
      <c r="O256" s="472" t="s">
        <v>2092</v>
      </c>
      <c r="P256" s="377" t="s">
        <v>2121</v>
      </c>
      <c r="Q256" s="377" t="s">
        <v>2121</v>
      </c>
      <c r="R256" s="472" t="s">
        <v>3061</v>
      </c>
      <c r="S256" s="472" t="s">
        <v>2791</v>
      </c>
      <c r="T256" s="437">
        <v>46113</v>
      </c>
      <c r="U256" s="437">
        <v>46371</v>
      </c>
      <c r="V256" s="472" t="s">
        <v>3062</v>
      </c>
      <c r="W256" s="377" t="s">
        <v>2121</v>
      </c>
      <c r="X256" s="386" t="s">
        <v>3030</v>
      </c>
      <c r="Y256" s="386" t="s">
        <v>3031</v>
      </c>
      <c r="Z256" s="406">
        <v>0.1</v>
      </c>
      <c r="AA256" s="389" t="s">
        <v>2121</v>
      </c>
      <c r="AB256" s="389" t="s">
        <v>2121</v>
      </c>
      <c r="AC256" s="389" t="s">
        <v>2121</v>
      </c>
      <c r="AD256" s="389" t="s">
        <v>2121</v>
      </c>
      <c r="AE256" s="389" t="s">
        <v>2121</v>
      </c>
      <c r="AF256" s="389" t="s">
        <v>2121</v>
      </c>
      <c r="AG256" s="389" t="s">
        <v>2093</v>
      </c>
      <c r="AH256" s="389" t="s">
        <v>2121</v>
      </c>
      <c r="AI256" s="389" t="s">
        <v>2121</v>
      </c>
      <c r="AJ256" s="389" t="s">
        <v>2121</v>
      </c>
      <c r="AK256" s="389" t="s">
        <v>2121</v>
      </c>
      <c r="AL256" s="389" t="s">
        <v>2121</v>
      </c>
      <c r="AM256" s="389" t="s">
        <v>2121</v>
      </c>
      <c r="AN256" s="389" t="s">
        <v>2121</v>
      </c>
      <c r="AO256" s="389" t="s">
        <v>2121</v>
      </c>
      <c r="AP256" s="389" t="s">
        <v>2121</v>
      </c>
      <c r="AQ256" s="389" t="s">
        <v>2121</v>
      </c>
      <c r="AR256" s="389" t="s">
        <v>2093</v>
      </c>
      <c r="AS256" s="389" t="s">
        <v>2121</v>
      </c>
      <c r="AT256" s="389" t="s">
        <v>2121</v>
      </c>
      <c r="AU256" s="389" t="s">
        <v>2121</v>
      </c>
      <c r="AV256" s="389" t="s">
        <v>2121</v>
      </c>
      <c r="AW256" s="389" t="s">
        <v>2121</v>
      </c>
      <c r="AX256" s="389" t="s">
        <v>2121</v>
      </c>
      <c r="AY256" s="389" t="s">
        <v>2121</v>
      </c>
      <c r="AZ256" s="389" t="s">
        <v>2121</v>
      </c>
      <c r="BA256" s="389" t="s">
        <v>2121</v>
      </c>
      <c r="BB256" s="389" t="s">
        <v>2121</v>
      </c>
      <c r="BC256" s="389" t="s">
        <v>2121</v>
      </c>
      <c r="BD256" s="389" t="s">
        <v>2121</v>
      </c>
      <c r="BE256" s="389" t="s">
        <v>2121</v>
      </c>
      <c r="BF256" s="389" t="s">
        <v>2121</v>
      </c>
      <c r="BG256" s="389" t="s">
        <v>2121</v>
      </c>
      <c r="BH256" s="389" t="s">
        <v>2093</v>
      </c>
      <c r="BI256" s="439" t="s">
        <v>2121</v>
      </c>
      <c r="BJ256" s="333"/>
      <c r="BK256" s="333"/>
      <c r="BL256" s="333"/>
      <c r="BM256" s="333"/>
    </row>
    <row r="257" spans="2:65" ht="135" hidden="1" x14ac:dyDescent="0.2">
      <c r="B257"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EST-DO_2-3-4-5-N.A-N-OAPCR -247</v>
      </c>
      <c r="C257" s="367">
        <f t="shared" si="15"/>
        <v>247</v>
      </c>
      <c r="D257" s="383" t="s">
        <v>99</v>
      </c>
      <c r="E257" s="389" t="s">
        <v>2118</v>
      </c>
      <c r="F257" s="372" t="s">
        <v>2119</v>
      </c>
      <c r="G257" s="371" t="s">
        <v>2087</v>
      </c>
      <c r="H257" s="372" t="s">
        <v>2120</v>
      </c>
      <c r="I257" s="386" t="s">
        <v>2408</v>
      </c>
      <c r="J257" s="374" t="str">
        <f>IFERROR(VLOOKUP(PAA_20253132[[#This Row],[PRODUCTO  (Intermedio- proyectos)]],[5]!Tabla17[#All],2,FALSE),"Seleccione el producto")</f>
        <v>DO_2</v>
      </c>
      <c r="K257" s="391" t="str">
        <f>IFERROR(VLOOKUP(PAA_20253132[[#This Row],[PRODUCTO  (Intermedio- proyectos)]],[5]!Tabla17[#All],3,FALSE),"Seleccione el producto")</f>
        <v>Optimizar las capacidades organizacionales dentro del marco de la arquitectura empresarial de la Entidad mediante la implementación de la transformación digital que permita modernizar la entidad, facilitar la prestación de los servicios a los grupos de valor y mejorar la transparencia y publicidad de la información para el seguimiento de los recursos de la salud.</v>
      </c>
      <c r="L257" s="391" t="str">
        <f>IFERROR(VLOOKUP(PAA_20253132[[#This Row],[PRODUCTO  (Intermedio- proyectos)]],[5]!Tabla17[#All],4,FALSE),"Seleccione el producto")</f>
        <v>3. Modernizar y optimizar los sistemas de información en la ADRES</v>
      </c>
      <c r="M257" s="391" t="str">
        <f>IFERROR(VLOOKUP(PAA_20253132[[#This Row],[PRODUCTO  (Intermedio- proyectos)]],[5]!Tabla17[#All],5,FALSE),"Seleccione el producto")</f>
        <v>Lider de la DGTIC</v>
      </c>
      <c r="N257" s="505" t="s">
        <v>2188</v>
      </c>
      <c r="O257" s="472" t="s">
        <v>2092</v>
      </c>
      <c r="P257" s="377" t="s">
        <v>2121</v>
      </c>
      <c r="Q257" s="377" t="s">
        <v>2121</v>
      </c>
      <c r="R257" s="472" t="s">
        <v>3063</v>
      </c>
      <c r="S257" s="472" t="s">
        <v>2791</v>
      </c>
      <c r="T257" s="437">
        <v>46113</v>
      </c>
      <c r="U257" s="437">
        <v>46371</v>
      </c>
      <c r="V257" s="472" t="s">
        <v>3064</v>
      </c>
      <c r="W257" s="377" t="s">
        <v>2121</v>
      </c>
      <c r="X257" s="386" t="s">
        <v>3030</v>
      </c>
      <c r="Y257" s="386" t="s">
        <v>3031</v>
      </c>
      <c r="Z257" s="406">
        <v>0.1</v>
      </c>
      <c r="AA257" s="389" t="s">
        <v>2121</v>
      </c>
      <c r="AB257" s="389" t="s">
        <v>2121</v>
      </c>
      <c r="AC257" s="389" t="s">
        <v>2121</v>
      </c>
      <c r="AD257" s="389" t="s">
        <v>2121</v>
      </c>
      <c r="AE257" s="389" t="s">
        <v>2121</v>
      </c>
      <c r="AF257" s="389" t="s">
        <v>2121</v>
      </c>
      <c r="AG257" s="389" t="s">
        <v>2093</v>
      </c>
      <c r="AH257" s="389" t="s">
        <v>2121</v>
      </c>
      <c r="AI257" s="389" t="s">
        <v>2121</v>
      </c>
      <c r="AJ257" s="389" t="s">
        <v>2121</v>
      </c>
      <c r="AK257" s="389" t="s">
        <v>2121</v>
      </c>
      <c r="AL257" s="389" t="s">
        <v>2121</v>
      </c>
      <c r="AM257" s="389" t="s">
        <v>2121</v>
      </c>
      <c r="AN257" s="389" t="s">
        <v>2121</v>
      </c>
      <c r="AO257" s="389" t="s">
        <v>2121</v>
      </c>
      <c r="AP257" s="389" t="s">
        <v>2121</v>
      </c>
      <c r="AQ257" s="389" t="s">
        <v>2121</v>
      </c>
      <c r="AR257" s="389" t="s">
        <v>2093</v>
      </c>
      <c r="AS257" s="389" t="s">
        <v>2121</v>
      </c>
      <c r="AT257" s="389" t="s">
        <v>2121</v>
      </c>
      <c r="AU257" s="389" t="s">
        <v>2121</v>
      </c>
      <c r="AV257" s="389" t="s">
        <v>2121</v>
      </c>
      <c r="AW257" s="389" t="s">
        <v>2121</v>
      </c>
      <c r="AX257" s="389" t="s">
        <v>2121</v>
      </c>
      <c r="AY257" s="389" t="s">
        <v>2121</v>
      </c>
      <c r="AZ257" s="389" t="s">
        <v>2121</v>
      </c>
      <c r="BA257" s="389" t="s">
        <v>2121</v>
      </c>
      <c r="BB257" s="389" t="s">
        <v>2121</v>
      </c>
      <c r="BC257" s="389" t="s">
        <v>2121</v>
      </c>
      <c r="BD257" s="389" t="s">
        <v>2121</v>
      </c>
      <c r="BE257" s="389" t="s">
        <v>2121</v>
      </c>
      <c r="BF257" s="389" t="s">
        <v>2121</v>
      </c>
      <c r="BG257" s="389" t="s">
        <v>2121</v>
      </c>
      <c r="BH257" s="389" t="s">
        <v>2093</v>
      </c>
      <c r="BI257" s="439" t="s">
        <v>2121</v>
      </c>
      <c r="BJ257" s="333"/>
      <c r="BK257" s="333"/>
      <c r="BL257" s="333"/>
      <c r="BM257" s="333"/>
    </row>
    <row r="258" spans="2:65" s="467" customFormat="1" ht="135" hidden="1" x14ac:dyDescent="0.2">
      <c r="B258"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EST-DO_2-3-4-5-N.A-N-OAPCR -248</v>
      </c>
      <c r="C258" s="367">
        <f t="shared" si="15"/>
        <v>248</v>
      </c>
      <c r="D258" s="383" t="s">
        <v>99</v>
      </c>
      <c r="E258" s="389" t="s">
        <v>2118</v>
      </c>
      <c r="F258" s="372" t="s">
        <v>2119</v>
      </c>
      <c r="G258" s="371" t="s">
        <v>2087</v>
      </c>
      <c r="H258" s="372" t="s">
        <v>2120</v>
      </c>
      <c r="I258" s="386" t="s">
        <v>2408</v>
      </c>
      <c r="J258" s="374" t="str">
        <f>IFERROR(VLOOKUP(PAA_20253132[[#This Row],[PRODUCTO  (Intermedio- proyectos)]],[5]!Tabla17[#All],2,FALSE),"Seleccione el producto")</f>
        <v>DO_2</v>
      </c>
      <c r="K258" s="391" t="str">
        <f>IFERROR(VLOOKUP(PAA_20253132[[#This Row],[PRODUCTO  (Intermedio- proyectos)]],[5]!Tabla17[#All],3,FALSE),"Seleccione el producto")</f>
        <v>Optimizar las capacidades organizacionales dentro del marco de la arquitectura empresarial de la Entidad mediante la implementación de la transformación digital que permita modernizar la entidad, facilitar la prestación de los servicios a los grupos de valor y mejorar la transparencia y publicidad de la información para el seguimiento de los recursos de la salud.</v>
      </c>
      <c r="L258" s="391" t="str">
        <f>IFERROR(VLOOKUP(PAA_20253132[[#This Row],[PRODUCTO  (Intermedio- proyectos)]],[5]!Tabla17[#All],4,FALSE),"Seleccione el producto")</f>
        <v>3. Modernizar y optimizar los sistemas de información en la ADRES</v>
      </c>
      <c r="M258" s="391" t="str">
        <f>IFERROR(VLOOKUP(PAA_20253132[[#This Row],[PRODUCTO  (Intermedio- proyectos)]],[5]!Tabla17[#All],5,FALSE),"Seleccione el producto")</f>
        <v>Lider de la DGTIC</v>
      </c>
      <c r="N258" s="505" t="s">
        <v>2188</v>
      </c>
      <c r="O258" s="472" t="s">
        <v>2092</v>
      </c>
      <c r="P258" s="377" t="s">
        <v>2121</v>
      </c>
      <c r="Q258" s="377" t="s">
        <v>2121</v>
      </c>
      <c r="R258" s="472" t="s">
        <v>3065</v>
      </c>
      <c r="S258" s="472" t="s">
        <v>2131</v>
      </c>
      <c r="T258" s="441">
        <v>46054</v>
      </c>
      <c r="U258" s="441">
        <v>46371</v>
      </c>
      <c r="V258" s="472" t="s">
        <v>3066</v>
      </c>
      <c r="W258" s="377" t="s">
        <v>2121</v>
      </c>
      <c r="X258" s="386" t="s">
        <v>3030</v>
      </c>
      <c r="Y258" s="386" t="s">
        <v>3031</v>
      </c>
      <c r="Z258" s="406">
        <v>0.1</v>
      </c>
      <c r="AA258" s="389" t="s">
        <v>2121</v>
      </c>
      <c r="AB258" s="389" t="s">
        <v>2121</v>
      </c>
      <c r="AC258" s="389" t="s">
        <v>2093</v>
      </c>
      <c r="AD258" s="389" t="s">
        <v>2121</v>
      </c>
      <c r="AE258" s="389" t="s">
        <v>2121</v>
      </c>
      <c r="AF258" s="389" t="s">
        <v>2121</v>
      </c>
      <c r="AG258" s="389" t="s">
        <v>2093</v>
      </c>
      <c r="AH258" s="389" t="s">
        <v>2121</v>
      </c>
      <c r="AI258" s="389" t="s">
        <v>2121</v>
      </c>
      <c r="AJ258" s="389" t="s">
        <v>2121</v>
      </c>
      <c r="AK258" s="389" t="s">
        <v>2121</v>
      </c>
      <c r="AL258" s="389" t="s">
        <v>2121</v>
      </c>
      <c r="AM258" s="389" t="s">
        <v>2121</v>
      </c>
      <c r="AN258" s="389" t="s">
        <v>2121</v>
      </c>
      <c r="AO258" s="389" t="s">
        <v>2121</v>
      </c>
      <c r="AP258" s="389" t="s">
        <v>2121</v>
      </c>
      <c r="AQ258" s="389" t="s">
        <v>2121</v>
      </c>
      <c r="AR258" s="389" t="s">
        <v>2093</v>
      </c>
      <c r="AS258" s="389" t="s">
        <v>2121</v>
      </c>
      <c r="AT258" s="389" t="s">
        <v>2121</v>
      </c>
      <c r="AU258" s="389" t="s">
        <v>2093</v>
      </c>
      <c r="AV258" s="389" t="s">
        <v>2121</v>
      </c>
      <c r="AW258" s="389" t="s">
        <v>2121</v>
      </c>
      <c r="AX258" s="389" t="s">
        <v>2121</v>
      </c>
      <c r="AY258" s="389" t="s">
        <v>2121</v>
      </c>
      <c r="AZ258" s="389" t="s">
        <v>2121</v>
      </c>
      <c r="BA258" s="389" t="s">
        <v>2121</v>
      </c>
      <c r="BB258" s="389" t="s">
        <v>2121</v>
      </c>
      <c r="BC258" s="389" t="s">
        <v>2121</v>
      </c>
      <c r="BD258" s="389" t="s">
        <v>2121</v>
      </c>
      <c r="BE258" s="389" t="s">
        <v>2121</v>
      </c>
      <c r="BF258" s="389" t="s">
        <v>2121</v>
      </c>
      <c r="BG258" s="389" t="s">
        <v>2121</v>
      </c>
      <c r="BH258" s="389" t="s">
        <v>2093</v>
      </c>
      <c r="BI258" s="439" t="s">
        <v>2121</v>
      </c>
    </row>
    <row r="259" spans="2:65" s="467" customFormat="1" ht="135" hidden="1" x14ac:dyDescent="0.2">
      <c r="B259"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EST-DO_2-3-4-5-N.A-N-OAPCR -249</v>
      </c>
      <c r="C259" s="367">
        <f t="shared" si="15"/>
        <v>249</v>
      </c>
      <c r="D259" s="383" t="s">
        <v>99</v>
      </c>
      <c r="E259" s="394" t="s">
        <v>2118</v>
      </c>
      <c r="F259" s="372" t="s">
        <v>2119</v>
      </c>
      <c r="G259" s="371" t="s">
        <v>2087</v>
      </c>
      <c r="H259" s="372" t="s">
        <v>2120</v>
      </c>
      <c r="I259" s="386" t="s">
        <v>2408</v>
      </c>
      <c r="J259" s="374" t="str">
        <f>IFERROR(VLOOKUP(PAA_20253132[[#This Row],[PRODUCTO  (Intermedio- proyectos)]],[5]!Tabla17[#All],2,FALSE),"Seleccione el producto")</f>
        <v>DO_2</v>
      </c>
      <c r="K259" s="391" t="str">
        <f>IFERROR(VLOOKUP(PAA_20253132[[#This Row],[PRODUCTO  (Intermedio- proyectos)]],[5]!Tabla17[#All],3,FALSE),"Seleccione el producto")</f>
        <v>Optimizar las capacidades organizacionales dentro del marco de la arquitectura empresarial de la Entidad mediante la implementación de la transformación digital que permita modernizar la entidad, facilitar la prestación de los servicios a los grupos de valor y mejorar la transparencia y publicidad de la información para el seguimiento de los recursos de la salud.</v>
      </c>
      <c r="L259" s="391" t="str">
        <f>IFERROR(VLOOKUP(PAA_20253132[[#This Row],[PRODUCTO  (Intermedio- proyectos)]],[5]!Tabla17[#All],4,FALSE),"Seleccione el producto")</f>
        <v>3. Modernizar y optimizar los sistemas de información en la ADRES</v>
      </c>
      <c r="M259" s="391" t="str">
        <f>IFERROR(VLOOKUP(PAA_20253132[[#This Row],[PRODUCTO  (Intermedio- proyectos)]],[5]!Tabla17[#All],5,FALSE),"Seleccione el producto")</f>
        <v>Lider de la DGTIC</v>
      </c>
      <c r="N259" s="407" t="s">
        <v>2188</v>
      </c>
      <c r="O259" s="407" t="s">
        <v>2092</v>
      </c>
      <c r="P259" s="377" t="s">
        <v>2121</v>
      </c>
      <c r="Q259" s="377" t="s">
        <v>2121</v>
      </c>
      <c r="R259" s="407" t="s">
        <v>3067</v>
      </c>
      <c r="S259" s="407" t="s">
        <v>2131</v>
      </c>
      <c r="T259" s="441">
        <v>46054</v>
      </c>
      <c r="U259" s="441">
        <v>46371</v>
      </c>
      <c r="V259" s="407" t="s">
        <v>3068</v>
      </c>
      <c r="W259" s="377" t="s">
        <v>2121</v>
      </c>
      <c r="X259" s="386" t="s">
        <v>3030</v>
      </c>
      <c r="Y259" s="386" t="s">
        <v>3031</v>
      </c>
      <c r="Z259" s="406">
        <v>0.1</v>
      </c>
      <c r="AA259" s="389" t="s">
        <v>2121</v>
      </c>
      <c r="AB259" s="389" t="s">
        <v>2121</v>
      </c>
      <c r="AC259" s="394" t="s">
        <v>2093</v>
      </c>
      <c r="AD259" s="389" t="s">
        <v>2121</v>
      </c>
      <c r="AE259" s="389" t="s">
        <v>2121</v>
      </c>
      <c r="AF259" s="394" t="s">
        <v>2093</v>
      </c>
      <c r="AG259" s="394" t="s">
        <v>2093</v>
      </c>
      <c r="AH259" s="389" t="s">
        <v>2121</v>
      </c>
      <c r="AI259" s="389" t="s">
        <v>2121</v>
      </c>
      <c r="AJ259" s="389" t="s">
        <v>2121</v>
      </c>
      <c r="AK259" s="389" t="s">
        <v>2121</v>
      </c>
      <c r="AL259" s="389" t="s">
        <v>2121</v>
      </c>
      <c r="AM259" s="389" t="s">
        <v>2121</v>
      </c>
      <c r="AN259" s="389" t="s">
        <v>2121</v>
      </c>
      <c r="AO259" s="389" t="s">
        <v>2121</v>
      </c>
      <c r="AP259" s="389" t="s">
        <v>2121</v>
      </c>
      <c r="AQ259" s="389" t="s">
        <v>2121</v>
      </c>
      <c r="AR259" s="389" t="s">
        <v>2121</v>
      </c>
      <c r="AS259" s="389" t="s">
        <v>2121</v>
      </c>
      <c r="AT259" s="389" t="s">
        <v>2121</v>
      </c>
      <c r="AU259" s="394" t="s">
        <v>2093</v>
      </c>
      <c r="AV259" s="389" t="s">
        <v>2121</v>
      </c>
      <c r="AW259" s="389" t="s">
        <v>2121</v>
      </c>
      <c r="AX259" s="389" t="s">
        <v>2121</v>
      </c>
      <c r="AY259" s="389" t="s">
        <v>2121</v>
      </c>
      <c r="AZ259" s="389" t="s">
        <v>2121</v>
      </c>
      <c r="BA259" s="389" t="s">
        <v>2121</v>
      </c>
      <c r="BB259" s="389" t="s">
        <v>2121</v>
      </c>
      <c r="BC259" s="389" t="s">
        <v>2121</v>
      </c>
      <c r="BD259" s="389" t="s">
        <v>2121</v>
      </c>
      <c r="BE259" s="389" t="s">
        <v>2121</v>
      </c>
      <c r="BF259" s="389" t="s">
        <v>2121</v>
      </c>
      <c r="BG259" s="389" t="s">
        <v>2121</v>
      </c>
      <c r="BH259" s="394" t="s">
        <v>2093</v>
      </c>
      <c r="BI259" s="439" t="s">
        <v>2121</v>
      </c>
    </row>
    <row r="260" spans="2:65" s="467" customFormat="1" ht="135" hidden="1" x14ac:dyDescent="0.2">
      <c r="B260"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EST-DO_2-3-4-5-N.A-N-OAPCR -250</v>
      </c>
      <c r="C260" s="367">
        <f t="shared" si="15"/>
        <v>250</v>
      </c>
      <c r="D260" s="383" t="s">
        <v>99</v>
      </c>
      <c r="E260" s="394" t="s">
        <v>2118</v>
      </c>
      <c r="F260" s="372" t="s">
        <v>2119</v>
      </c>
      <c r="G260" s="371" t="s">
        <v>2087</v>
      </c>
      <c r="H260" s="372" t="s">
        <v>2120</v>
      </c>
      <c r="I260" s="386" t="s">
        <v>2408</v>
      </c>
      <c r="J260" s="374" t="str">
        <f>IFERROR(VLOOKUP(PAA_20253132[[#This Row],[PRODUCTO  (Intermedio- proyectos)]],[5]!Tabla17[#All],2,FALSE),"Seleccione el producto")</f>
        <v>DO_2</v>
      </c>
      <c r="K260" s="391" t="str">
        <f>IFERROR(VLOOKUP(PAA_20253132[[#This Row],[PRODUCTO  (Intermedio- proyectos)]],[5]!Tabla17[#All],3,FALSE),"Seleccione el producto")</f>
        <v>Optimizar las capacidades organizacionales dentro del marco de la arquitectura empresarial de la Entidad mediante la implementación de la transformación digital que permita modernizar la entidad, facilitar la prestación de los servicios a los grupos de valor y mejorar la transparencia y publicidad de la información para el seguimiento de los recursos de la salud.</v>
      </c>
      <c r="L260" s="391" t="str">
        <f>IFERROR(VLOOKUP(PAA_20253132[[#This Row],[PRODUCTO  (Intermedio- proyectos)]],[5]!Tabla17[#All],4,FALSE),"Seleccione el producto")</f>
        <v>3. Modernizar y optimizar los sistemas de información en la ADRES</v>
      </c>
      <c r="M260" s="391" t="str">
        <f>IFERROR(VLOOKUP(PAA_20253132[[#This Row],[PRODUCTO  (Intermedio- proyectos)]],[5]!Tabla17[#All],5,FALSE),"Seleccione el producto")</f>
        <v>Lider de la DGTIC</v>
      </c>
      <c r="N260" s="407" t="s">
        <v>2188</v>
      </c>
      <c r="O260" s="407" t="s">
        <v>2092</v>
      </c>
      <c r="P260" s="377" t="s">
        <v>2121</v>
      </c>
      <c r="Q260" s="377" t="s">
        <v>2121</v>
      </c>
      <c r="R260" s="407" t="s">
        <v>3069</v>
      </c>
      <c r="S260" s="407" t="s">
        <v>2131</v>
      </c>
      <c r="T260" s="387">
        <v>46054</v>
      </c>
      <c r="U260" s="387">
        <v>46371</v>
      </c>
      <c r="V260" s="407" t="s">
        <v>3070</v>
      </c>
      <c r="W260" s="377" t="s">
        <v>2121</v>
      </c>
      <c r="X260" s="386" t="s">
        <v>3030</v>
      </c>
      <c r="Y260" s="386" t="s">
        <v>3031</v>
      </c>
      <c r="Z260" s="406">
        <v>0.1</v>
      </c>
      <c r="AA260" s="389" t="s">
        <v>2121</v>
      </c>
      <c r="AB260" s="389" t="s">
        <v>2121</v>
      </c>
      <c r="AC260" s="394" t="s">
        <v>2093</v>
      </c>
      <c r="AD260" s="389" t="s">
        <v>2121</v>
      </c>
      <c r="AE260" s="389" t="s">
        <v>2121</v>
      </c>
      <c r="AF260" s="389" t="s">
        <v>2121</v>
      </c>
      <c r="AG260" s="394" t="s">
        <v>2093</v>
      </c>
      <c r="AH260" s="389" t="s">
        <v>2121</v>
      </c>
      <c r="AI260" s="389" t="s">
        <v>2121</v>
      </c>
      <c r="AJ260" s="389" t="s">
        <v>2121</v>
      </c>
      <c r="AK260" s="389" t="s">
        <v>2121</v>
      </c>
      <c r="AL260" s="389" t="s">
        <v>2121</v>
      </c>
      <c r="AM260" s="389" t="s">
        <v>2121</v>
      </c>
      <c r="AN260" s="389" t="s">
        <v>2121</v>
      </c>
      <c r="AO260" s="389" t="s">
        <v>2121</v>
      </c>
      <c r="AP260" s="389" t="s">
        <v>2121</v>
      </c>
      <c r="AQ260" s="389" t="s">
        <v>2121</v>
      </c>
      <c r="AR260" s="394" t="s">
        <v>2093</v>
      </c>
      <c r="AS260" s="389" t="s">
        <v>2121</v>
      </c>
      <c r="AT260" s="389" t="s">
        <v>2121</v>
      </c>
      <c r="AU260" s="394" t="s">
        <v>2093</v>
      </c>
      <c r="AV260" s="389" t="s">
        <v>2121</v>
      </c>
      <c r="AW260" s="389" t="s">
        <v>2121</v>
      </c>
      <c r="AX260" s="389" t="s">
        <v>2121</v>
      </c>
      <c r="AY260" s="389" t="s">
        <v>2121</v>
      </c>
      <c r="AZ260" s="389" t="s">
        <v>2121</v>
      </c>
      <c r="BA260" s="389" t="s">
        <v>2121</v>
      </c>
      <c r="BB260" s="389" t="s">
        <v>2121</v>
      </c>
      <c r="BC260" s="389" t="s">
        <v>2121</v>
      </c>
      <c r="BD260" s="389" t="s">
        <v>2121</v>
      </c>
      <c r="BE260" s="389" t="s">
        <v>2121</v>
      </c>
      <c r="BF260" s="389" t="s">
        <v>2121</v>
      </c>
      <c r="BG260" s="389" t="s">
        <v>2121</v>
      </c>
      <c r="BH260" s="394" t="s">
        <v>2093</v>
      </c>
      <c r="BI260" s="439" t="s">
        <v>2121</v>
      </c>
    </row>
    <row r="261" spans="2:65" s="467" customFormat="1" ht="135" hidden="1" x14ac:dyDescent="0.2">
      <c r="B261" s="420"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EST-DO_2-3-5-5-TRÁMITES-2-OAPCR -251</v>
      </c>
      <c r="C261" s="367">
        <f>+C260+1</f>
        <v>251</v>
      </c>
      <c r="D261" s="383" t="s">
        <v>99</v>
      </c>
      <c r="E261" s="374" t="str">
        <f>VLOOKUP($D261,[5]!Tabla2[#Data],2,FALSE)</f>
        <v xml:space="preserve">OAPCR </v>
      </c>
      <c r="F261" s="372" t="s">
        <v>2119</v>
      </c>
      <c r="G261" s="371" t="s">
        <v>2087</v>
      </c>
      <c r="H261" s="372" t="s">
        <v>2126</v>
      </c>
      <c r="I261" s="386" t="s">
        <v>2408</v>
      </c>
      <c r="J261" s="374" t="str">
        <f>IFERROR(VLOOKUP(PAA_20253132[[#This Row],[PRODUCTO  (Intermedio- proyectos)]],[5]!Tabla17[#All],2,FALSE),"Seleccione el producto")</f>
        <v>DO_2</v>
      </c>
      <c r="K261" s="391" t="str">
        <f>IFERROR(VLOOKUP(PAA_20253132[[#This Row],[PRODUCTO  (Intermedio- proyectos)]],[5]!Tabla17[#All],3,FALSE),"Seleccione el producto")</f>
        <v>Optimizar las capacidades organizacionales dentro del marco de la arquitectura empresarial de la Entidad mediante la implementación de la transformación digital que permita modernizar la entidad, facilitar la prestación de los servicios a los grupos de valor y mejorar la transparencia y publicidad de la información para el seguimiento de los recursos de la salud.</v>
      </c>
      <c r="L261" s="391" t="str">
        <f>IFERROR(VLOOKUP(PAA_20253132[[#This Row],[PRODUCTO  (Intermedio- proyectos)]],[5]!Tabla17[#All],4,FALSE),"Seleccione el producto")</f>
        <v>3. Modernizar y optimizar los sistemas de información en la ADRES</v>
      </c>
      <c r="M261" s="391" t="str">
        <f>IFERROR(VLOOKUP(PAA_20253132[[#This Row],[PRODUCTO  (Intermedio- proyectos)]],[5]!Tabla17[#All],5,FALSE),"Seleccione el producto")</f>
        <v>Lider de la DGTIC</v>
      </c>
      <c r="N261" s="386" t="s">
        <v>2194</v>
      </c>
      <c r="O261" s="386" t="s">
        <v>2092</v>
      </c>
      <c r="P261" s="377" t="s">
        <v>3071</v>
      </c>
      <c r="Q261" s="377" t="s">
        <v>2219</v>
      </c>
      <c r="R261" s="386" t="s">
        <v>3072</v>
      </c>
      <c r="S261" s="386" t="s">
        <v>2197</v>
      </c>
      <c r="T261" s="387">
        <v>46024</v>
      </c>
      <c r="U261" s="387">
        <v>46142</v>
      </c>
      <c r="V261" s="386" t="s">
        <v>3073</v>
      </c>
      <c r="W261" s="377" t="s">
        <v>2121</v>
      </c>
      <c r="X261" s="386" t="s">
        <v>3030</v>
      </c>
      <c r="Y261" s="386" t="s">
        <v>3031</v>
      </c>
      <c r="Z261" s="406">
        <v>0.1</v>
      </c>
      <c r="AA261" s="371" t="s">
        <v>2093</v>
      </c>
      <c r="AB261" s="371" t="s">
        <v>2121</v>
      </c>
      <c r="AC261" s="371" t="s">
        <v>2121</v>
      </c>
      <c r="AD261" s="371" t="s">
        <v>2121</v>
      </c>
      <c r="AE261" s="371" t="s">
        <v>2121</v>
      </c>
      <c r="AF261" s="371" t="s">
        <v>2121</v>
      </c>
      <c r="AG261" s="371" t="s">
        <v>2093</v>
      </c>
      <c r="AH261" s="371" t="s">
        <v>2121</v>
      </c>
      <c r="AI261" s="371" t="s">
        <v>2121</v>
      </c>
      <c r="AJ261" s="371" t="s">
        <v>2093</v>
      </c>
      <c r="AK261" s="371" t="s">
        <v>2121</v>
      </c>
      <c r="AL261" s="371" t="s">
        <v>2121</v>
      </c>
      <c r="AM261" s="371" t="s">
        <v>2121</v>
      </c>
      <c r="AN261" s="371" t="s">
        <v>2121</v>
      </c>
      <c r="AO261" s="371" t="s">
        <v>2121</v>
      </c>
      <c r="AP261" s="371" t="s">
        <v>2121</v>
      </c>
      <c r="AQ261" s="371" t="s">
        <v>2121</v>
      </c>
      <c r="AR261" s="371" t="s">
        <v>2121</v>
      </c>
      <c r="AS261" s="371" t="s">
        <v>2121</v>
      </c>
      <c r="AT261" s="371" t="s">
        <v>2121</v>
      </c>
      <c r="AU261" s="371" t="s">
        <v>2121</v>
      </c>
      <c r="AV261" s="371" t="s">
        <v>2121</v>
      </c>
      <c r="AW261" s="371" t="s">
        <v>2121</v>
      </c>
      <c r="AX261" s="371" t="s">
        <v>2121</v>
      </c>
      <c r="AY261" s="371" t="s">
        <v>2121</v>
      </c>
      <c r="AZ261" s="371" t="s">
        <v>2121</v>
      </c>
      <c r="BA261" s="371" t="s">
        <v>2121</v>
      </c>
      <c r="BB261" s="371" t="s">
        <v>2093</v>
      </c>
      <c r="BC261" s="371" t="s">
        <v>2093</v>
      </c>
      <c r="BD261" s="371" t="s">
        <v>2121</v>
      </c>
      <c r="BE261" s="371" t="s">
        <v>2121</v>
      </c>
      <c r="BF261" s="371" t="s">
        <v>2121</v>
      </c>
      <c r="BG261" s="371" t="s">
        <v>2121</v>
      </c>
      <c r="BH261" s="371" t="s">
        <v>2093</v>
      </c>
      <c r="BI261" s="381" t="s">
        <v>2093</v>
      </c>
    </row>
    <row r="262" spans="2:65" s="467" customFormat="1" ht="135" hidden="1" x14ac:dyDescent="0.2">
      <c r="B262"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PY-DO_2-3-5-5-TRÁMITES - PRESTACIONES ECONÓMICAS-2-DGTIC-252</v>
      </c>
      <c r="C262" s="374">
        <f>+C261+1</f>
        <v>252</v>
      </c>
      <c r="D262" s="383" t="s">
        <v>2164</v>
      </c>
      <c r="E262" s="428" t="s">
        <v>1583</v>
      </c>
      <c r="F262" s="372" t="s">
        <v>2177</v>
      </c>
      <c r="G262" s="377" t="s">
        <v>2154</v>
      </c>
      <c r="H262" s="372" t="s">
        <v>2166</v>
      </c>
      <c r="I262" s="373" t="s">
        <v>2991</v>
      </c>
      <c r="J262" s="374" t="s">
        <v>2155</v>
      </c>
      <c r="K262" s="375" t="s">
        <v>2156</v>
      </c>
      <c r="L262" s="375" t="s">
        <v>2181</v>
      </c>
      <c r="M262" s="375" t="s">
        <v>2186</v>
      </c>
      <c r="N262" s="386" t="s">
        <v>2194</v>
      </c>
      <c r="O262" s="373" t="s">
        <v>2092</v>
      </c>
      <c r="P262" s="377" t="s">
        <v>3074</v>
      </c>
      <c r="Q262" s="377" t="s">
        <v>2559</v>
      </c>
      <c r="R262" s="373" t="s">
        <v>3075</v>
      </c>
      <c r="S262" s="373" t="s">
        <v>1464</v>
      </c>
      <c r="T262" s="379">
        <v>46054</v>
      </c>
      <c r="U262" s="379">
        <v>46080</v>
      </c>
      <c r="V262" s="386" t="s">
        <v>3076</v>
      </c>
      <c r="W262" s="506">
        <v>1</v>
      </c>
      <c r="X262" s="373" t="s">
        <v>3030</v>
      </c>
      <c r="Y262" s="373" t="s">
        <v>3031</v>
      </c>
      <c r="Z262" s="406">
        <v>0.1</v>
      </c>
      <c r="AA262" s="371" t="s">
        <v>2093</v>
      </c>
      <c r="AB262" s="371" t="s">
        <v>2121</v>
      </c>
      <c r="AC262" s="371" t="s">
        <v>2121</v>
      </c>
      <c r="AD262" s="371" t="s">
        <v>2121</v>
      </c>
      <c r="AE262" s="371" t="s">
        <v>2121</v>
      </c>
      <c r="AF262" s="371" t="s">
        <v>2121</v>
      </c>
      <c r="AG262" s="371" t="s">
        <v>2093</v>
      </c>
      <c r="AH262" s="371" t="s">
        <v>2121</v>
      </c>
      <c r="AI262" s="371" t="s">
        <v>2121</v>
      </c>
      <c r="AJ262" s="371" t="s">
        <v>2121</v>
      </c>
      <c r="AK262" s="371" t="s">
        <v>2121</v>
      </c>
      <c r="AL262" s="371" t="s">
        <v>2121</v>
      </c>
      <c r="AM262" s="371" t="s">
        <v>2121</v>
      </c>
      <c r="AN262" s="371" t="s">
        <v>2121</v>
      </c>
      <c r="AO262" s="371" t="s">
        <v>2121</v>
      </c>
      <c r="AP262" s="371" t="s">
        <v>2121</v>
      </c>
      <c r="AQ262" s="371" t="s">
        <v>2121</v>
      </c>
      <c r="AR262" s="371" t="s">
        <v>2121</v>
      </c>
      <c r="AS262" s="371" t="s">
        <v>2121</v>
      </c>
      <c r="AT262" s="371" t="s">
        <v>2121</v>
      </c>
      <c r="AU262" s="371" t="s">
        <v>2093</v>
      </c>
      <c r="AV262" s="371" t="s">
        <v>2121</v>
      </c>
      <c r="AW262" s="371" t="s">
        <v>2121</v>
      </c>
      <c r="AX262" s="371" t="s">
        <v>2121</v>
      </c>
      <c r="AY262" s="371" t="s">
        <v>2121</v>
      </c>
      <c r="AZ262" s="371" t="s">
        <v>2121</v>
      </c>
      <c r="BA262" s="371" t="s">
        <v>2121</v>
      </c>
      <c r="BB262" s="371" t="s">
        <v>2121</v>
      </c>
      <c r="BC262" s="371" t="s">
        <v>2121</v>
      </c>
      <c r="BD262" s="371" t="s">
        <v>2121</v>
      </c>
      <c r="BE262" s="371" t="s">
        <v>2121</v>
      </c>
      <c r="BF262" s="371" t="s">
        <v>2121</v>
      </c>
      <c r="BG262" s="371" t="s">
        <v>2121</v>
      </c>
      <c r="BH262" s="371" t="s">
        <v>2093</v>
      </c>
      <c r="BI262" s="381" t="s">
        <v>2093</v>
      </c>
    </row>
    <row r="263" spans="2:65" s="467" customFormat="1" ht="135" hidden="1" x14ac:dyDescent="0.2">
      <c r="B263"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PY-DO_2-3-5-5-TRÁMITES - PRESTACIONES ECONÓMICAS-3-DGTIC-253</v>
      </c>
      <c r="C263" s="374">
        <f t="shared" ref="C263:C292" si="16">+C262+1</f>
        <v>253</v>
      </c>
      <c r="D263" s="383" t="s">
        <v>2164</v>
      </c>
      <c r="E263" s="428" t="s">
        <v>1583</v>
      </c>
      <c r="F263" s="372" t="s">
        <v>2177</v>
      </c>
      <c r="G263" s="377" t="s">
        <v>2154</v>
      </c>
      <c r="H263" s="372" t="s">
        <v>2166</v>
      </c>
      <c r="I263" s="373" t="s">
        <v>2991</v>
      </c>
      <c r="J263" s="374" t="s">
        <v>2155</v>
      </c>
      <c r="K263" s="375" t="s">
        <v>2156</v>
      </c>
      <c r="L263" s="375" t="s">
        <v>2181</v>
      </c>
      <c r="M263" s="375" t="s">
        <v>2186</v>
      </c>
      <c r="N263" s="386" t="s">
        <v>2194</v>
      </c>
      <c r="O263" s="373" t="s">
        <v>2092</v>
      </c>
      <c r="P263" s="377" t="s">
        <v>3074</v>
      </c>
      <c r="Q263" s="377" t="s">
        <v>2470</v>
      </c>
      <c r="R263" s="373" t="s">
        <v>3077</v>
      </c>
      <c r="S263" s="373" t="s">
        <v>1464</v>
      </c>
      <c r="T263" s="379">
        <v>46054</v>
      </c>
      <c r="U263" s="379">
        <v>46112</v>
      </c>
      <c r="V263" s="373" t="s">
        <v>3078</v>
      </c>
      <c r="W263" s="380">
        <v>0</v>
      </c>
      <c r="X263" s="373" t="s">
        <v>3030</v>
      </c>
      <c r="Y263" s="373" t="s">
        <v>3031</v>
      </c>
      <c r="Z263" s="406">
        <v>0.1</v>
      </c>
      <c r="AA263" s="371" t="s">
        <v>2121</v>
      </c>
      <c r="AB263" s="371" t="s">
        <v>2121</v>
      </c>
      <c r="AC263" s="371" t="s">
        <v>2121</v>
      </c>
      <c r="AD263" s="371" t="s">
        <v>2121</v>
      </c>
      <c r="AE263" s="371" t="s">
        <v>2121</v>
      </c>
      <c r="AF263" s="371" t="s">
        <v>2121</v>
      </c>
      <c r="AG263" s="371" t="s">
        <v>2093</v>
      </c>
      <c r="AH263" s="371" t="s">
        <v>2121</v>
      </c>
      <c r="AI263" s="371" t="s">
        <v>2121</v>
      </c>
      <c r="AJ263" s="371" t="s">
        <v>2093</v>
      </c>
      <c r="AK263" s="371" t="s">
        <v>2093</v>
      </c>
      <c r="AL263" s="371" t="s">
        <v>2093</v>
      </c>
      <c r="AM263" s="371" t="s">
        <v>2121</v>
      </c>
      <c r="AN263" s="371" t="s">
        <v>2121</v>
      </c>
      <c r="AO263" s="371" t="s">
        <v>2121</v>
      </c>
      <c r="AP263" s="371" t="s">
        <v>2121</v>
      </c>
      <c r="AQ263" s="371" t="s">
        <v>2121</v>
      </c>
      <c r="AR263" s="371" t="s">
        <v>2121</v>
      </c>
      <c r="AS263" s="371" t="s">
        <v>2121</v>
      </c>
      <c r="AT263" s="371" t="s">
        <v>2121</v>
      </c>
      <c r="AU263" s="371" t="s">
        <v>2093</v>
      </c>
      <c r="AV263" s="371" t="s">
        <v>2121</v>
      </c>
      <c r="AW263" s="371" t="s">
        <v>2121</v>
      </c>
      <c r="AX263" s="371" t="s">
        <v>2121</v>
      </c>
      <c r="AY263" s="371" t="s">
        <v>2121</v>
      </c>
      <c r="AZ263" s="371" t="s">
        <v>2121</v>
      </c>
      <c r="BA263" s="371" t="s">
        <v>2121</v>
      </c>
      <c r="BB263" s="371" t="s">
        <v>2121</v>
      </c>
      <c r="BC263" s="371" t="s">
        <v>2093</v>
      </c>
      <c r="BD263" s="371" t="s">
        <v>2121</v>
      </c>
      <c r="BE263" s="371" t="s">
        <v>2121</v>
      </c>
      <c r="BF263" s="371" t="s">
        <v>2121</v>
      </c>
      <c r="BG263" s="371" t="s">
        <v>2121</v>
      </c>
      <c r="BH263" s="371" t="s">
        <v>2093</v>
      </c>
      <c r="BI263" s="381" t="s">
        <v>2093</v>
      </c>
    </row>
    <row r="264" spans="2:65" s="467" customFormat="1" ht="150" hidden="1" x14ac:dyDescent="0.2">
      <c r="B264"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PY-DO_2-3-5-5-TRÁMITES - PRESTACIONES ECONÓMICAS-3-DGTIC-254</v>
      </c>
      <c r="C264" s="374">
        <f t="shared" si="16"/>
        <v>254</v>
      </c>
      <c r="D264" s="383" t="s">
        <v>2164</v>
      </c>
      <c r="E264" s="428" t="s">
        <v>1583</v>
      </c>
      <c r="F264" s="372" t="s">
        <v>2177</v>
      </c>
      <c r="G264" s="377" t="s">
        <v>2154</v>
      </c>
      <c r="H264" s="372" t="s">
        <v>2166</v>
      </c>
      <c r="I264" s="373" t="s">
        <v>2991</v>
      </c>
      <c r="J264" s="374" t="s">
        <v>2155</v>
      </c>
      <c r="K264" s="375" t="s">
        <v>2156</v>
      </c>
      <c r="L264" s="375" t="s">
        <v>2181</v>
      </c>
      <c r="M264" s="375" t="s">
        <v>2186</v>
      </c>
      <c r="N264" s="386" t="s">
        <v>2194</v>
      </c>
      <c r="O264" s="373" t="s">
        <v>2092</v>
      </c>
      <c r="P264" s="377" t="s">
        <v>3074</v>
      </c>
      <c r="Q264" s="377" t="s">
        <v>2470</v>
      </c>
      <c r="R264" s="373" t="s">
        <v>3077</v>
      </c>
      <c r="S264" s="373" t="s">
        <v>1464</v>
      </c>
      <c r="T264" s="379">
        <v>46054</v>
      </c>
      <c r="U264" s="379">
        <v>46203</v>
      </c>
      <c r="V264" s="386" t="s">
        <v>3079</v>
      </c>
      <c r="W264" s="377" t="s">
        <v>2121</v>
      </c>
      <c r="X264" s="373" t="s">
        <v>3030</v>
      </c>
      <c r="Y264" s="373" t="s">
        <v>3031</v>
      </c>
      <c r="Z264" s="406">
        <v>0.1</v>
      </c>
      <c r="AA264" s="371" t="s">
        <v>2121</v>
      </c>
      <c r="AB264" s="371" t="s">
        <v>2121</v>
      </c>
      <c r="AC264" s="371" t="s">
        <v>2121</v>
      </c>
      <c r="AD264" s="371" t="s">
        <v>2121</v>
      </c>
      <c r="AE264" s="371" t="s">
        <v>2121</v>
      </c>
      <c r="AF264" s="371" t="s">
        <v>2121</v>
      </c>
      <c r="AG264" s="371" t="s">
        <v>2093</v>
      </c>
      <c r="AH264" s="371" t="s">
        <v>2121</v>
      </c>
      <c r="AI264" s="371" t="s">
        <v>2121</v>
      </c>
      <c r="AJ264" s="371" t="s">
        <v>2093</v>
      </c>
      <c r="AK264" s="371" t="s">
        <v>2093</v>
      </c>
      <c r="AL264" s="371" t="s">
        <v>2093</v>
      </c>
      <c r="AM264" s="371" t="s">
        <v>2121</v>
      </c>
      <c r="AN264" s="371" t="s">
        <v>2121</v>
      </c>
      <c r="AO264" s="371" t="s">
        <v>2121</v>
      </c>
      <c r="AP264" s="371" t="s">
        <v>2121</v>
      </c>
      <c r="AQ264" s="371" t="s">
        <v>2121</v>
      </c>
      <c r="AR264" s="371" t="s">
        <v>2121</v>
      </c>
      <c r="AS264" s="371" t="s">
        <v>2121</v>
      </c>
      <c r="AT264" s="371" t="s">
        <v>2121</v>
      </c>
      <c r="AU264" s="371" t="s">
        <v>2093</v>
      </c>
      <c r="AV264" s="371" t="s">
        <v>2121</v>
      </c>
      <c r="AW264" s="371" t="s">
        <v>2121</v>
      </c>
      <c r="AX264" s="371" t="s">
        <v>2121</v>
      </c>
      <c r="AY264" s="371" t="s">
        <v>2121</v>
      </c>
      <c r="AZ264" s="371" t="s">
        <v>2121</v>
      </c>
      <c r="BA264" s="371" t="s">
        <v>2121</v>
      </c>
      <c r="BB264" s="371" t="s">
        <v>2121</v>
      </c>
      <c r="BC264" s="371" t="s">
        <v>2093</v>
      </c>
      <c r="BD264" s="371" t="s">
        <v>2121</v>
      </c>
      <c r="BE264" s="371" t="s">
        <v>2121</v>
      </c>
      <c r="BF264" s="371" t="s">
        <v>2121</v>
      </c>
      <c r="BG264" s="371" t="s">
        <v>2121</v>
      </c>
      <c r="BH264" s="371" t="s">
        <v>2093</v>
      </c>
      <c r="BI264" s="381" t="s">
        <v>2093</v>
      </c>
    </row>
    <row r="265" spans="2:65" s="467" customFormat="1" ht="135" hidden="1" x14ac:dyDescent="0.2">
      <c r="B265"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PY-DO_2-3-5-5-TRÁMITES - PRESTACIONES ECONÓMICAS-3-DGTIC-255</v>
      </c>
      <c r="C265" s="374">
        <f t="shared" si="16"/>
        <v>255</v>
      </c>
      <c r="D265" s="383" t="s">
        <v>2164</v>
      </c>
      <c r="E265" s="428" t="s">
        <v>1583</v>
      </c>
      <c r="F265" s="372" t="s">
        <v>2177</v>
      </c>
      <c r="G265" s="377" t="s">
        <v>2154</v>
      </c>
      <c r="H265" s="372" t="s">
        <v>2166</v>
      </c>
      <c r="I265" s="373" t="s">
        <v>2991</v>
      </c>
      <c r="J265" s="374" t="s">
        <v>2155</v>
      </c>
      <c r="K265" s="375" t="s">
        <v>2156</v>
      </c>
      <c r="L265" s="375" t="s">
        <v>2181</v>
      </c>
      <c r="M265" s="375" t="s">
        <v>2186</v>
      </c>
      <c r="N265" s="386" t="s">
        <v>2194</v>
      </c>
      <c r="O265" s="373" t="s">
        <v>2092</v>
      </c>
      <c r="P265" s="377" t="s">
        <v>3074</v>
      </c>
      <c r="Q265" s="377" t="s">
        <v>2470</v>
      </c>
      <c r="R265" s="373" t="s">
        <v>3080</v>
      </c>
      <c r="S265" s="373" t="s">
        <v>1464</v>
      </c>
      <c r="T265" s="379">
        <v>46082</v>
      </c>
      <c r="U265" s="379">
        <v>46203</v>
      </c>
      <c r="V265" s="373" t="s">
        <v>3081</v>
      </c>
      <c r="W265" s="377" t="s">
        <v>2121</v>
      </c>
      <c r="X265" s="373" t="s">
        <v>3030</v>
      </c>
      <c r="Y265" s="373" t="s">
        <v>3031</v>
      </c>
      <c r="Z265" s="406">
        <v>0.1</v>
      </c>
      <c r="AA265" s="371" t="s">
        <v>2121</v>
      </c>
      <c r="AB265" s="371" t="s">
        <v>2121</v>
      </c>
      <c r="AC265" s="371" t="s">
        <v>2121</v>
      </c>
      <c r="AD265" s="371" t="s">
        <v>2121</v>
      </c>
      <c r="AE265" s="371" t="s">
        <v>2121</v>
      </c>
      <c r="AF265" s="371" t="s">
        <v>2121</v>
      </c>
      <c r="AG265" s="371" t="s">
        <v>2093</v>
      </c>
      <c r="AH265" s="371" t="s">
        <v>2121</v>
      </c>
      <c r="AI265" s="371" t="s">
        <v>2121</v>
      </c>
      <c r="AJ265" s="371" t="s">
        <v>2093</v>
      </c>
      <c r="AK265" s="371" t="s">
        <v>2093</v>
      </c>
      <c r="AL265" s="371" t="s">
        <v>2093</v>
      </c>
      <c r="AM265" s="371" t="s">
        <v>2121</v>
      </c>
      <c r="AN265" s="371" t="s">
        <v>2121</v>
      </c>
      <c r="AO265" s="371" t="s">
        <v>2121</v>
      </c>
      <c r="AP265" s="371" t="s">
        <v>2121</v>
      </c>
      <c r="AQ265" s="371" t="s">
        <v>2121</v>
      </c>
      <c r="AR265" s="371" t="s">
        <v>2121</v>
      </c>
      <c r="AS265" s="371" t="s">
        <v>2121</v>
      </c>
      <c r="AT265" s="371" t="s">
        <v>2121</v>
      </c>
      <c r="AU265" s="371" t="s">
        <v>2093</v>
      </c>
      <c r="AV265" s="371" t="s">
        <v>2121</v>
      </c>
      <c r="AW265" s="371" t="s">
        <v>2121</v>
      </c>
      <c r="AX265" s="371" t="s">
        <v>2121</v>
      </c>
      <c r="AY265" s="371" t="s">
        <v>2121</v>
      </c>
      <c r="AZ265" s="371" t="s">
        <v>2121</v>
      </c>
      <c r="BA265" s="371" t="s">
        <v>2121</v>
      </c>
      <c r="BB265" s="371" t="s">
        <v>2121</v>
      </c>
      <c r="BC265" s="371" t="s">
        <v>2093</v>
      </c>
      <c r="BD265" s="371" t="s">
        <v>2121</v>
      </c>
      <c r="BE265" s="371" t="s">
        <v>2121</v>
      </c>
      <c r="BF265" s="371" t="s">
        <v>2121</v>
      </c>
      <c r="BG265" s="371" t="s">
        <v>2121</v>
      </c>
      <c r="BH265" s="371" t="s">
        <v>2093</v>
      </c>
      <c r="BI265" s="381" t="s">
        <v>2093</v>
      </c>
    </row>
    <row r="266" spans="2:65" s="467" customFormat="1" ht="110.25" hidden="1" customHeight="1" x14ac:dyDescent="0.2">
      <c r="B266"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PY-DO_2-3-5-5-TRÁMITES - PRESTACIONES ECONÓMICAS-3-DLYG-256</v>
      </c>
      <c r="C266" s="374">
        <f t="shared" si="16"/>
        <v>256</v>
      </c>
      <c r="D266" s="383" t="s">
        <v>72</v>
      </c>
      <c r="E266" s="384" t="str">
        <f>VLOOKUP($D266,[5]!Tabla2[#Data],2,FALSE)</f>
        <v>DLYG</v>
      </c>
      <c r="F266" s="372" t="s">
        <v>2352</v>
      </c>
      <c r="G266" s="377" t="s">
        <v>2154</v>
      </c>
      <c r="H266" s="372" t="s">
        <v>2195</v>
      </c>
      <c r="I266" s="373" t="s">
        <v>2451</v>
      </c>
      <c r="J266" s="374" t="s">
        <v>2155</v>
      </c>
      <c r="K266" s="375" t="s">
        <v>2156</v>
      </c>
      <c r="L266" s="375" t="s">
        <v>2181</v>
      </c>
      <c r="M266" s="375" t="s">
        <v>2186</v>
      </c>
      <c r="N266" s="386" t="s">
        <v>2194</v>
      </c>
      <c r="O266" s="373" t="s">
        <v>2092</v>
      </c>
      <c r="P266" s="377" t="s">
        <v>3074</v>
      </c>
      <c r="Q266" s="377" t="s">
        <v>2470</v>
      </c>
      <c r="R266" s="373" t="s">
        <v>3082</v>
      </c>
      <c r="S266" s="386" t="s">
        <v>3083</v>
      </c>
      <c r="T266" s="379">
        <v>46082</v>
      </c>
      <c r="U266" s="379">
        <v>46234</v>
      </c>
      <c r="V266" s="386" t="s">
        <v>3084</v>
      </c>
      <c r="W266" s="377" t="s">
        <v>2121</v>
      </c>
      <c r="X266" s="373" t="s">
        <v>3030</v>
      </c>
      <c r="Y266" s="373" t="s">
        <v>3031</v>
      </c>
      <c r="Z266" s="406">
        <v>0.1</v>
      </c>
      <c r="AA266" s="371" t="s">
        <v>2121</v>
      </c>
      <c r="AB266" s="371" t="s">
        <v>2121</v>
      </c>
      <c r="AC266" s="371" t="s">
        <v>2121</v>
      </c>
      <c r="AD266" s="371" t="s">
        <v>2121</v>
      </c>
      <c r="AE266" s="371" t="s">
        <v>2121</v>
      </c>
      <c r="AF266" s="371" t="s">
        <v>2121</v>
      </c>
      <c r="AG266" s="371" t="s">
        <v>2093</v>
      </c>
      <c r="AH266" s="371" t="s">
        <v>2121</v>
      </c>
      <c r="AI266" s="371" t="s">
        <v>2121</v>
      </c>
      <c r="AJ266" s="371" t="s">
        <v>2093</v>
      </c>
      <c r="AK266" s="371" t="s">
        <v>2093</v>
      </c>
      <c r="AL266" s="371" t="s">
        <v>2093</v>
      </c>
      <c r="AM266" s="371" t="s">
        <v>2121</v>
      </c>
      <c r="AN266" s="371" t="s">
        <v>2121</v>
      </c>
      <c r="AO266" s="371" t="s">
        <v>2121</v>
      </c>
      <c r="AP266" s="371" t="s">
        <v>2121</v>
      </c>
      <c r="AQ266" s="371" t="s">
        <v>2121</v>
      </c>
      <c r="AR266" s="371" t="s">
        <v>2121</v>
      </c>
      <c r="AS266" s="371" t="s">
        <v>2121</v>
      </c>
      <c r="AT266" s="371" t="s">
        <v>2121</v>
      </c>
      <c r="AU266" s="371" t="s">
        <v>2121</v>
      </c>
      <c r="AV266" s="371" t="s">
        <v>2121</v>
      </c>
      <c r="AW266" s="371" t="s">
        <v>2121</v>
      </c>
      <c r="AX266" s="371" t="s">
        <v>2121</v>
      </c>
      <c r="AY266" s="371" t="s">
        <v>2121</v>
      </c>
      <c r="AZ266" s="371" t="s">
        <v>2121</v>
      </c>
      <c r="BA266" s="371" t="s">
        <v>2121</v>
      </c>
      <c r="BB266" s="371" t="s">
        <v>2121</v>
      </c>
      <c r="BC266" s="371" t="s">
        <v>2121</v>
      </c>
      <c r="BD266" s="371" t="s">
        <v>2121</v>
      </c>
      <c r="BE266" s="371" t="s">
        <v>2121</v>
      </c>
      <c r="BF266" s="371" t="s">
        <v>2121</v>
      </c>
      <c r="BG266" s="371" t="s">
        <v>2121</v>
      </c>
      <c r="BH266" s="371" t="s">
        <v>2093</v>
      </c>
      <c r="BI266" s="381" t="s">
        <v>2093</v>
      </c>
    </row>
    <row r="267" spans="2:65" s="467" customFormat="1" ht="135" hidden="1" x14ac:dyDescent="0.2">
      <c r="B267"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PY-DO_2-3-5-5-TRÁMITES - PRESTACIONES ECONÓMICAS-3-DLYG-257</v>
      </c>
      <c r="C267" s="374">
        <f t="shared" si="16"/>
        <v>257</v>
      </c>
      <c r="D267" s="383" t="s">
        <v>72</v>
      </c>
      <c r="E267" s="384" t="str">
        <f>VLOOKUP($D267,[5]!Tabla2[#Data],2,FALSE)</f>
        <v>DLYG</v>
      </c>
      <c r="F267" s="372" t="s">
        <v>2195</v>
      </c>
      <c r="G267" s="377" t="s">
        <v>2154</v>
      </c>
      <c r="H267" s="372" t="s">
        <v>2166</v>
      </c>
      <c r="I267" s="373" t="s">
        <v>2451</v>
      </c>
      <c r="J267" s="374" t="s">
        <v>2155</v>
      </c>
      <c r="K267" s="375" t="s">
        <v>2156</v>
      </c>
      <c r="L267" s="375" t="s">
        <v>2181</v>
      </c>
      <c r="M267" s="375" t="s">
        <v>2186</v>
      </c>
      <c r="N267" s="386" t="s">
        <v>2194</v>
      </c>
      <c r="O267" s="373" t="s">
        <v>2092</v>
      </c>
      <c r="P267" s="377" t="s">
        <v>3074</v>
      </c>
      <c r="Q267" s="377" t="s">
        <v>2470</v>
      </c>
      <c r="R267" s="373" t="s">
        <v>3085</v>
      </c>
      <c r="S267" s="386" t="s">
        <v>3086</v>
      </c>
      <c r="T267" s="379">
        <v>46054</v>
      </c>
      <c r="U267" s="379">
        <v>46265</v>
      </c>
      <c r="V267" s="413" t="s">
        <v>2586</v>
      </c>
      <c r="W267" s="377" t="s">
        <v>2121</v>
      </c>
      <c r="X267" s="373" t="s">
        <v>3030</v>
      </c>
      <c r="Y267" s="373" t="s">
        <v>3031</v>
      </c>
      <c r="Z267" s="406">
        <v>0.1</v>
      </c>
      <c r="AA267" s="371" t="s">
        <v>2121</v>
      </c>
      <c r="AB267" s="371" t="s">
        <v>2121</v>
      </c>
      <c r="AC267" s="371" t="s">
        <v>2121</v>
      </c>
      <c r="AD267" s="371" t="s">
        <v>2121</v>
      </c>
      <c r="AE267" s="371" t="s">
        <v>2121</v>
      </c>
      <c r="AF267" s="371" t="s">
        <v>2121</v>
      </c>
      <c r="AG267" s="371" t="s">
        <v>2093</v>
      </c>
      <c r="AH267" s="371" t="s">
        <v>2121</v>
      </c>
      <c r="AI267" s="371" t="s">
        <v>2121</v>
      </c>
      <c r="AJ267" s="371" t="s">
        <v>2093</v>
      </c>
      <c r="AK267" s="371" t="s">
        <v>2121</v>
      </c>
      <c r="AL267" s="371" t="s">
        <v>2121</v>
      </c>
      <c r="AM267" s="371" t="s">
        <v>2121</v>
      </c>
      <c r="AN267" s="371" t="s">
        <v>2121</v>
      </c>
      <c r="AO267" s="371" t="s">
        <v>2121</v>
      </c>
      <c r="AP267" s="371" t="s">
        <v>2121</v>
      </c>
      <c r="AQ267" s="371" t="s">
        <v>2121</v>
      </c>
      <c r="AR267" s="371" t="s">
        <v>2121</v>
      </c>
      <c r="AS267" s="371" t="s">
        <v>2121</v>
      </c>
      <c r="AT267" s="371" t="s">
        <v>2121</v>
      </c>
      <c r="AU267" s="371" t="s">
        <v>2093</v>
      </c>
      <c r="AV267" s="371" t="s">
        <v>2121</v>
      </c>
      <c r="AW267" s="371" t="s">
        <v>2121</v>
      </c>
      <c r="AX267" s="371" t="s">
        <v>2121</v>
      </c>
      <c r="AY267" s="371" t="s">
        <v>2121</v>
      </c>
      <c r="AZ267" s="371" t="s">
        <v>2121</v>
      </c>
      <c r="BA267" s="371" t="s">
        <v>2121</v>
      </c>
      <c r="BB267" s="371" t="s">
        <v>2121</v>
      </c>
      <c r="BC267" s="371" t="s">
        <v>2093</v>
      </c>
      <c r="BD267" s="371" t="s">
        <v>2121</v>
      </c>
      <c r="BE267" s="371" t="s">
        <v>2121</v>
      </c>
      <c r="BF267" s="371" t="s">
        <v>2121</v>
      </c>
      <c r="BG267" s="371" t="s">
        <v>2121</v>
      </c>
      <c r="BH267" s="371" t="s">
        <v>2093</v>
      </c>
      <c r="BI267" s="381" t="s">
        <v>2093</v>
      </c>
    </row>
    <row r="268" spans="2:65" s="467" customFormat="1" ht="135" hidden="1" x14ac:dyDescent="0.2">
      <c r="B268"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PY-DO_2-3-5-5-TRÁMITES - PRESTACIONES ECONÓMICAS-3-DGTIC-258</v>
      </c>
      <c r="C268" s="374">
        <f t="shared" si="16"/>
        <v>258</v>
      </c>
      <c r="D268" s="383" t="s">
        <v>2164</v>
      </c>
      <c r="E268" s="428" t="s">
        <v>1583</v>
      </c>
      <c r="F268" s="372" t="s">
        <v>2177</v>
      </c>
      <c r="G268" s="377" t="s">
        <v>2154</v>
      </c>
      <c r="H268" s="372" t="s">
        <v>2166</v>
      </c>
      <c r="I268" s="373" t="s">
        <v>2991</v>
      </c>
      <c r="J268" s="374" t="s">
        <v>2155</v>
      </c>
      <c r="K268" s="375" t="s">
        <v>2156</v>
      </c>
      <c r="L268" s="375" t="s">
        <v>2181</v>
      </c>
      <c r="M268" s="375" t="s">
        <v>2186</v>
      </c>
      <c r="N268" s="386" t="s">
        <v>2194</v>
      </c>
      <c r="O268" s="373" t="s">
        <v>2092</v>
      </c>
      <c r="P268" s="377" t="s">
        <v>3074</v>
      </c>
      <c r="Q268" s="377" t="s">
        <v>2470</v>
      </c>
      <c r="R268" s="373" t="s">
        <v>3087</v>
      </c>
      <c r="S268" s="373" t="s">
        <v>1464</v>
      </c>
      <c r="T268" s="379">
        <v>46082</v>
      </c>
      <c r="U268" s="379">
        <v>46356</v>
      </c>
      <c r="V268" s="373" t="s">
        <v>3088</v>
      </c>
      <c r="W268" s="377" t="s">
        <v>2121</v>
      </c>
      <c r="X268" s="373" t="s">
        <v>3030</v>
      </c>
      <c r="Y268" s="373" t="s">
        <v>3031</v>
      </c>
      <c r="Z268" s="406">
        <v>0.1</v>
      </c>
      <c r="AA268" s="371" t="s">
        <v>2121</v>
      </c>
      <c r="AB268" s="371" t="s">
        <v>2121</v>
      </c>
      <c r="AC268" s="371" t="s">
        <v>2121</v>
      </c>
      <c r="AD268" s="371" t="s">
        <v>2121</v>
      </c>
      <c r="AE268" s="371" t="s">
        <v>2121</v>
      </c>
      <c r="AF268" s="371" t="s">
        <v>2121</v>
      </c>
      <c r="AG268" s="371" t="s">
        <v>2093</v>
      </c>
      <c r="AH268" s="371" t="s">
        <v>2121</v>
      </c>
      <c r="AI268" s="371" t="s">
        <v>2121</v>
      </c>
      <c r="AJ268" s="371" t="s">
        <v>2093</v>
      </c>
      <c r="AK268" s="371" t="s">
        <v>2121</v>
      </c>
      <c r="AL268" s="371" t="s">
        <v>2121</v>
      </c>
      <c r="AM268" s="371" t="s">
        <v>2121</v>
      </c>
      <c r="AN268" s="371" t="s">
        <v>2121</v>
      </c>
      <c r="AO268" s="371" t="s">
        <v>2121</v>
      </c>
      <c r="AP268" s="371" t="s">
        <v>2121</v>
      </c>
      <c r="AQ268" s="371" t="s">
        <v>2121</v>
      </c>
      <c r="AR268" s="371" t="s">
        <v>2093</v>
      </c>
      <c r="AS268" s="371" t="s">
        <v>2121</v>
      </c>
      <c r="AT268" s="371" t="s">
        <v>2121</v>
      </c>
      <c r="AU268" s="371" t="s">
        <v>2093</v>
      </c>
      <c r="AV268" s="371" t="s">
        <v>2121</v>
      </c>
      <c r="AW268" s="371" t="s">
        <v>2121</v>
      </c>
      <c r="AX268" s="371" t="s">
        <v>2121</v>
      </c>
      <c r="AY268" s="371" t="s">
        <v>2121</v>
      </c>
      <c r="AZ268" s="371" t="s">
        <v>2121</v>
      </c>
      <c r="BA268" s="371" t="s">
        <v>2121</v>
      </c>
      <c r="BB268" s="371" t="s">
        <v>2121</v>
      </c>
      <c r="BC268" s="371" t="s">
        <v>2093</v>
      </c>
      <c r="BD268" s="371" t="s">
        <v>2121</v>
      </c>
      <c r="BE268" s="371" t="s">
        <v>2121</v>
      </c>
      <c r="BF268" s="371" t="s">
        <v>2121</v>
      </c>
      <c r="BG268" s="371" t="s">
        <v>2121</v>
      </c>
      <c r="BH268" s="371" t="s">
        <v>2093</v>
      </c>
      <c r="BI268" s="381" t="s">
        <v>2093</v>
      </c>
    </row>
    <row r="269" spans="2:65" s="467" customFormat="1" ht="135" hidden="1" x14ac:dyDescent="0.2">
      <c r="B269"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PY-DO_2-3-5-5-TRÁMITES - DEVOLUCIONES-2-DGTIC-259</v>
      </c>
      <c r="C269" s="374">
        <f t="shared" si="16"/>
        <v>259</v>
      </c>
      <c r="D269" s="383" t="s">
        <v>2164</v>
      </c>
      <c r="E269" s="428" t="s">
        <v>1583</v>
      </c>
      <c r="F269" s="372" t="s">
        <v>2177</v>
      </c>
      <c r="G269" s="377" t="s">
        <v>2154</v>
      </c>
      <c r="H269" s="372" t="s">
        <v>2166</v>
      </c>
      <c r="I269" s="373" t="s">
        <v>2991</v>
      </c>
      <c r="J269" s="374" t="s">
        <v>2155</v>
      </c>
      <c r="K269" s="375" t="s">
        <v>2156</v>
      </c>
      <c r="L269" s="375" t="s">
        <v>2181</v>
      </c>
      <c r="M269" s="375" t="s">
        <v>2186</v>
      </c>
      <c r="N269" s="386" t="s">
        <v>2194</v>
      </c>
      <c r="O269" s="373" t="s">
        <v>2092</v>
      </c>
      <c r="P269" s="377" t="s">
        <v>3089</v>
      </c>
      <c r="Q269" s="377" t="s">
        <v>2559</v>
      </c>
      <c r="R269" s="373" t="s">
        <v>3090</v>
      </c>
      <c r="S269" s="373" t="s">
        <v>1464</v>
      </c>
      <c r="T269" s="379">
        <v>46054</v>
      </c>
      <c r="U269" s="379">
        <v>46080</v>
      </c>
      <c r="V269" s="415" t="s">
        <v>3076</v>
      </c>
      <c r="W269" s="506">
        <v>1</v>
      </c>
      <c r="X269" s="373" t="s">
        <v>3030</v>
      </c>
      <c r="Y269" s="373" t="s">
        <v>3031</v>
      </c>
      <c r="Z269" s="406">
        <v>0.1</v>
      </c>
      <c r="AA269" s="371" t="s">
        <v>2093</v>
      </c>
      <c r="AB269" s="371" t="s">
        <v>2121</v>
      </c>
      <c r="AC269" s="371" t="s">
        <v>2121</v>
      </c>
      <c r="AD269" s="371" t="s">
        <v>2121</v>
      </c>
      <c r="AE269" s="371" t="s">
        <v>2121</v>
      </c>
      <c r="AF269" s="371" t="s">
        <v>2121</v>
      </c>
      <c r="AG269" s="371" t="s">
        <v>2093</v>
      </c>
      <c r="AH269" s="371" t="s">
        <v>2121</v>
      </c>
      <c r="AI269" s="371" t="s">
        <v>2121</v>
      </c>
      <c r="AJ269" s="371" t="s">
        <v>2121</v>
      </c>
      <c r="AK269" s="371" t="s">
        <v>2121</v>
      </c>
      <c r="AL269" s="371" t="s">
        <v>2121</v>
      </c>
      <c r="AM269" s="371" t="s">
        <v>2121</v>
      </c>
      <c r="AN269" s="371" t="s">
        <v>2121</v>
      </c>
      <c r="AO269" s="371" t="s">
        <v>2121</v>
      </c>
      <c r="AP269" s="371" t="s">
        <v>2121</v>
      </c>
      <c r="AQ269" s="371" t="s">
        <v>2121</v>
      </c>
      <c r="AR269" s="371" t="s">
        <v>2121</v>
      </c>
      <c r="AS269" s="371" t="s">
        <v>2121</v>
      </c>
      <c r="AT269" s="371" t="s">
        <v>2121</v>
      </c>
      <c r="AU269" s="371" t="s">
        <v>2093</v>
      </c>
      <c r="AV269" s="371" t="s">
        <v>2121</v>
      </c>
      <c r="AW269" s="371" t="s">
        <v>2121</v>
      </c>
      <c r="AX269" s="371" t="s">
        <v>2121</v>
      </c>
      <c r="AY269" s="371" t="s">
        <v>2121</v>
      </c>
      <c r="AZ269" s="371" t="s">
        <v>2121</v>
      </c>
      <c r="BA269" s="371" t="s">
        <v>2121</v>
      </c>
      <c r="BB269" s="371" t="s">
        <v>2121</v>
      </c>
      <c r="BC269" s="371" t="s">
        <v>2121</v>
      </c>
      <c r="BD269" s="371" t="s">
        <v>2121</v>
      </c>
      <c r="BE269" s="371" t="s">
        <v>2121</v>
      </c>
      <c r="BF269" s="371" t="s">
        <v>2121</v>
      </c>
      <c r="BG269" s="371" t="s">
        <v>2121</v>
      </c>
      <c r="BH269" s="371" t="s">
        <v>2093</v>
      </c>
      <c r="BI269" s="381" t="s">
        <v>2093</v>
      </c>
    </row>
    <row r="270" spans="2:65" s="467" customFormat="1" ht="143.25" hidden="1" customHeight="1" x14ac:dyDescent="0.2">
      <c r="B270"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PY-DO_2-3-5-5-TRÁMITES - DEVOLUCIONES-3-DGTIC-260</v>
      </c>
      <c r="C270" s="374">
        <f t="shared" si="16"/>
        <v>260</v>
      </c>
      <c r="D270" s="383" t="s">
        <v>2164</v>
      </c>
      <c r="E270" s="428" t="s">
        <v>1583</v>
      </c>
      <c r="F270" s="372" t="s">
        <v>2177</v>
      </c>
      <c r="G270" s="377" t="s">
        <v>2154</v>
      </c>
      <c r="H270" s="372" t="s">
        <v>2166</v>
      </c>
      <c r="I270" s="373" t="s">
        <v>2991</v>
      </c>
      <c r="J270" s="374" t="s">
        <v>2155</v>
      </c>
      <c r="K270" s="375" t="s">
        <v>2156</v>
      </c>
      <c r="L270" s="375" t="s">
        <v>2181</v>
      </c>
      <c r="M270" s="375" t="s">
        <v>2186</v>
      </c>
      <c r="N270" s="386" t="s">
        <v>2194</v>
      </c>
      <c r="O270" s="373" t="s">
        <v>2092</v>
      </c>
      <c r="P270" s="377" t="s">
        <v>3089</v>
      </c>
      <c r="Q270" s="377" t="s">
        <v>2470</v>
      </c>
      <c r="R270" s="373" t="s">
        <v>3091</v>
      </c>
      <c r="S270" s="373" t="s">
        <v>1464</v>
      </c>
      <c r="T270" s="379">
        <v>46054</v>
      </c>
      <c r="U270" s="379">
        <v>46112</v>
      </c>
      <c r="V270" s="373" t="s">
        <v>3092</v>
      </c>
      <c r="W270" s="380">
        <v>0</v>
      </c>
      <c r="X270" s="373" t="s">
        <v>3030</v>
      </c>
      <c r="Y270" s="373" t="s">
        <v>3031</v>
      </c>
      <c r="Z270" s="406">
        <v>0.1</v>
      </c>
      <c r="AA270" s="371" t="s">
        <v>2121</v>
      </c>
      <c r="AB270" s="371" t="s">
        <v>2121</v>
      </c>
      <c r="AC270" s="371" t="s">
        <v>2121</v>
      </c>
      <c r="AD270" s="371" t="s">
        <v>2121</v>
      </c>
      <c r="AE270" s="371" t="s">
        <v>2121</v>
      </c>
      <c r="AF270" s="371" t="s">
        <v>2121</v>
      </c>
      <c r="AG270" s="371" t="s">
        <v>2093</v>
      </c>
      <c r="AH270" s="371" t="s">
        <v>2121</v>
      </c>
      <c r="AI270" s="371" t="s">
        <v>2121</v>
      </c>
      <c r="AJ270" s="371" t="s">
        <v>2093</v>
      </c>
      <c r="AK270" s="371" t="s">
        <v>2093</v>
      </c>
      <c r="AL270" s="371" t="s">
        <v>2093</v>
      </c>
      <c r="AM270" s="371" t="s">
        <v>2121</v>
      </c>
      <c r="AN270" s="371" t="s">
        <v>2121</v>
      </c>
      <c r="AO270" s="371" t="s">
        <v>2121</v>
      </c>
      <c r="AP270" s="371" t="s">
        <v>2121</v>
      </c>
      <c r="AQ270" s="371" t="s">
        <v>2121</v>
      </c>
      <c r="AR270" s="371" t="s">
        <v>2121</v>
      </c>
      <c r="AS270" s="371" t="s">
        <v>2121</v>
      </c>
      <c r="AT270" s="371" t="s">
        <v>2121</v>
      </c>
      <c r="AU270" s="371" t="s">
        <v>2093</v>
      </c>
      <c r="AV270" s="371" t="s">
        <v>2121</v>
      </c>
      <c r="AW270" s="371" t="s">
        <v>2121</v>
      </c>
      <c r="AX270" s="371" t="s">
        <v>2121</v>
      </c>
      <c r="AY270" s="371" t="s">
        <v>2121</v>
      </c>
      <c r="AZ270" s="371" t="s">
        <v>2121</v>
      </c>
      <c r="BA270" s="371" t="s">
        <v>2121</v>
      </c>
      <c r="BB270" s="371" t="s">
        <v>2121</v>
      </c>
      <c r="BC270" s="371" t="s">
        <v>2093</v>
      </c>
      <c r="BD270" s="371" t="s">
        <v>2121</v>
      </c>
      <c r="BE270" s="371" t="s">
        <v>2121</v>
      </c>
      <c r="BF270" s="371" t="s">
        <v>2121</v>
      </c>
      <c r="BG270" s="371" t="s">
        <v>2121</v>
      </c>
      <c r="BH270" s="371" t="s">
        <v>2093</v>
      </c>
      <c r="BI270" s="381" t="s">
        <v>2093</v>
      </c>
    </row>
    <row r="271" spans="2:65" s="467" customFormat="1" ht="176.25" hidden="1" customHeight="1" x14ac:dyDescent="0.2">
      <c r="B271"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PY-DO_2-3-5-5-TRÁMITES - DEVOLUCIONES-3-DGTIC-261</v>
      </c>
      <c r="C271" s="374">
        <f t="shared" si="16"/>
        <v>261</v>
      </c>
      <c r="D271" s="383" t="s">
        <v>2164</v>
      </c>
      <c r="E271" s="428" t="s">
        <v>1583</v>
      </c>
      <c r="F271" s="372" t="s">
        <v>2177</v>
      </c>
      <c r="G271" s="377" t="s">
        <v>2154</v>
      </c>
      <c r="H271" s="372" t="s">
        <v>2166</v>
      </c>
      <c r="I271" s="373" t="s">
        <v>2991</v>
      </c>
      <c r="J271" s="374" t="s">
        <v>2155</v>
      </c>
      <c r="K271" s="375" t="s">
        <v>2156</v>
      </c>
      <c r="L271" s="375" t="s">
        <v>2181</v>
      </c>
      <c r="M271" s="375" t="s">
        <v>2186</v>
      </c>
      <c r="N271" s="386" t="s">
        <v>2194</v>
      </c>
      <c r="O271" s="373" t="s">
        <v>2092</v>
      </c>
      <c r="P271" s="377" t="s">
        <v>3089</v>
      </c>
      <c r="Q271" s="377" t="s">
        <v>2470</v>
      </c>
      <c r="R271" s="373" t="s">
        <v>3091</v>
      </c>
      <c r="S271" s="373" t="s">
        <v>1464</v>
      </c>
      <c r="T271" s="379">
        <v>46054</v>
      </c>
      <c r="U271" s="379">
        <v>46203</v>
      </c>
      <c r="V271" s="386" t="s">
        <v>3093</v>
      </c>
      <c r="W271" s="377" t="s">
        <v>2121</v>
      </c>
      <c r="X271" s="373" t="s">
        <v>3030</v>
      </c>
      <c r="Y271" s="373" t="s">
        <v>3031</v>
      </c>
      <c r="Z271" s="406">
        <v>0.1</v>
      </c>
      <c r="AA271" s="371" t="s">
        <v>2121</v>
      </c>
      <c r="AB271" s="371" t="s">
        <v>2121</v>
      </c>
      <c r="AC271" s="371" t="s">
        <v>2121</v>
      </c>
      <c r="AD271" s="371" t="s">
        <v>2121</v>
      </c>
      <c r="AE271" s="371" t="s">
        <v>2121</v>
      </c>
      <c r="AF271" s="371" t="s">
        <v>2121</v>
      </c>
      <c r="AG271" s="371" t="s">
        <v>2093</v>
      </c>
      <c r="AH271" s="371" t="s">
        <v>2121</v>
      </c>
      <c r="AI271" s="371" t="s">
        <v>2121</v>
      </c>
      <c r="AJ271" s="371" t="s">
        <v>2093</v>
      </c>
      <c r="AK271" s="371" t="s">
        <v>2093</v>
      </c>
      <c r="AL271" s="371" t="s">
        <v>2093</v>
      </c>
      <c r="AM271" s="371" t="s">
        <v>2121</v>
      </c>
      <c r="AN271" s="371" t="s">
        <v>2121</v>
      </c>
      <c r="AO271" s="371" t="s">
        <v>2121</v>
      </c>
      <c r="AP271" s="371" t="s">
        <v>2121</v>
      </c>
      <c r="AQ271" s="371" t="s">
        <v>2121</v>
      </c>
      <c r="AR271" s="371" t="s">
        <v>2121</v>
      </c>
      <c r="AS271" s="371" t="s">
        <v>2121</v>
      </c>
      <c r="AT271" s="371" t="s">
        <v>2121</v>
      </c>
      <c r="AU271" s="371" t="s">
        <v>2093</v>
      </c>
      <c r="AV271" s="371" t="s">
        <v>2121</v>
      </c>
      <c r="AW271" s="371" t="s">
        <v>2121</v>
      </c>
      <c r="AX271" s="371" t="s">
        <v>2121</v>
      </c>
      <c r="AY271" s="371" t="s">
        <v>2121</v>
      </c>
      <c r="AZ271" s="371" t="s">
        <v>2121</v>
      </c>
      <c r="BA271" s="371" t="s">
        <v>2121</v>
      </c>
      <c r="BB271" s="371" t="s">
        <v>2121</v>
      </c>
      <c r="BC271" s="371" t="s">
        <v>2093</v>
      </c>
      <c r="BD271" s="371" t="s">
        <v>2121</v>
      </c>
      <c r="BE271" s="371" t="s">
        <v>2121</v>
      </c>
      <c r="BF271" s="371" t="s">
        <v>2121</v>
      </c>
      <c r="BG271" s="371" t="s">
        <v>2121</v>
      </c>
      <c r="BH271" s="371" t="s">
        <v>2093</v>
      </c>
      <c r="BI271" s="381" t="s">
        <v>2093</v>
      </c>
    </row>
    <row r="272" spans="2:65" s="467" customFormat="1" ht="135" hidden="1" x14ac:dyDescent="0.2">
      <c r="B272"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PY-DO_2-3-5-5-TRÁMITES - DEVOLUCIONES-3-DGTIC-262</v>
      </c>
      <c r="C272" s="374">
        <f t="shared" si="16"/>
        <v>262</v>
      </c>
      <c r="D272" s="383" t="s">
        <v>2164</v>
      </c>
      <c r="E272" s="428" t="s">
        <v>1583</v>
      </c>
      <c r="F272" s="372" t="s">
        <v>2177</v>
      </c>
      <c r="G272" s="377" t="s">
        <v>2154</v>
      </c>
      <c r="H272" s="372" t="s">
        <v>2166</v>
      </c>
      <c r="I272" s="373" t="s">
        <v>2991</v>
      </c>
      <c r="J272" s="374" t="s">
        <v>2155</v>
      </c>
      <c r="K272" s="375" t="s">
        <v>2156</v>
      </c>
      <c r="L272" s="375" t="s">
        <v>2181</v>
      </c>
      <c r="M272" s="375" t="s">
        <v>2186</v>
      </c>
      <c r="N272" s="386" t="s">
        <v>2194</v>
      </c>
      <c r="O272" s="373" t="s">
        <v>2092</v>
      </c>
      <c r="P272" s="377" t="s">
        <v>3089</v>
      </c>
      <c r="Q272" s="377" t="s">
        <v>2470</v>
      </c>
      <c r="R272" s="373" t="s">
        <v>3094</v>
      </c>
      <c r="S272" s="373" t="s">
        <v>1464</v>
      </c>
      <c r="T272" s="379">
        <v>46054</v>
      </c>
      <c r="U272" s="379">
        <v>46203</v>
      </c>
      <c r="V272" s="373" t="s">
        <v>3095</v>
      </c>
      <c r="W272" s="377" t="s">
        <v>2121</v>
      </c>
      <c r="X272" s="373" t="s">
        <v>3030</v>
      </c>
      <c r="Y272" s="373" t="s">
        <v>3031</v>
      </c>
      <c r="Z272" s="406">
        <v>0.1</v>
      </c>
      <c r="AA272" s="371" t="s">
        <v>2121</v>
      </c>
      <c r="AB272" s="371" t="s">
        <v>2121</v>
      </c>
      <c r="AC272" s="371" t="s">
        <v>2121</v>
      </c>
      <c r="AD272" s="371" t="s">
        <v>2121</v>
      </c>
      <c r="AE272" s="371" t="s">
        <v>2121</v>
      </c>
      <c r="AF272" s="371" t="s">
        <v>2121</v>
      </c>
      <c r="AG272" s="371" t="s">
        <v>2093</v>
      </c>
      <c r="AH272" s="371" t="s">
        <v>2121</v>
      </c>
      <c r="AI272" s="371" t="s">
        <v>2121</v>
      </c>
      <c r="AJ272" s="371" t="s">
        <v>2093</v>
      </c>
      <c r="AK272" s="371" t="s">
        <v>2093</v>
      </c>
      <c r="AL272" s="371" t="s">
        <v>2093</v>
      </c>
      <c r="AM272" s="371" t="s">
        <v>2121</v>
      </c>
      <c r="AN272" s="371" t="s">
        <v>2121</v>
      </c>
      <c r="AO272" s="371" t="s">
        <v>2121</v>
      </c>
      <c r="AP272" s="371" t="s">
        <v>2121</v>
      </c>
      <c r="AQ272" s="371" t="s">
        <v>2121</v>
      </c>
      <c r="AR272" s="371" t="s">
        <v>2121</v>
      </c>
      <c r="AS272" s="371" t="s">
        <v>2121</v>
      </c>
      <c r="AT272" s="371" t="s">
        <v>2121</v>
      </c>
      <c r="AU272" s="371" t="s">
        <v>2093</v>
      </c>
      <c r="AV272" s="371" t="s">
        <v>2121</v>
      </c>
      <c r="AW272" s="371" t="s">
        <v>2121</v>
      </c>
      <c r="AX272" s="371" t="s">
        <v>2121</v>
      </c>
      <c r="AY272" s="371" t="s">
        <v>2121</v>
      </c>
      <c r="AZ272" s="371" t="s">
        <v>2121</v>
      </c>
      <c r="BA272" s="371" t="s">
        <v>2121</v>
      </c>
      <c r="BB272" s="371" t="s">
        <v>2121</v>
      </c>
      <c r="BC272" s="371" t="s">
        <v>2093</v>
      </c>
      <c r="BD272" s="371" t="s">
        <v>2121</v>
      </c>
      <c r="BE272" s="371" t="s">
        <v>2121</v>
      </c>
      <c r="BF272" s="371" t="s">
        <v>2121</v>
      </c>
      <c r="BG272" s="371" t="s">
        <v>2121</v>
      </c>
      <c r="BH272" s="371" t="s">
        <v>2093</v>
      </c>
      <c r="BI272" s="381" t="s">
        <v>2093</v>
      </c>
    </row>
    <row r="273" spans="2:61" s="467" customFormat="1" ht="263.25" hidden="1" customHeight="1" x14ac:dyDescent="0.2">
      <c r="B273"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PY-DO_2-3-5-5-TRÁMITES - DEVOLUCIONES-3-DLYG-263</v>
      </c>
      <c r="C273" s="374">
        <f t="shared" si="16"/>
        <v>263</v>
      </c>
      <c r="D273" s="383" t="s">
        <v>72</v>
      </c>
      <c r="E273" s="384" t="s">
        <v>1589</v>
      </c>
      <c r="F273" s="372" t="s">
        <v>2352</v>
      </c>
      <c r="G273" s="377" t="s">
        <v>2154</v>
      </c>
      <c r="H273" s="372" t="s">
        <v>2195</v>
      </c>
      <c r="I273" s="373" t="s">
        <v>2451</v>
      </c>
      <c r="J273" s="374" t="s">
        <v>2155</v>
      </c>
      <c r="K273" s="375" t="s">
        <v>2156</v>
      </c>
      <c r="L273" s="375" t="s">
        <v>2181</v>
      </c>
      <c r="M273" s="375" t="s">
        <v>2186</v>
      </c>
      <c r="N273" s="373" t="s">
        <v>2194</v>
      </c>
      <c r="O273" s="373" t="s">
        <v>2092</v>
      </c>
      <c r="P273" s="377" t="s">
        <v>3089</v>
      </c>
      <c r="Q273" s="377" t="s">
        <v>2470</v>
      </c>
      <c r="R273" s="373" t="s">
        <v>3096</v>
      </c>
      <c r="S273" s="373" t="s">
        <v>3097</v>
      </c>
      <c r="T273" s="379">
        <v>46054</v>
      </c>
      <c r="U273" s="379">
        <v>46234</v>
      </c>
      <c r="V273" s="386" t="s">
        <v>3098</v>
      </c>
      <c r="W273" s="377" t="s">
        <v>2121</v>
      </c>
      <c r="X273" s="373" t="s">
        <v>3030</v>
      </c>
      <c r="Y273" s="373" t="s">
        <v>3031</v>
      </c>
      <c r="Z273" s="406">
        <v>0.1</v>
      </c>
      <c r="AA273" s="371" t="s">
        <v>2121</v>
      </c>
      <c r="AB273" s="371" t="s">
        <v>2121</v>
      </c>
      <c r="AC273" s="371" t="s">
        <v>2121</v>
      </c>
      <c r="AD273" s="371" t="s">
        <v>2121</v>
      </c>
      <c r="AE273" s="371" t="s">
        <v>2121</v>
      </c>
      <c r="AF273" s="371" t="s">
        <v>2121</v>
      </c>
      <c r="AG273" s="371" t="s">
        <v>2093</v>
      </c>
      <c r="AH273" s="371" t="s">
        <v>2121</v>
      </c>
      <c r="AI273" s="371" t="s">
        <v>2121</v>
      </c>
      <c r="AJ273" s="371" t="s">
        <v>2093</v>
      </c>
      <c r="AK273" s="371" t="s">
        <v>2093</v>
      </c>
      <c r="AL273" s="371" t="s">
        <v>2093</v>
      </c>
      <c r="AM273" s="371" t="s">
        <v>2121</v>
      </c>
      <c r="AN273" s="371" t="s">
        <v>2121</v>
      </c>
      <c r="AO273" s="371" t="s">
        <v>2121</v>
      </c>
      <c r="AP273" s="371" t="s">
        <v>2121</v>
      </c>
      <c r="AQ273" s="371" t="s">
        <v>2121</v>
      </c>
      <c r="AR273" s="371" t="s">
        <v>2121</v>
      </c>
      <c r="AS273" s="371" t="s">
        <v>2121</v>
      </c>
      <c r="AT273" s="371" t="s">
        <v>2121</v>
      </c>
      <c r="AU273" s="371" t="s">
        <v>2121</v>
      </c>
      <c r="AV273" s="371" t="s">
        <v>2121</v>
      </c>
      <c r="AW273" s="371" t="s">
        <v>2121</v>
      </c>
      <c r="AX273" s="371" t="s">
        <v>2121</v>
      </c>
      <c r="AY273" s="371" t="s">
        <v>2121</v>
      </c>
      <c r="AZ273" s="371" t="s">
        <v>2121</v>
      </c>
      <c r="BA273" s="371" t="s">
        <v>2121</v>
      </c>
      <c r="BB273" s="371" t="s">
        <v>2121</v>
      </c>
      <c r="BC273" s="371" t="s">
        <v>2121</v>
      </c>
      <c r="BD273" s="371" t="s">
        <v>2121</v>
      </c>
      <c r="BE273" s="371" t="s">
        <v>2121</v>
      </c>
      <c r="BF273" s="371" t="s">
        <v>2121</v>
      </c>
      <c r="BG273" s="371" t="s">
        <v>2121</v>
      </c>
      <c r="BH273" s="371" t="s">
        <v>2093</v>
      </c>
      <c r="BI273" s="381" t="s">
        <v>2093</v>
      </c>
    </row>
    <row r="274" spans="2:61" s="467" customFormat="1" ht="135" hidden="1" x14ac:dyDescent="0.2">
      <c r="B274"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PY-DO_2-3-5-5-TRÁMITES - DEVOLUCIONES-4-DGTIC-264</v>
      </c>
      <c r="C274" s="374">
        <f t="shared" si="16"/>
        <v>264</v>
      </c>
      <c r="D274" s="383" t="s">
        <v>2164</v>
      </c>
      <c r="E274" s="428" t="s">
        <v>1583</v>
      </c>
      <c r="F274" s="372" t="s">
        <v>2177</v>
      </c>
      <c r="G274" s="377" t="s">
        <v>2154</v>
      </c>
      <c r="H274" s="372" t="s">
        <v>2166</v>
      </c>
      <c r="I274" s="373" t="s">
        <v>2991</v>
      </c>
      <c r="J274" s="374" t="s">
        <v>2155</v>
      </c>
      <c r="K274" s="375" t="s">
        <v>2156</v>
      </c>
      <c r="L274" s="375" t="s">
        <v>2181</v>
      </c>
      <c r="M274" s="375" t="s">
        <v>2186</v>
      </c>
      <c r="N274" s="386" t="s">
        <v>2194</v>
      </c>
      <c r="O274" s="373" t="s">
        <v>2092</v>
      </c>
      <c r="P274" s="377" t="s">
        <v>3089</v>
      </c>
      <c r="Q274" s="377" t="s">
        <v>2169</v>
      </c>
      <c r="R274" s="373" t="s">
        <v>3099</v>
      </c>
      <c r="S274" s="373" t="s">
        <v>1464</v>
      </c>
      <c r="T274" s="379">
        <v>46082</v>
      </c>
      <c r="U274" s="379">
        <v>46356</v>
      </c>
      <c r="V274" s="373" t="s">
        <v>3100</v>
      </c>
      <c r="W274" s="377" t="s">
        <v>2121</v>
      </c>
      <c r="X274" s="373" t="s">
        <v>3030</v>
      </c>
      <c r="Y274" s="373" t="s">
        <v>3031</v>
      </c>
      <c r="Z274" s="406">
        <v>0.1</v>
      </c>
      <c r="AA274" s="371" t="s">
        <v>2121</v>
      </c>
      <c r="AB274" s="371" t="s">
        <v>2121</v>
      </c>
      <c r="AC274" s="371" t="s">
        <v>2121</v>
      </c>
      <c r="AD274" s="371" t="s">
        <v>2121</v>
      </c>
      <c r="AE274" s="371" t="s">
        <v>2121</v>
      </c>
      <c r="AF274" s="371" t="s">
        <v>2121</v>
      </c>
      <c r="AG274" s="371" t="s">
        <v>2093</v>
      </c>
      <c r="AH274" s="371" t="s">
        <v>2121</v>
      </c>
      <c r="AI274" s="371" t="s">
        <v>2121</v>
      </c>
      <c r="AJ274" s="371" t="s">
        <v>2093</v>
      </c>
      <c r="AK274" s="371" t="s">
        <v>2121</v>
      </c>
      <c r="AL274" s="371" t="s">
        <v>2121</v>
      </c>
      <c r="AM274" s="371" t="s">
        <v>2121</v>
      </c>
      <c r="AN274" s="371" t="s">
        <v>2121</v>
      </c>
      <c r="AO274" s="371" t="s">
        <v>2121</v>
      </c>
      <c r="AP274" s="371" t="s">
        <v>2121</v>
      </c>
      <c r="AQ274" s="371" t="s">
        <v>2121</v>
      </c>
      <c r="AR274" s="371" t="s">
        <v>2121</v>
      </c>
      <c r="AS274" s="371" t="s">
        <v>2121</v>
      </c>
      <c r="AT274" s="371" t="s">
        <v>2121</v>
      </c>
      <c r="AU274" s="371" t="s">
        <v>2121</v>
      </c>
      <c r="AV274" s="371" t="s">
        <v>2121</v>
      </c>
      <c r="AW274" s="371" t="s">
        <v>2121</v>
      </c>
      <c r="AX274" s="371" t="s">
        <v>2121</v>
      </c>
      <c r="AY274" s="371" t="s">
        <v>2121</v>
      </c>
      <c r="AZ274" s="371" t="s">
        <v>2121</v>
      </c>
      <c r="BA274" s="371" t="s">
        <v>2121</v>
      </c>
      <c r="BB274" s="371" t="s">
        <v>2121</v>
      </c>
      <c r="BC274" s="371" t="s">
        <v>2121</v>
      </c>
      <c r="BD274" s="371" t="s">
        <v>2121</v>
      </c>
      <c r="BE274" s="371" t="s">
        <v>2121</v>
      </c>
      <c r="BF274" s="371" t="s">
        <v>2121</v>
      </c>
      <c r="BG274" s="371" t="s">
        <v>2121</v>
      </c>
      <c r="BH274" s="371" t="s">
        <v>2093</v>
      </c>
      <c r="BI274" s="381" t="s">
        <v>2093</v>
      </c>
    </row>
    <row r="275" spans="2:61" s="467" customFormat="1" ht="180" hidden="1" customHeight="1" x14ac:dyDescent="0.2">
      <c r="B275" s="410" t="s">
        <v>3101</v>
      </c>
      <c r="C275" s="374">
        <f t="shared" si="16"/>
        <v>265</v>
      </c>
      <c r="D275" s="393" t="s">
        <v>2164</v>
      </c>
      <c r="E275" s="400" t="s">
        <v>1583</v>
      </c>
      <c r="F275" s="395" t="s">
        <v>2177</v>
      </c>
      <c r="G275" s="400" t="s">
        <v>2142</v>
      </c>
      <c r="H275" s="395" t="s">
        <v>2166</v>
      </c>
      <c r="I275" s="401" t="s">
        <v>2991</v>
      </c>
      <c r="J275" s="394" t="s">
        <v>2155</v>
      </c>
      <c r="K275" s="401" t="s">
        <v>2156</v>
      </c>
      <c r="L275" s="401" t="s">
        <v>2181</v>
      </c>
      <c r="M275" s="401" t="s">
        <v>2186</v>
      </c>
      <c r="N275" s="401" t="s">
        <v>2194</v>
      </c>
      <c r="O275" s="401" t="s">
        <v>2092</v>
      </c>
      <c r="P275" s="377" t="s">
        <v>3102</v>
      </c>
      <c r="Q275" s="377" t="s">
        <v>2219</v>
      </c>
      <c r="R275" s="401" t="s">
        <v>3103</v>
      </c>
      <c r="S275" s="386" t="s">
        <v>3104</v>
      </c>
      <c r="T275" s="405">
        <v>46054</v>
      </c>
      <c r="U275" s="405">
        <v>46080</v>
      </c>
      <c r="V275" s="407" t="s">
        <v>3105</v>
      </c>
      <c r="W275" s="506">
        <v>1</v>
      </c>
      <c r="X275" s="401" t="s">
        <v>3030</v>
      </c>
      <c r="Y275" s="401" t="s">
        <v>3031</v>
      </c>
      <c r="Z275" s="406">
        <v>0.1</v>
      </c>
      <c r="AA275" s="459" t="s">
        <v>2093</v>
      </c>
      <c r="AB275" s="459" t="s">
        <v>2121</v>
      </c>
      <c r="AC275" s="459" t="s">
        <v>2093</v>
      </c>
      <c r="AD275" s="459" t="s">
        <v>2121</v>
      </c>
      <c r="AE275" s="459" t="s">
        <v>2121</v>
      </c>
      <c r="AF275" s="459" t="s">
        <v>2121</v>
      </c>
      <c r="AG275" s="459" t="s">
        <v>2093</v>
      </c>
      <c r="AH275" s="459" t="s">
        <v>2121</v>
      </c>
      <c r="AI275" s="459" t="s">
        <v>2121</v>
      </c>
      <c r="AJ275" s="459" t="s">
        <v>2121</v>
      </c>
      <c r="AK275" s="459" t="s">
        <v>2121</v>
      </c>
      <c r="AL275" s="459" t="s">
        <v>2121</v>
      </c>
      <c r="AM275" s="459" t="s">
        <v>2121</v>
      </c>
      <c r="AN275" s="459" t="s">
        <v>2121</v>
      </c>
      <c r="AO275" s="459" t="s">
        <v>2121</v>
      </c>
      <c r="AP275" s="459" t="s">
        <v>2121</v>
      </c>
      <c r="AQ275" s="459" t="s">
        <v>2121</v>
      </c>
      <c r="AR275" s="459" t="s">
        <v>2121</v>
      </c>
      <c r="AS275" s="459" t="s">
        <v>2121</v>
      </c>
      <c r="AT275" s="459" t="s">
        <v>2121</v>
      </c>
      <c r="AU275" s="459" t="s">
        <v>2093</v>
      </c>
      <c r="AV275" s="459" t="s">
        <v>2121</v>
      </c>
      <c r="AW275" s="459" t="s">
        <v>2121</v>
      </c>
      <c r="AX275" s="459" t="s">
        <v>2121</v>
      </c>
      <c r="AY275" s="459" t="s">
        <v>2121</v>
      </c>
      <c r="AZ275" s="459" t="s">
        <v>2121</v>
      </c>
      <c r="BA275" s="459" t="s">
        <v>2121</v>
      </c>
      <c r="BB275" s="459" t="s">
        <v>2121</v>
      </c>
      <c r="BC275" s="459" t="s">
        <v>2121</v>
      </c>
      <c r="BD275" s="459" t="s">
        <v>2121</v>
      </c>
      <c r="BE275" s="459" t="s">
        <v>2121</v>
      </c>
      <c r="BF275" s="459" t="s">
        <v>2121</v>
      </c>
      <c r="BG275" s="459" t="s">
        <v>2121</v>
      </c>
      <c r="BH275" s="459" t="s">
        <v>2093</v>
      </c>
      <c r="BI275" s="473" t="s">
        <v>2093</v>
      </c>
    </row>
    <row r="276" spans="2:61" s="467" customFormat="1" ht="135" hidden="1" x14ac:dyDescent="0.2">
      <c r="B276" s="420" t="s">
        <v>3106</v>
      </c>
      <c r="C276" s="374">
        <f t="shared" si="16"/>
        <v>266</v>
      </c>
      <c r="D276" s="383" t="s">
        <v>84</v>
      </c>
      <c r="E276" s="384" t="s">
        <v>1595</v>
      </c>
      <c r="F276" s="372" t="s">
        <v>2127</v>
      </c>
      <c r="G276" s="377" t="s">
        <v>2087</v>
      </c>
      <c r="H276" s="372" t="s">
        <v>2129</v>
      </c>
      <c r="I276" s="373" t="s">
        <v>2520</v>
      </c>
      <c r="J276" s="374" t="s">
        <v>2155</v>
      </c>
      <c r="K276" s="375" t="s">
        <v>2156</v>
      </c>
      <c r="L276" s="375" t="s">
        <v>2181</v>
      </c>
      <c r="M276" s="375" t="s">
        <v>2186</v>
      </c>
      <c r="N276" s="373" t="s">
        <v>2194</v>
      </c>
      <c r="O276" s="373" t="s">
        <v>2128</v>
      </c>
      <c r="P276" s="377" t="s">
        <v>3102</v>
      </c>
      <c r="Q276" s="400" t="s">
        <v>2161</v>
      </c>
      <c r="R276" s="373" t="s">
        <v>3107</v>
      </c>
      <c r="S276" s="373" t="s">
        <v>3108</v>
      </c>
      <c r="T276" s="405">
        <v>46082</v>
      </c>
      <c r="U276" s="405">
        <v>46371</v>
      </c>
      <c r="V276" s="373" t="s">
        <v>3109</v>
      </c>
      <c r="W276" s="377" t="s">
        <v>2121</v>
      </c>
      <c r="X276" s="401" t="s">
        <v>3030</v>
      </c>
      <c r="Y276" s="401" t="s">
        <v>3031</v>
      </c>
      <c r="Z276" s="406">
        <v>0.1</v>
      </c>
      <c r="AA276" s="459" t="s">
        <v>2121</v>
      </c>
      <c r="AB276" s="459" t="s">
        <v>2121</v>
      </c>
      <c r="AC276" s="459" t="s">
        <v>2121</v>
      </c>
      <c r="AD276" s="459" t="s">
        <v>2121</v>
      </c>
      <c r="AE276" s="459" t="s">
        <v>2121</v>
      </c>
      <c r="AF276" s="459" t="s">
        <v>2121</v>
      </c>
      <c r="AG276" s="371" t="s">
        <v>2093</v>
      </c>
      <c r="AH276" s="459" t="s">
        <v>2121</v>
      </c>
      <c r="AI276" s="459" t="s">
        <v>2121</v>
      </c>
      <c r="AJ276" s="371" t="s">
        <v>2093</v>
      </c>
      <c r="AK276" s="459" t="s">
        <v>2121</v>
      </c>
      <c r="AL276" s="459" t="s">
        <v>2121</v>
      </c>
      <c r="AM276" s="459" t="s">
        <v>2121</v>
      </c>
      <c r="AN276" s="459" t="s">
        <v>2121</v>
      </c>
      <c r="AO276" s="459" t="s">
        <v>2121</v>
      </c>
      <c r="AP276" s="459" t="s">
        <v>2121</v>
      </c>
      <c r="AQ276" s="459" t="s">
        <v>2121</v>
      </c>
      <c r="AR276" s="459" t="s">
        <v>2121</v>
      </c>
      <c r="AS276" s="459" t="s">
        <v>2121</v>
      </c>
      <c r="AT276" s="459" t="s">
        <v>2121</v>
      </c>
      <c r="AU276" s="371" t="s">
        <v>2093</v>
      </c>
      <c r="AV276" s="459" t="s">
        <v>2121</v>
      </c>
      <c r="AW276" s="459" t="s">
        <v>2121</v>
      </c>
      <c r="AX276" s="459" t="s">
        <v>2121</v>
      </c>
      <c r="AY276" s="459" t="s">
        <v>2121</v>
      </c>
      <c r="AZ276" s="459" t="s">
        <v>2121</v>
      </c>
      <c r="BA276" s="459" t="s">
        <v>2121</v>
      </c>
      <c r="BB276" s="459" t="s">
        <v>2121</v>
      </c>
      <c r="BC276" s="371" t="s">
        <v>2093</v>
      </c>
      <c r="BD276" s="459" t="s">
        <v>2121</v>
      </c>
      <c r="BE276" s="459" t="s">
        <v>2121</v>
      </c>
      <c r="BF276" s="459" t="s">
        <v>2121</v>
      </c>
      <c r="BG276" s="459" t="s">
        <v>2121</v>
      </c>
      <c r="BH276" s="371" t="s">
        <v>2093</v>
      </c>
      <c r="BI276" s="381" t="s">
        <v>2093</v>
      </c>
    </row>
    <row r="277" spans="2:61" s="467" customFormat="1" ht="135" hidden="1" x14ac:dyDescent="0.2">
      <c r="B277" s="446" t="s">
        <v>3110</v>
      </c>
      <c r="C277" s="374">
        <f t="shared" si="16"/>
        <v>267</v>
      </c>
      <c r="D277" s="388" t="s">
        <v>2164</v>
      </c>
      <c r="E277" s="448" t="s">
        <v>1583</v>
      </c>
      <c r="F277" s="449" t="s">
        <v>2177</v>
      </c>
      <c r="G277" s="448" t="s">
        <v>2142</v>
      </c>
      <c r="H277" s="449" t="s">
        <v>2166</v>
      </c>
      <c r="I277" s="450" t="s">
        <v>2991</v>
      </c>
      <c r="J277" s="451" t="s">
        <v>2155</v>
      </c>
      <c r="K277" s="450" t="s">
        <v>2156</v>
      </c>
      <c r="L277" s="450" t="s">
        <v>2181</v>
      </c>
      <c r="M277" s="450" t="s">
        <v>2186</v>
      </c>
      <c r="N277" s="450" t="s">
        <v>2194</v>
      </c>
      <c r="O277" s="450" t="s">
        <v>2092</v>
      </c>
      <c r="P277" s="377" t="s">
        <v>3102</v>
      </c>
      <c r="Q277" s="400" t="s">
        <v>2161</v>
      </c>
      <c r="R277" s="450" t="s">
        <v>3111</v>
      </c>
      <c r="S277" s="373" t="s">
        <v>218</v>
      </c>
      <c r="T277" s="452">
        <v>46082</v>
      </c>
      <c r="U277" s="452">
        <v>46203</v>
      </c>
      <c r="V277" s="450" t="s">
        <v>3112</v>
      </c>
      <c r="W277" s="377" t="s">
        <v>2121</v>
      </c>
      <c r="X277" s="401" t="s">
        <v>3030</v>
      </c>
      <c r="Y277" s="401" t="s">
        <v>3031</v>
      </c>
      <c r="Z277" s="406">
        <v>0.1</v>
      </c>
      <c r="AA277" s="459" t="s">
        <v>2121</v>
      </c>
      <c r="AB277" s="459" t="s">
        <v>2121</v>
      </c>
      <c r="AC277" s="451" t="s">
        <v>2093</v>
      </c>
      <c r="AD277" s="459" t="s">
        <v>2121</v>
      </c>
      <c r="AE277" s="459" t="s">
        <v>2121</v>
      </c>
      <c r="AF277" s="459" t="s">
        <v>2121</v>
      </c>
      <c r="AG277" s="451" t="s">
        <v>2093</v>
      </c>
      <c r="AH277" s="459" t="s">
        <v>2121</v>
      </c>
      <c r="AI277" s="459" t="s">
        <v>2121</v>
      </c>
      <c r="AJ277" s="451" t="s">
        <v>2093</v>
      </c>
      <c r="AK277" s="451" t="s">
        <v>2093</v>
      </c>
      <c r="AL277" s="451" t="s">
        <v>2093</v>
      </c>
      <c r="AM277" s="459" t="s">
        <v>2121</v>
      </c>
      <c r="AN277" s="459" t="s">
        <v>2121</v>
      </c>
      <c r="AO277" s="459" t="s">
        <v>2121</v>
      </c>
      <c r="AP277" s="459" t="s">
        <v>2121</v>
      </c>
      <c r="AQ277" s="459" t="s">
        <v>2121</v>
      </c>
      <c r="AR277" s="459" t="s">
        <v>2121</v>
      </c>
      <c r="AS277" s="459" t="s">
        <v>2121</v>
      </c>
      <c r="AT277" s="459" t="s">
        <v>2121</v>
      </c>
      <c r="AU277" s="451" t="s">
        <v>2093</v>
      </c>
      <c r="AV277" s="459" t="s">
        <v>2121</v>
      </c>
      <c r="AW277" s="459" t="s">
        <v>2121</v>
      </c>
      <c r="AX277" s="459" t="s">
        <v>2121</v>
      </c>
      <c r="AY277" s="459" t="s">
        <v>2121</v>
      </c>
      <c r="AZ277" s="459" t="s">
        <v>2121</v>
      </c>
      <c r="BA277" s="459" t="s">
        <v>2121</v>
      </c>
      <c r="BB277" s="459" t="s">
        <v>2121</v>
      </c>
      <c r="BC277" s="451" t="s">
        <v>2093</v>
      </c>
      <c r="BD277" s="459" t="s">
        <v>2121</v>
      </c>
      <c r="BE277" s="459" t="s">
        <v>2121</v>
      </c>
      <c r="BF277" s="459" t="s">
        <v>2121</v>
      </c>
      <c r="BG277" s="459" t="s">
        <v>2121</v>
      </c>
      <c r="BH277" s="451" t="s">
        <v>2093</v>
      </c>
      <c r="BI277" s="454" t="s">
        <v>2093</v>
      </c>
    </row>
    <row r="278" spans="2:61" s="467" customFormat="1" ht="84.75" hidden="1" customHeight="1" x14ac:dyDescent="0.2">
      <c r="B278" s="420"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SF-DO_2-3-5-5-TRÁMITES - FURPEN-3-DGTIC-268</v>
      </c>
      <c r="C278" s="374">
        <f t="shared" si="16"/>
        <v>268</v>
      </c>
      <c r="D278" s="388" t="s">
        <v>2164</v>
      </c>
      <c r="E278" s="448" t="s">
        <v>1583</v>
      </c>
      <c r="F278" s="449" t="s">
        <v>2177</v>
      </c>
      <c r="G278" s="448" t="s">
        <v>2142</v>
      </c>
      <c r="H278" s="449" t="s">
        <v>2166</v>
      </c>
      <c r="I278" s="450" t="s">
        <v>2991</v>
      </c>
      <c r="J278" s="451" t="s">
        <v>2155</v>
      </c>
      <c r="K278" s="450" t="s">
        <v>2156</v>
      </c>
      <c r="L278" s="450" t="s">
        <v>2181</v>
      </c>
      <c r="M278" s="450" t="s">
        <v>2186</v>
      </c>
      <c r="N278" s="450" t="s">
        <v>2194</v>
      </c>
      <c r="O278" s="450" t="s">
        <v>2092</v>
      </c>
      <c r="P278" s="377" t="s">
        <v>3102</v>
      </c>
      <c r="Q278" s="400" t="s">
        <v>2161</v>
      </c>
      <c r="R278" s="373" t="s">
        <v>3113</v>
      </c>
      <c r="S278" s="373" t="s">
        <v>218</v>
      </c>
      <c r="T278" s="379">
        <v>46204</v>
      </c>
      <c r="U278" s="379">
        <v>46356</v>
      </c>
      <c r="V278" s="373" t="s">
        <v>3114</v>
      </c>
      <c r="W278" s="377" t="s">
        <v>2121</v>
      </c>
      <c r="X278" s="401" t="s">
        <v>3030</v>
      </c>
      <c r="Y278" s="401" t="s">
        <v>3031</v>
      </c>
      <c r="Z278" s="406">
        <v>0.1</v>
      </c>
      <c r="AA278" s="459" t="s">
        <v>2121</v>
      </c>
      <c r="AB278" s="459" t="s">
        <v>2121</v>
      </c>
      <c r="AC278" s="371" t="s">
        <v>2093</v>
      </c>
      <c r="AD278" s="459" t="s">
        <v>2121</v>
      </c>
      <c r="AE278" s="459" t="s">
        <v>2121</v>
      </c>
      <c r="AF278" s="459" t="s">
        <v>2121</v>
      </c>
      <c r="AG278" s="371" t="s">
        <v>2093</v>
      </c>
      <c r="AH278" s="459" t="s">
        <v>2121</v>
      </c>
      <c r="AI278" s="459" t="s">
        <v>2121</v>
      </c>
      <c r="AJ278" s="371" t="s">
        <v>2093</v>
      </c>
      <c r="AK278" s="371" t="s">
        <v>2093</v>
      </c>
      <c r="AL278" s="371" t="s">
        <v>2093</v>
      </c>
      <c r="AM278" s="459" t="s">
        <v>2121</v>
      </c>
      <c r="AN278" s="459" t="s">
        <v>2121</v>
      </c>
      <c r="AO278" s="459" t="s">
        <v>2121</v>
      </c>
      <c r="AP278" s="459" t="s">
        <v>2121</v>
      </c>
      <c r="AQ278" s="459" t="s">
        <v>2121</v>
      </c>
      <c r="AR278" s="459" t="s">
        <v>2121</v>
      </c>
      <c r="AS278" s="459" t="s">
        <v>2121</v>
      </c>
      <c r="AT278" s="459" t="s">
        <v>2121</v>
      </c>
      <c r="AU278" s="371" t="s">
        <v>2093</v>
      </c>
      <c r="AV278" s="459" t="s">
        <v>2121</v>
      </c>
      <c r="AW278" s="459" t="s">
        <v>2121</v>
      </c>
      <c r="AX278" s="459" t="s">
        <v>2121</v>
      </c>
      <c r="AY278" s="459" t="s">
        <v>2121</v>
      </c>
      <c r="AZ278" s="459" t="s">
        <v>2121</v>
      </c>
      <c r="BA278" s="459" t="s">
        <v>2121</v>
      </c>
      <c r="BB278" s="459" t="s">
        <v>2121</v>
      </c>
      <c r="BC278" s="371" t="s">
        <v>2093</v>
      </c>
      <c r="BD278" s="459" t="s">
        <v>2121</v>
      </c>
      <c r="BE278" s="459" t="s">
        <v>2121</v>
      </c>
      <c r="BF278" s="459" t="s">
        <v>2121</v>
      </c>
      <c r="BG278" s="459" t="s">
        <v>2121</v>
      </c>
      <c r="BH278" s="371" t="s">
        <v>2093</v>
      </c>
      <c r="BI278" s="381" t="s">
        <v>2093</v>
      </c>
    </row>
    <row r="279" spans="2:61" s="467" customFormat="1" ht="135" hidden="1" x14ac:dyDescent="0.2">
      <c r="B279" s="410" t="s">
        <v>3115</v>
      </c>
      <c r="C279" s="374">
        <f t="shared" si="16"/>
        <v>269</v>
      </c>
      <c r="D279" s="393" t="s">
        <v>2164</v>
      </c>
      <c r="E279" s="400" t="s">
        <v>1583</v>
      </c>
      <c r="F279" s="395" t="s">
        <v>2177</v>
      </c>
      <c r="G279" s="400" t="s">
        <v>2142</v>
      </c>
      <c r="H279" s="395" t="s">
        <v>2166</v>
      </c>
      <c r="I279" s="401" t="s">
        <v>2991</v>
      </c>
      <c r="J279" s="394" t="s">
        <v>2155</v>
      </c>
      <c r="K279" s="401" t="s">
        <v>2156</v>
      </c>
      <c r="L279" s="401" t="s">
        <v>2181</v>
      </c>
      <c r="M279" s="401" t="s">
        <v>2186</v>
      </c>
      <c r="N279" s="401" t="s">
        <v>2194</v>
      </c>
      <c r="O279" s="401" t="s">
        <v>2092</v>
      </c>
      <c r="P279" s="377" t="s">
        <v>3102</v>
      </c>
      <c r="Q279" s="400" t="s">
        <v>2161</v>
      </c>
      <c r="R279" s="401" t="s">
        <v>3116</v>
      </c>
      <c r="S279" s="373" t="s">
        <v>218</v>
      </c>
      <c r="T279" s="405">
        <v>46082</v>
      </c>
      <c r="U279" s="405">
        <v>46371</v>
      </c>
      <c r="V279" s="401" t="s">
        <v>3117</v>
      </c>
      <c r="W279" s="377" t="s">
        <v>2121</v>
      </c>
      <c r="X279" s="401" t="s">
        <v>3030</v>
      </c>
      <c r="Y279" s="401" t="s">
        <v>3031</v>
      </c>
      <c r="Z279" s="406">
        <v>0.1</v>
      </c>
      <c r="AA279" s="459" t="s">
        <v>2121</v>
      </c>
      <c r="AB279" s="459" t="s">
        <v>2121</v>
      </c>
      <c r="AC279" s="394" t="s">
        <v>2093</v>
      </c>
      <c r="AD279" s="459" t="s">
        <v>2121</v>
      </c>
      <c r="AE279" s="459" t="s">
        <v>2121</v>
      </c>
      <c r="AF279" s="459" t="s">
        <v>2121</v>
      </c>
      <c r="AG279" s="394" t="s">
        <v>2093</v>
      </c>
      <c r="AH279" s="459" t="s">
        <v>2121</v>
      </c>
      <c r="AI279" s="459" t="s">
        <v>2121</v>
      </c>
      <c r="AJ279" s="394" t="s">
        <v>2093</v>
      </c>
      <c r="AK279" s="394" t="s">
        <v>2093</v>
      </c>
      <c r="AL279" s="394" t="s">
        <v>2093</v>
      </c>
      <c r="AM279" s="459" t="s">
        <v>2121</v>
      </c>
      <c r="AN279" s="459" t="s">
        <v>2121</v>
      </c>
      <c r="AO279" s="459" t="s">
        <v>2121</v>
      </c>
      <c r="AP279" s="459" t="s">
        <v>2121</v>
      </c>
      <c r="AQ279" s="459" t="s">
        <v>2121</v>
      </c>
      <c r="AR279" s="459" t="s">
        <v>2121</v>
      </c>
      <c r="AS279" s="459" t="s">
        <v>2121</v>
      </c>
      <c r="AT279" s="459" t="s">
        <v>2121</v>
      </c>
      <c r="AU279" s="394" t="s">
        <v>2093</v>
      </c>
      <c r="AV279" s="459" t="s">
        <v>2121</v>
      </c>
      <c r="AW279" s="459" t="s">
        <v>2121</v>
      </c>
      <c r="AX279" s="459" t="s">
        <v>2121</v>
      </c>
      <c r="AY279" s="459" t="s">
        <v>2121</v>
      </c>
      <c r="AZ279" s="459" t="s">
        <v>2121</v>
      </c>
      <c r="BA279" s="459" t="s">
        <v>2121</v>
      </c>
      <c r="BB279" s="459" t="s">
        <v>2121</v>
      </c>
      <c r="BC279" s="394" t="s">
        <v>2093</v>
      </c>
      <c r="BD279" s="459" t="s">
        <v>2121</v>
      </c>
      <c r="BE279" s="459" t="s">
        <v>2121</v>
      </c>
      <c r="BF279" s="459" t="s">
        <v>2121</v>
      </c>
      <c r="BG279" s="459" t="s">
        <v>2121</v>
      </c>
      <c r="BH279" s="394" t="s">
        <v>2093</v>
      </c>
      <c r="BI279" s="402" t="s">
        <v>2093</v>
      </c>
    </row>
    <row r="280" spans="2:61" s="467" customFormat="1" ht="135" hidden="1" x14ac:dyDescent="0.2">
      <c r="B280" s="420" t="s">
        <v>3118</v>
      </c>
      <c r="C280" s="374">
        <f t="shared" si="16"/>
        <v>270</v>
      </c>
      <c r="D280" s="383" t="s">
        <v>84</v>
      </c>
      <c r="E280" s="384" t="s">
        <v>1595</v>
      </c>
      <c r="F280" s="372" t="s">
        <v>2127</v>
      </c>
      <c r="G280" s="377" t="s">
        <v>2087</v>
      </c>
      <c r="H280" s="372" t="s">
        <v>2129</v>
      </c>
      <c r="I280" s="373" t="s">
        <v>2520</v>
      </c>
      <c r="J280" s="374" t="s">
        <v>2155</v>
      </c>
      <c r="K280" s="375" t="s">
        <v>2156</v>
      </c>
      <c r="L280" s="375" t="s">
        <v>2181</v>
      </c>
      <c r="M280" s="375" t="s">
        <v>2186</v>
      </c>
      <c r="N280" s="373" t="s">
        <v>2194</v>
      </c>
      <c r="O280" s="373" t="s">
        <v>2128</v>
      </c>
      <c r="P280" s="377" t="s">
        <v>3102</v>
      </c>
      <c r="Q280" s="400" t="s">
        <v>2161</v>
      </c>
      <c r="R280" s="373" t="s">
        <v>3119</v>
      </c>
      <c r="S280" s="373" t="s">
        <v>3108</v>
      </c>
      <c r="T280" s="405">
        <v>46082</v>
      </c>
      <c r="U280" s="379">
        <v>46371</v>
      </c>
      <c r="V280" s="373" t="s">
        <v>3120</v>
      </c>
      <c r="W280" s="377" t="s">
        <v>2121</v>
      </c>
      <c r="X280" s="401" t="s">
        <v>3030</v>
      </c>
      <c r="Y280" s="401" t="s">
        <v>3031</v>
      </c>
      <c r="Z280" s="406">
        <v>0.1</v>
      </c>
      <c r="AA280" s="459" t="s">
        <v>2121</v>
      </c>
      <c r="AB280" s="459" t="s">
        <v>2121</v>
      </c>
      <c r="AC280" s="459" t="s">
        <v>2121</v>
      </c>
      <c r="AD280" s="459" t="s">
        <v>2121</v>
      </c>
      <c r="AE280" s="459" t="s">
        <v>2121</v>
      </c>
      <c r="AF280" s="459" t="s">
        <v>2121</v>
      </c>
      <c r="AG280" s="371" t="s">
        <v>2093</v>
      </c>
      <c r="AH280" s="459" t="s">
        <v>2121</v>
      </c>
      <c r="AI280" s="459" t="s">
        <v>2121</v>
      </c>
      <c r="AJ280" s="371" t="s">
        <v>2093</v>
      </c>
      <c r="AK280" s="371" t="s">
        <v>2093</v>
      </c>
      <c r="AL280" s="371" t="s">
        <v>2093</v>
      </c>
      <c r="AM280" s="459" t="s">
        <v>2121</v>
      </c>
      <c r="AN280" s="459" t="s">
        <v>2121</v>
      </c>
      <c r="AO280" s="459" t="s">
        <v>2121</v>
      </c>
      <c r="AP280" s="459" t="s">
        <v>2121</v>
      </c>
      <c r="AQ280" s="459" t="s">
        <v>2121</v>
      </c>
      <c r="AR280" s="459" t="s">
        <v>2121</v>
      </c>
      <c r="AS280" s="459" t="s">
        <v>2121</v>
      </c>
      <c r="AT280" s="459" t="s">
        <v>2121</v>
      </c>
      <c r="AU280" s="371" t="s">
        <v>2093</v>
      </c>
      <c r="AV280" s="459" t="s">
        <v>2121</v>
      </c>
      <c r="AW280" s="459" t="s">
        <v>2121</v>
      </c>
      <c r="AX280" s="459" t="s">
        <v>2121</v>
      </c>
      <c r="AY280" s="459" t="s">
        <v>2121</v>
      </c>
      <c r="AZ280" s="459" t="s">
        <v>2121</v>
      </c>
      <c r="BA280" s="459" t="s">
        <v>2121</v>
      </c>
      <c r="BB280" s="459" t="s">
        <v>2121</v>
      </c>
      <c r="BC280" s="371" t="s">
        <v>2093</v>
      </c>
      <c r="BD280" s="459" t="s">
        <v>2121</v>
      </c>
      <c r="BE280" s="459" t="s">
        <v>2121</v>
      </c>
      <c r="BF280" s="459" t="s">
        <v>2121</v>
      </c>
      <c r="BG280" s="459" t="s">
        <v>2121</v>
      </c>
      <c r="BH280" s="371" t="s">
        <v>2093</v>
      </c>
      <c r="BI280" s="381" t="s">
        <v>2093</v>
      </c>
    </row>
    <row r="281" spans="2:61" s="467" customFormat="1" ht="58.5" hidden="1" customHeight="1" x14ac:dyDescent="0.2">
      <c r="B281"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PY-DO_2-3-5-5-TRÁMITES - FURPEN-4-DOP-271</v>
      </c>
      <c r="C281" s="374">
        <f t="shared" si="16"/>
        <v>271</v>
      </c>
      <c r="D281" s="383" t="s">
        <v>84</v>
      </c>
      <c r="E281" s="428" t="s">
        <v>1595</v>
      </c>
      <c r="F281" s="372" t="s">
        <v>2165</v>
      </c>
      <c r="G281" s="377" t="s">
        <v>2154</v>
      </c>
      <c r="H281" s="372" t="s">
        <v>2166</v>
      </c>
      <c r="I281" s="373" t="s">
        <v>2520</v>
      </c>
      <c r="J281" s="374" t="s">
        <v>2155</v>
      </c>
      <c r="K281" s="375" t="s">
        <v>2156</v>
      </c>
      <c r="L281" s="375" t="s">
        <v>2181</v>
      </c>
      <c r="M281" s="375" t="s">
        <v>2186</v>
      </c>
      <c r="N281" s="373" t="s">
        <v>2194</v>
      </c>
      <c r="O281" s="373" t="s">
        <v>2092</v>
      </c>
      <c r="P281" s="377" t="s">
        <v>3102</v>
      </c>
      <c r="Q281" s="377" t="s">
        <v>2169</v>
      </c>
      <c r="R281" s="373" t="s">
        <v>3121</v>
      </c>
      <c r="S281" s="386" t="s">
        <v>3122</v>
      </c>
      <c r="T281" s="405">
        <v>46082</v>
      </c>
      <c r="U281" s="405">
        <v>46371</v>
      </c>
      <c r="V281" s="373" t="s">
        <v>3123</v>
      </c>
      <c r="W281" s="377" t="s">
        <v>2121</v>
      </c>
      <c r="X281" s="401" t="s">
        <v>3030</v>
      </c>
      <c r="Y281" s="401" t="s">
        <v>3031</v>
      </c>
      <c r="Z281" s="406">
        <v>0.1</v>
      </c>
      <c r="AA281" s="459" t="s">
        <v>2121</v>
      </c>
      <c r="AB281" s="459" t="s">
        <v>2121</v>
      </c>
      <c r="AC281" s="459" t="s">
        <v>2121</v>
      </c>
      <c r="AD281" s="459" t="s">
        <v>2121</v>
      </c>
      <c r="AE281" s="459" t="s">
        <v>2121</v>
      </c>
      <c r="AF281" s="459" t="s">
        <v>2121</v>
      </c>
      <c r="AG281" s="371" t="s">
        <v>2093</v>
      </c>
      <c r="AH281" s="459" t="s">
        <v>2121</v>
      </c>
      <c r="AI281" s="459" t="s">
        <v>2121</v>
      </c>
      <c r="AJ281" s="386" t="s">
        <v>2093</v>
      </c>
      <c r="AK281" s="459" t="s">
        <v>2121</v>
      </c>
      <c r="AL281" s="459" t="s">
        <v>2121</v>
      </c>
      <c r="AM281" s="459" t="s">
        <v>2121</v>
      </c>
      <c r="AN281" s="459" t="s">
        <v>2121</v>
      </c>
      <c r="AO281" s="459" t="s">
        <v>2121</v>
      </c>
      <c r="AP281" s="459" t="s">
        <v>2121</v>
      </c>
      <c r="AQ281" s="459" t="s">
        <v>2121</v>
      </c>
      <c r="AR281" s="386" t="s">
        <v>2093</v>
      </c>
      <c r="AS281" s="459" t="s">
        <v>2121</v>
      </c>
      <c r="AT281" s="459" t="s">
        <v>2121</v>
      </c>
      <c r="AU281" s="459" t="s">
        <v>2121</v>
      </c>
      <c r="AV281" s="459" t="s">
        <v>2121</v>
      </c>
      <c r="AW281" s="459" t="s">
        <v>2121</v>
      </c>
      <c r="AX281" s="459" t="s">
        <v>2121</v>
      </c>
      <c r="AY281" s="459" t="s">
        <v>2121</v>
      </c>
      <c r="AZ281" s="459" t="s">
        <v>2121</v>
      </c>
      <c r="BA281" s="459" t="s">
        <v>2121</v>
      </c>
      <c r="BB281" s="459" t="s">
        <v>2121</v>
      </c>
      <c r="BC281" s="459" t="s">
        <v>2121</v>
      </c>
      <c r="BD281" s="459" t="s">
        <v>2121</v>
      </c>
      <c r="BE281" s="459" t="s">
        <v>2121</v>
      </c>
      <c r="BF281" s="459" t="s">
        <v>2121</v>
      </c>
      <c r="BG281" s="459" t="s">
        <v>2121</v>
      </c>
      <c r="BH281" s="371" t="s">
        <v>2093</v>
      </c>
      <c r="BI281" s="381" t="s">
        <v>2093</v>
      </c>
    </row>
    <row r="282" spans="2:61" s="467" customFormat="1" ht="135" hidden="1" x14ac:dyDescent="0.2">
      <c r="B282"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PY-DO_2-3-5-2-TRÁMITES - CUENTAS BANCARIAS-2-DGRFS-272</v>
      </c>
      <c r="C282" s="374">
        <f t="shared" si="16"/>
        <v>272</v>
      </c>
      <c r="D282" s="383" t="s">
        <v>280</v>
      </c>
      <c r="E282" s="428" t="s">
        <v>1574</v>
      </c>
      <c r="F282" s="372" t="s">
        <v>3124</v>
      </c>
      <c r="G282" s="377" t="s">
        <v>2154</v>
      </c>
      <c r="H282" s="372" t="s">
        <v>2191</v>
      </c>
      <c r="I282" s="373" t="s">
        <v>3055</v>
      </c>
      <c r="J282" s="374" t="s">
        <v>2155</v>
      </c>
      <c r="K282" s="375" t="s">
        <v>2156</v>
      </c>
      <c r="L282" s="375" t="s">
        <v>2181</v>
      </c>
      <c r="M282" s="375" t="s">
        <v>2186</v>
      </c>
      <c r="N282" s="373" t="s">
        <v>2194</v>
      </c>
      <c r="O282" s="373" t="s">
        <v>2192</v>
      </c>
      <c r="P282" s="377" t="s">
        <v>3125</v>
      </c>
      <c r="Q282" s="377" t="s">
        <v>2559</v>
      </c>
      <c r="R282" s="373" t="s">
        <v>3126</v>
      </c>
      <c r="S282" s="386" t="s">
        <v>3127</v>
      </c>
      <c r="T282" s="379">
        <v>46054</v>
      </c>
      <c r="U282" s="379">
        <v>46080</v>
      </c>
      <c r="V282" s="386" t="s">
        <v>3128</v>
      </c>
      <c r="W282" s="506">
        <v>1</v>
      </c>
      <c r="X282" s="401" t="s">
        <v>3030</v>
      </c>
      <c r="Y282" s="401" t="s">
        <v>3031</v>
      </c>
      <c r="Z282" s="406">
        <v>0.1</v>
      </c>
      <c r="AA282" s="459" t="s">
        <v>2121</v>
      </c>
      <c r="AB282" s="459" t="s">
        <v>2121</v>
      </c>
      <c r="AC282" s="459" t="s">
        <v>2121</v>
      </c>
      <c r="AD282" s="459" t="s">
        <v>2121</v>
      </c>
      <c r="AE282" s="459" t="s">
        <v>2121</v>
      </c>
      <c r="AF282" s="459" t="s">
        <v>2121</v>
      </c>
      <c r="AG282" s="459" t="s">
        <v>2121</v>
      </c>
      <c r="AH282" s="371" t="s">
        <v>2093</v>
      </c>
      <c r="AI282" s="459" t="s">
        <v>2121</v>
      </c>
      <c r="AJ282" s="371" t="s">
        <v>2093</v>
      </c>
      <c r="AK282" s="459" t="s">
        <v>2121</v>
      </c>
      <c r="AL282" s="459" t="s">
        <v>2121</v>
      </c>
      <c r="AM282" s="459" t="s">
        <v>2121</v>
      </c>
      <c r="AN282" s="459" t="s">
        <v>2121</v>
      </c>
      <c r="AO282" s="459" t="s">
        <v>2121</v>
      </c>
      <c r="AP282" s="459" t="s">
        <v>2121</v>
      </c>
      <c r="AQ282" s="459" t="s">
        <v>2121</v>
      </c>
      <c r="AR282" s="459" t="s">
        <v>2121</v>
      </c>
      <c r="AS282" s="459" t="s">
        <v>2121</v>
      </c>
      <c r="AT282" s="459" t="s">
        <v>2121</v>
      </c>
      <c r="AU282" s="371" t="s">
        <v>2093</v>
      </c>
      <c r="AV282" s="459" t="s">
        <v>2121</v>
      </c>
      <c r="AW282" s="459" t="s">
        <v>2121</v>
      </c>
      <c r="AX282" s="459" t="s">
        <v>2121</v>
      </c>
      <c r="AY282" s="459" t="s">
        <v>2121</v>
      </c>
      <c r="AZ282" s="459" t="s">
        <v>2121</v>
      </c>
      <c r="BA282" s="459" t="s">
        <v>2121</v>
      </c>
      <c r="BB282" s="459" t="s">
        <v>2121</v>
      </c>
      <c r="BC282" s="371" t="s">
        <v>2093</v>
      </c>
      <c r="BD282" s="459" t="s">
        <v>2121</v>
      </c>
      <c r="BE282" s="459" t="s">
        <v>2121</v>
      </c>
      <c r="BF282" s="459" t="s">
        <v>2121</v>
      </c>
      <c r="BG282" s="459" t="s">
        <v>2121</v>
      </c>
      <c r="BH282" s="459" t="s">
        <v>2121</v>
      </c>
      <c r="BI282" s="381" t="s">
        <v>2093</v>
      </c>
    </row>
    <row r="283" spans="2:61" s="467" customFormat="1" ht="135" hidden="1" x14ac:dyDescent="0.2">
      <c r="B283"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PY-DO_2-3-5-2-TRÁMITES - CUENTAS BANCARIAS-3-DGTIC-273</v>
      </c>
      <c r="C283" s="374">
        <f t="shared" si="16"/>
        <v>273</v>
      </c>
      <c r="D283" s="383" t="s">
        <v>2164</v>
      </c>
      <c r="E283" s="428" t="s">
        <v>1583</v>
      </c>
      <c r="F283" s="372" t="s">
        <v>3124</v>
      </c>
      <c r="G283" s="377" t="s">
        <v>2154</v>
      </c>
      <c r="H283" s="372" t="s">
        <v>2191</v>
      </c>
      <c r="I283" s="373" t="s">
        <v>3055</v>
      </c>
      <c r="J283" s="374" t="s">
        <v>2155</v>
      </c>
      <c r="K283" s="375" t="s">
        <v>2156</v>
      </c>
      <c r="L283" s="375" t="s">
        <v>2181</v>
      </c>
      <c r="M283" s="375" t="s">
        <v>2186</v>
      </c>
      <c r="N283" s="373" t="s">
        <v>2194</v>
      </c>
      <c r="O283" s="373" t="s">
        <v>2192</v>
      </c>
      <c r="P283" s="377" t="s">
        <v>3125</v>
      </c>
      <c r="Q283" s="377" t="s">
        <v>2470</v>
      </c>
      <c r="R283" s="373" t="s">
        <v>3129</v>
      </c>
      <c r="S283" s="373" t="s">
        <v>1464</v>
      </c>
      <c r="T283" s="379">
        <v>46082</v>
      </c>
      <c r="U283" s="379">
        <v>46142</v>
      </c>
      <c r="V283" s="373" t="s">
        <v>3130</v>
      </c>
      <c r="W283" s="377" t="s">
        <v>2121</v>
      </c>
      <c r="X283" s="401" t="s">
        <v>3030</v>
      </c>
      <c r="Y283" s="401" t="s">
        <v>3031</v>
      </c>
      <c r="Z283" s="406">
        <v>0.1</v>
      </c>
      <c r="AA283" s="459" t="s">
        <v>2121</v>
      </c>
      <c r="AB283" s="459" t="s">
        <v>2121</v>
      </c>
      <c r="AC283" s="459" t="s">
        <v>2121</v>
      </c>
      <c r="AD283" s="459" t="s">
        <v>2121</v>
      </c>
      <c r="AE283" s="459" t="s">
        <v>2121</v>
      </c>
      <c r="AF283" s="459" t="s">
        <v>2121</v>
      </c>
      <c r="AG283" s="459" t="s">
        <v>2121</v>
      </c>
      <c r="AH283" s="371" t="s">
        <v>2093</v>
      </c>
      <c r="AI283" s="459" t="s">
        <v>2121</v>
      </c>
      <c r="AJ283" s="371" t="s">
        <v>2093</v>
      </c>
      <c r="AK283" s="459" t="s">
        <v>2121</v>
      </c>
      <c r="AL283" s="459" t="s">
        <v>2121</v>
      </c>
      <c r="AM283" s="459" t="s">
        <v>2121</v>
      </c>
      <c r="AN283" s="459" t="s">
        <v>2121</v>
      </c>
      <c r="AO283" s="459" t="s">
        <v>2121</v>
      </c>
      <c r="AP283" s="459" t="s">
        <v>2121</v>
      </c>
      <c r="AQ283" s="459" t="s">
        <v>2121</v>
      </c>
      <c r="AR283" s="459" t="s">
        <v>2121</v>
      </c>
      <c r="AS283" s="459" t="s">
        <v>2121</v>
      </c>
      <c r="AT283" s="459" t="s">
        <v>2121</v>
      </c>
      <c r="AU283" s="371" t="s">
        <v>2093</v>
      </c>
      <c r="AV283" s="459" t="s">
        <v>2121</v>
      </c>
      <c r="AW283" s="459" t="s">
        <v>2121</v>
      </c>
      <c r="AX283" s="459" t="s">
        <v>2121</v>
      </c>
      <c r="AY283" s="459" t="s">
        <v>2121</v>
      </c>
      <c r="AZ283" s="459" t="s">
        <v>2121</v>
      </c>
      <c r="BA283" s="459" t="s">
        <v>2121</v>
      </c>
      <c r="BB283" s="459" t="s">
        <v>2121</v>
      </c>
      <c r="BC283" s="371" t="s">
        <v>2093</v>
      </c>
      <c r="BD283" s="459" t="s">
        <v>2121</v>
      </c>
      <c r="BE283" s="459" t="s">
        <v>2121</v>
      </c>
      <c r="BF283" s="459" t="s">
        <v>2121</v>
      </c>
      <c r="BG283" s="459" t="s">
        <v>2121</v>
      </c>
      <c r="BH283" s="459" t="s">
        <v>2121</v>
      </c>
      <c r="BI283" s="381" t="s">
        <v>2093</v>
      </c>
    </row>
    <row r="284" spans="2:61" s="467" customFormat="1" ht="135" hidden="1" x14ac:dyDescent="0.2">
      <c r="B284" s="420" t="s">
        <v>3131</v>
      </c>
      <c r="C284" s="374">
        <f t="shared" si="16"/>
        <v>274</v>
      </c>
      <c r="D284" s="383" t="s">
        <v>280</v>
      </c>
      <c r="E284" s="384" t="s">
        <v>1574</v>
      </c>
      <c r="F284" s="372" t="s">
        <v>3124</v>
      </c>
      <c r="G284" s="377" t="s">
        <v>2154</v>
      </c>
      <c r="H284" s="372" t="s">
        <v>2191</v>
      </c>
      <c r="I284" s="373" t="s">
        <v>3055</v>
      </c>
      <c r="J284" s="374" t="s">
        <v>2155</v>
      </c>
      <c r="K284" s="375" t="s">
        <v>2156</v>
      </c>
      <c r="L284" s="375" t="s">
        <v>2181</v>
      </c>
      <c r="M284" s="375" t="s">
        <v>2186</v>
      </c>
      <c r="N284" s="373" t="s">
        <v>2194</v>
      </c>
      <c r="O284" s="373" t="s">
        <v>2192</v>
      </c>
      <c r="P284" s="377" t="s">
        <v>3125</v>
      </c>
      <c r="Q284" s="377" t="s">
        <v>2161</v>
      </c>
      <c r="R284" s="373" t="s">
        <v>3132</v>
      </c>
      <c r="S284" s="373" t="s">
        <v>2248</v>
      </c>
      <c r="T284" s="379">
        <v>46082</v>
      </c>
      <c r="U284" s="379">
        <v>46142</v>
      </c>
      <c r="V284" s="373" t="s">
        <v>3133</v>
      </c>
      <c r="W284" s="377" t="s">
        <v>2121</v>
      </c>
      <c r="X284" s="401" t="s">
        <v>3030</v>
      </c>
      <c r="Y284" s="401" t="s">
        <v>3031</v>
      </c>
      <c r="Z284" s="406">
        <v>0.1</v>
      </c>
      <c r="AA284" s="459" t="s">
        <v>2121</v>
      </c>
      <c r="AB284" s="459" t="s">
        <v>2121</v>
      </c>
      <c r="AC284" s="459" t="s">
        <v>2121</v>
      </c>
      <c r="AD284" s="459" t="s">
        <v>2121</v>
      </c>
      <c r="AE284" s="459" t="s">
        <v>2121</v>
      </c>
      <c r="AF284" s="459" t="s">
        <v>2121</v>
      </c>
      <c r="AG284" s="459" t="s">
        <v>2121</v>
      </c>
      <c r="AH284" s="371" t="s">
        <v>2093</v>
      </c>
      <c r="AI284" s="459" t="s">
        <v>2121</v>
      </c>
      <c r="AJ284" s="371" t="s">
        <v>2093</v>
      </c>
      <c r="AK284" s="459" t="s">
        <v>2121</v>
      </c>
      <c r="AL284" s="459" t="s">
        <v>2121</v>
      </c>
      <c r="AM284" s="459" t="s">
        <v>2121</v>
      </c>
      <c r="AN284" s="459" t="s">
        <v>2121</v>
      </c>
      <c r="AO284" s="459" t="s">
        <v>2121</v>
      </c>
      <c r="AP284" s="459" t="s">
        <v>2121</v>
      </c>
      <c r="AQ284" s="459" t="s">
        <v>2121</v>
      </c>
      <c r="AR284" s="459" t="s">
        <v>2121</v>
      </c>
      <c r="AS284" s="459" t="s">
        <v>2121</v>
      </c>
      <c r="AT284" s="459" t="s">
        <v>2121</v>
      </c>
      <c r="AU284" s="371" t="s">
        <v>2093</v>
      </c>
      <c r="AV284" s="459" t="s">
        <v>2121</v>
      </c>
      <c r="AW284" s="459" t="s">
        <v>2121</v>
      </c>
      <c r="AX284" s="459" t="s">
        <v>2121</v>
      </c>
      <c r="AY284" s="459" t="s">
        <v>2121</v>
      </c>
      <c r="AZ284" s="459" t="s">
        <v>2121</v>
      </c>
      <c r="BA284" s="459" t="s">
        <v>2121</v>
      </c>
      <c r="BB284" s="459" t="s">
        <v>2121</v>
      </c>
      <c r="BC284" s="371" t="s">
        <v>2093</v>
      </c>
      <c r="BD284" s="459" t="s">
        <v>2121</v>
      </c>
      <c r="BE284" s="459" t="s">
        <v>2121</v>
      </c>
      <c r="BF284" s="459" t="s">
        <v>2121</v>
      </c>
      <c r="BG284" s="459" t="s">
        <v>2121</v>
      </c>
      <c r="BH284" s="459" t="s">
        <v>2121</v>
      </c>
      <c r="BI284" s="381" t="s">
        <v>2093</v>
      </c>
    </row>
    <row r="285" spans="2:61" s="467" customFormat="1" ht="135" hidden="1" x14ac:dyDescent="0.2">
      <c r="B285"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PY-DO_2-3-5-2-TRÁMITES - CUENTAS BANCARIAS-3-DGTIC-275</v>
      </c>
      <c r="C285" s="374">
        <f t="shared" si="16"/>
        <v>275</v>
      </c>
      <c r="D285" s="383" t="s">
        <v>2164</v>
      </c>
      <c r="E285" s="428" t="s">
        <v>1583</v>
      </c>
      <c r="F285" s="372" t="s">
        <v>3124</v>
      </c>
      <c r="G285" s="377" t="s">
        <v>2154</v>
      </c>
      <c r="H285" s="372" t="s">
        <v>2191</v>
      </c>
      <c r="I285" s="373" t="s">
        <v>3055</v>
      </c>
      <c r="J285" s="374" t="s">
        <v>2155</v>
      </c>
      <c r="K285" s="375" t="s">
        <v>2156</v>
      </c>
      <c r="L285" s="375" t="s">
        <v>2181</v>
      </c>
      <c r="M285" s="375" t="s">
        <v>2186</v>
      </c>
      <c r="N285" s="373" t="s">
        <v>2194</v>
      </c>
      <c r="O285" s="373" t="s">
        <v>2192</v>
      </c>
      <c r="P285" s="377" t="s">
        <v>3125</v>
      </c>
      <c r="Q285" s="377" t="s">
        <v>2470</v>
      </c>
      <c r="R285" s="373" t="s">
        <v>3134</v>
      </c>
      <c r="S285" s="373" t="s">
        <v>1464</v>
      </c>
      <c r="T285" s="379">
        <v>46143</v>
      </c>
      <c r="U285" s="379">
        <v>46203</v>
      </c>
      <c r="V285" s="373" t="s">
        <v>3135</v>
      </c>
      <c r="W285" s="377" t="s">
        <v>2121</v>
      </c>
      <c r="X285" s="401" t="s">
        <v>3030</v>
      </c>
      <c r="Y285" s="401" t="s">
        <v>3031</v>
      </c>
      <c r="Z285" s="406">
        <v>0.1</v>
      </c>
      <c r="AA285" s="459" t="s">
        <v>2121</v>
      </c>
      <c r="AB285" s="459" t="s">
        <v>2121</v>
      </c>
      <c r="AC285" s="459" t="s">
        <v>2121</v>
      </c>
      <c r="AD285" s="459" t="s">
        <v>2121</v>
      </c>
      <c r="AE285" s="459" t="s">
        <v>2121</v>
      </c>
      <c r="AF285" s="459" t="s">
        <v>2121</v>
      </c>
      <c r="AG285" s="459" t="s">
        <v>2121</v>
      </c>
      <c r="AH285" s="371" t="s">
        <v>2093</v>
      </c>
      <c r="AI285" s="459" t="s">
        <v>2121</v>
      </c>
      <c r="AJ285" s="371" t="s">
        <v>2093</v>
      </c>
      <c r="AK285" s="371" t="s">
        <v>2093</v>
      </c>
      <c r="AL285" s="371" t="s">
        <v>2093</v>
      </c>
      <c r="AM285" s="459" t="s">
        <v>2121</v>
      </c>
      <c r="AN285" s="459" t="s">
        <v>2121</v>
      </c>
      <c r="AO285" s="459" t="s">
        <v>2121</v>
      </c>
      <c r="AP285" s="459" t="s">
        <v>2121</v>
      </c>
      <c r="AQ285" s="459" t="s">
        <v>2121</v>
      </c>
      <c r="AR285" s="459" t="s">
        <v>2121</v>
      </c>
      <c r="AS285" s="459" t="s">
        <v>2121</v>
      </c>
      <c r="AT285" s="459" t="s">
        <v>2121</v>
      </c>
      <c r="AU285" s="371" t="s">
        <v>2093</v>
      </c>
      <c r="AV285" s="459" t="s">
        <v>2121</v>
      </c>
      <c r="AW285" s="459" t="s">
        <v>2121</v>
      </c>
      <c r="AX285" s="459" t="s">
        <v>2121</v>
      </c>
      <c r="AY285" s="459" t="s">
        <v>2121</v>
      </c>
      <c r="AZ285" s="459" t="s">
        <v>2121</v>
      </c>
      <c r="BA285" s="459" t="s">
        <v>2121</v>
      </c>
      <c r="BB285" s="459" t="s">
        <v>2121</v>
      </c>
      <c r="BC285" s="371" t="s">
        <v>2093</v>
      </c>
      <c r="BD285" s="459" t="s">
        <v>2121</v>
      </c>
      <c r="BE285" s="459" t="s">
        <v>2121</v>
      </c>
      <c r="BF285" s="459" t="s">
        <v>2121</v>
      </c>
      <c r="BG285" s="459" t="s">
        <v>2121</v>
      </c>
      <c r="BH285" s="371" t="s">
        <v>2093</v>
      </c>
      <c r="BI285" s="381" t="s">
        <v>2093</v>
      </c>
    </row>
    <row r="286" spans="2:61" s="467" customFormat="1" ht="135" hidden="1" x14ac:dyDescent="0.2">
      <c r="B286"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PY-DO_2-3-5-2-TRÁMITES - CUENTAS BANCARIAS-3-DGTIC-276</v>
      </c>
      <c r="C286" s="374">
        <f t="shared" si="16"/>
        <v>276</v>
      </c>
      <c r="D286" s="383" t="s">
        <v>2164</v>
      </c>
      <c r="E286" s="428" t="s">
        <v>1583</v>
      </c>
      <c r="F286" s="372" t="s">
        <v>3124</v>
      </c>
      <c r="G286" s="377" t="s">
        <v>2154</v>
      </c>
      <c r="H286" s="372" t="s">
        <v>2191</v>
      </c>
      <c r="I286" s="373" t="s">
        <v>3055</v>
      </c>
      <c r="J286" s="374" t="s">
        <v>2155</v>
      </c>
      <c r="K286" s="375" t="s">
        <v>2156</v>
      </c>
      <c r="L286" s="375" t="s">
        <v>2181</v>
      </c>
      <c r="M286" s="375" t="s">
        <v>2186</v>
      </c>
      <c r="N286" s="373" t="s">
        <v>2194</v>
      </c>
      <c r="O286" s="373" t="s">
        <v>2192</v>
      </c>
      <c r="P286" s="377" t="s">
        <v>3125</v>
      </c>
      <c r="Q286" s="377" t="s">
        <v>2470</v>
      </c>
      <c r="R286" s="373" t="s">
        <v>3136</v>
      </c>
      <c r="S286" s="373" t="s">
        <v>1464</v>
      </c>
      <c r="T286" s="379">
        <v>46143</v>
      </c>
      <c r="U286" s="379">
        <v>46203</v>
      </c>
      <c r="V286" s="373" t="s">
        <v>3135</v>
      </c>
      <c r="W286" s="377" t="s">
        <v>2121</v>
      </c>
      <c r="X286" s="401" t="s">
        <v>3030</v>
      </c>
      <c r="Y286" s="401" t="s">
        <v>3031</v>
      </c>
      <c r="Z286" s="406">
        <v>0.1</v>
      </c>
      <c r="AA286" s="459" t="s">
        <v>2121</v>
      </c>
      <c r="AB286" s="459" t="s">
        <v>2121</v>
      </c>
      <c r="AC286" s="459" t="s">
        <v>2121</v>
      </c>
      <c r="AD286" s="459" t="s">
        <v>2121</v>
      </c>
      <c r="AE286" s="459" t="s">
        <v>2121</v>
      </c>
      <c r="AF286" s="459" t="s">
        <v>2121</v>
      </c>
      <c r="AG286" s="459" t="s">
        <v>2121</v>
      </c>
      <c r="AH286" s="371" t="s">
        <v>2093</v>
      </c>
      <c r="AI286" s="459" t="s">
        <v>2121</v>
      </c>
      <c r="AJ286" s="371" t="s">
        <v>2093</v>
      </c>
      <c r="AK286" s="371" t="s">
        <v>2093</v>
      </c>
      <c r="AL286" s="371" t="s">
        <v>2093</v>
      </c>
      <c r="AM286" s="459" t="s">
        <v>2121</v>
      </c>
      <c r="AN286" s="459" t="s">
        <v>2121</v>
      </c>
      <c r="AO286" s="459" t="s">
        <v>2121</v>
      </c>
      <c r="AP286" s="459" t="s">
        <v>2121</v>
      </c>
      <c r="AQ286" s="459" t="s">
        <v>2121</v>
      </c>
      <c r="AR286" s="459" t="s">
        <v>2121</v>
      </c>
      <c r="AS286" s="459" t="s">
        <v>2121</v>
      </c>
      <c r="AT286" s="459" t="s">
        <v>2121</v>
      </c>
      <c r="AU286" s="371" t="s">
        <v>2093</v>
      </c>
      <c r="AV286" s="459" t="s">
        <v>2121</v>
      </c>
      <c r="AW286" s="459" t="s">
        <v>2121</v>
      </c>
      <c r="AX286" s="459" t="s">
        <v>2121</v>
      </c>
      <c r="AY286" s="459" t="s">
        <v>2121</v>
      </c>
      <c r="AZ286" s="459" t="s">
        <v>2121</v>
      </c>
      <c r="BA286" s="459" t="s">
        <v>2121</v>
      </c>
      <c r="BB286" s="459" t="s">
        <v>2121</v>
      </c>
      <c r="BC286" s="371" t="s">
        <v>2093</v>
      </c>
      <c r="BD286" s="459" t="s">
        <v>2121</v>
      </c>
      <c r="BE286" s="459" t="s">
        <v>2121</v>
      </c>
      <c r="BF286" s="459" t="s">
        <v>2121</v>
      </c>
      <c r="BG286" s="459" t="s">
        <v>2121</v>
      </c>
      <c r="BH286" s="371" t="s">
        <v>2093</v>
      </c>
      <c r="BI286" s="381" t="s">
        <v>2093</v>
      </c>
    </row>
    <row r="287" spans="2:61" s="467" customFormat="1" ht="135" hidden="1" x14ac:dyDescent="0.2">
      <c r="B287" s="420" t="s">
        <v>3137</v>
      </c>
      <c r="C287" s="374">
        <f t="shared" si="16"/>
        <v>277</v>
      </c>
      <c r="D287" s="383" t="s">
        <v>280</v>
      </c>
      <c r="E287" s="384" t="s">
        <v>1574</v>
      </c>
      <c r="F287" s="372" t="s">
        <v>3124</v>
      </c>
      <c r="G287" s="377" t="s">
        <v>2154</v>
      </c>
      <c r="H287" s="372" t="s">
        <v>2191</v>
      </c>
      <c r="I287" s="373" t="s">
        <v>3055</v>
      </c>
      <c r="J287" s="374" t="s">
        <v>2155</v>
      </c>
      <c r="K287" s="375" t="s">
        <v>2156</v>
      </c>
      <c r="L287" s="375" t="s">
        <v>2181</v>
      </c>
      <c r="M287" s="375" t="s">
        <v>2186</v>
      </c>
      <c r="N287" s="373" t="s">
        <v>2194</v>
      </c>
      <c r="O287" s="373" t="s">
        <v>2192</v>
      </c>
      <c r="P287" s="377" t="s">
        <v>3125</v>
      </c>
      <c r="Q287" s="377" t="s">
        <v>2161</v>
      </c>
      <c r="R287" s="373" t="s">
        <v>3138</v>
      </c>
      <c r="S287" s="373" t="s">
        <v>2248</v>
      </c>
      <c r="T287" s="379">
        <v>46143</v>
      </c>
      <c r="U287" s="379">
        <v>46234</v>
      </c>
      <c r="V287" s="373" t="s">
        <v>3139</v>
      </c>
      <c r="W287" s="377" t="s">
        <v>2121</v>
      </c>
      <c r="X287" s="401" t="s">
        <v>3030</v>
      </c>
      <c r="Y287" s="401" t="s">
        <v>3031</v>
      </c>
      <c r="Z287" s="406">
        <v>0.1</v>
      </c>
      <c r="AA287" s="459" t="s">
        <v>2121</v>
      </c>
      <c r="AB287" s="459" t="s">
        <v>2121</v>
      </c>
      <c r="AC287" s="459" t="s">
        <v>2121</v>
      </c>
      <c r="AD287" s="459" t="s">
        <v>2121</v>
      </c>
      <c r="AE287" s="459" t="s">
        <v>2121</v>
      </c>
      <c r="AF287" s="459" t="s">
        <v>2121</v>
      </c>
      <c r="AG287" s="459" t="s">
        <v>2121</v>
      </c>
      <c r="AH287" s="371" t="s">
        <v>2093</v>
      </c>
      <c r="AI287" s="459" t="s">
        <v>2121</v>
      </c>
      <c r="AJ287" s="371" t="s">
        <v>2093</v>
      </c>
      <c r="AK287" s="371" t="s">
        <v>2093</v>
      </c>
      <c r="AL287" s="371" t="s">
        <v>2093</v>
      </c>
      <c r="AM287" s="459" t="s">
        <v>2121</v>
      </c>
      <c r="AN287" s="459" t="s">
        <v>2121</v>
      </c>
      <c r="AO287" s="459" t="s">
        <v>2121</v>
      </c>
      <c r="AP287" s="459" t="s">
        <v>2121</v>
      </c>
      <c r="AQ287" s="459" t="s">
        <v>2121</v>
      </c>
      <c r="AR287" s="459" t="s">
        <v>2121</v>
      </c>
      <c r="AS287" s="459" t="s">
        <v>2121</v>
      </c>
      <c r="AT287" s="459" t="s">
        <v>2121</v>
      </c>
      <c r="AU287" s="371" t="s">
        <v>2093</v>
      </c>
      <c r="AV287" s="459" t="s">
        <v>2121</v>
      </c>
      <c r="AW287" s="459" t="s">
        <v>2121</v>
      </c>
      <c r="AX287" s="459" t="s">
        <v>2121</v>
      </c>
      <c r="AY287" s="459" t="s">
        <v>2121</v>
      </c>
      <c r="AZ287" s="459" t="s">
        <v>2121</v>
      </c>
      <c r="BA287" s="459" t="s">
        <v>2121</v>
      </c>
      <c r="BB287" s="459" t="s">
        <v>2121</v>
      </c>
      <c r="BC287" s="371" t="s">
        <v>2093</v>
      </c>
      <c r="BD287" s="459" t="s">
        <v>2121</v>
      </c>
      <c r="BE287" s="459" t="s">
        <v>2121</v>
      </c>
      <c r="BF287" s="459" t="s">
        <v>2121</v>
      </c>
      <c r="BG287" s="459" t="s">
        <v>2121</v>
      </c>
      <c r="BH287" s="371" t="s">
        <v>2093</v>
      </c>
      <c r="BI287" s="381" t="s">
        <v>2093</v>
      </c>
    </row>
    <row r="288" spans="2:61" s="467" customFormat="1" ht="135" hidden="1" x14ac:dyDescent="0.2">
      <c r="B288" s="420" t="s">
        <v>3140</v>
      </c>
      <c r="C288" s="374">
        <f t="shared" si="16"/>
        <v>278</v>
      </c>
      <c r="D288" s="383" t="s">
        <v>2164</v>
      </c>
      <c r="E288" s="428" t="s">
        <v>1583</v>
      </c>
      <c r="F288" s="372" t="s">
        <v>3124</v>
      </c>
      <c r="G288" s="377" t="s">
        <v>2154</v>
      </c>
      <c r="H288" s="372" t="s">
        <v>2191</v>
      </c>
      <c r="I288" s="373" t="s">
        <v>3055</v>
      </c>
      <c r="J288" s="374" t="s">
        <v>2155</v>
      </c>
      <c r="K288" s="375" t="s">
        <v>2156</v>
      </c>
      <c r="L288" s="375" t="s">
        <v>2181</v>
      </c>
      <c r="M288" s="375" t="s">
        <v>2186</v>
      </c>
      <c r="N288" s="373" t="s">
        <v>2194</v>
      </c>
      <c r="O288" s="373" t="s">
        <v>2192</v>
      </c>
      <c r="P288" s="377" t="s">
        <v>3125</v>
      </c>
      <c r="Q288" s="377" t="s">
        <v>2161</v>
      </c>
      <c r="R288" s="373" t="s">
        <v>3141</v>
      </c>
      <c r="S288" s="386" t="s">
        <v>3142</v>
      </c>
      <c r="T288" s="379">
        <v>46204</v>
      </c>
      <c r="U288" s="379">
        <v>46234</v>
      </c>
      <c r="V288" s="373" t="s">
        <v>3143</v>
      </c>
      <c r="W288" s="377" t="s">
        <v>2121</v>
      </c>
      <c r="X288" s="401" t="s">
        <v>3030</v>
      </c>
      <c r="Y288" s="401" t="s">
        <v>3031</v>
      </c>
      <c r="Z288" s="406">
        <v>0.1</v>
      </c>
      <c r="AA288" s="459" t="s">
        <v>2121</v>
      </c>
      <c r="AB288" s="459" t="s">
        <v>2121</v>
      </c>
      <c r="AC288" s="459" t="s">
        <v>2121</v>
      </c>
      <c r="AD288" s="459" t="s">
        <v>2121</v>
      </c>
      <c r="AE288" s="459" t="s">
        <v>2121</v>
      </c>
      <c r="AF288" s="459" t="s">
        <v>2121</v>
      </c>
      <c r="AG288" s="459" t="s">
        <v>2121</v>
      </c>
      <c r="AH288" s="371" t="s">
        <v>2093</v>
      </c>
      <c r="AI288" s="459" t="s">
        <v>2121</v>
      </c>
      <c r="AJ288" s="371" t="s">
        <v>2093</v>
      </c>
      <c r="AK288" s="371" t="s">
        <v>2093</v>
      </c>
      <c r="AL288" s="371" t="s">
        <v>2093</v>
      </c>
      <c r="AM288" s="459" t="s">
        <v>2121</v>
      </c>
      <c r="AN288" s="459" t="s">
        <v>2121</v>
      </c>
      <c r="AO288" s="459" t="s">
        <v>2121</v>
      </c>
      <c r="AP288" s="459" t="s">
        <v>2121</v>
      </c>
      <c r="AQ288" s="459" t="s">
        <v>2121</v>
      </c>
      <c r="AR288" s="459" t="s">
        <v>2121</v>
      </c>
      <c r="AS288" s="459" t="s">
        <v>2121</v>
      </c>
      <c r="AT288" s="459" t="s">
        <v>2121</v>
      </c>
      <c r="AU288" s="371" t="s">
        <v>2093</v>
      </c>
      <c r="AV288" s="459" t="s">
        <v>2121</v>
      </c>
      <c r="AW288" s="459" t="s">
        <v>2121</v>
      </c>
      <c r="AX288" s="459" t="s">
        <v>2121</v>
      </c>
      <c r="AY288" s="459" t="s">
        <v>2121</v>
      </c>
      <c r="AZ288" s="459" t="s">
        <v>2121</v>
      </c>
      <c r="BA288" s="459" t="s">
        <v>2121</v>
      </c>
      <c r="BB288" s="459" t="s">
        <v>2121</v>
      </c>
      <c r="BC288" s="371" t="s">
        <v>2093</v>
      </c>
      <c r="BD288" s="459" t="s">
        <v>2121</v>
      </c>
      <c r="BE288" s="459" t="s">
        <v>2121</v>
      </c>
      <c r="BF288" s="459" t="s">
        <v>2121</v>
      </c>
      <c r="BG288" s="459" t="s">
        <v>2121</v>
      </c>
      <c r="BH288" s="371" t="s">
        <v>2093</v>
      </c>
      <c r="BI288" s="381" t="s">
        <v>2093</v>
      </c>
    </row>
    <row r="289" spans="2:61" s="467" customFormat="1" ht="135" hidden="1" x14ac:dyDescent="0.2">
      <c r="B289"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PY-DO_2-3-5-2-TRÁMITES - CUENTAS BANCARIAS-3-DGRFS-279</v>
      </c>
      <c r="C289" s="374">
        <f t="shared" si="16"/>
        <v>279</v>
      </c>
      <c r="D289" s="383" t="s">
        <v>280</v>
      </c>
      <c r="E289" s="428" t="s">
        <v>1574</v>
      </c>
      <c r="F289" s="372" t="s">
        <v>3124</v>
      </c>
      <c r="G289" s="377" t="s">
        <v>2154</v>
      </c>
      <c r="H289" s="372" t="s">
        <v>2191</v>
      </c>
      <c r="I289" s="373" t="s">
        <v>3055</v>
      </c>
      <c r="J289" s="374" t="s">
        <v>2155</v>
      </c>
      <c r="K289" s="375" t="s">
        <v>2156</v>
      </c>
      <c r="L289" s="375" t="s">
        <v>2181</v>
      </c>
      <c r="M289" s="375" t="s">
        <v>2186</v>
      </c>
      <c r="N289" s="373" t="s">
        <v>2194</v>
      </c>
      <c r="O289" s="373" t="s">
        <v>2192</v>
      </c>
      <c r="P289" s="377" t="s">
        <v>3125</v>
      </c>
      <c r="Q289" s="377" t="s">
        <v>2470</v>
      </c>
      <c r="R289" s="373" t="s">
        <v>3144</v>
      </c>
      <c r="S289" s="373" t="s">
        <v>3145</v>
      </c>
      <c r="T289" s="379">
        <v>46113</v>
      </c>
      <c r="U289" s="379">
        <v>46265</v>
      </c>
      <c r="V289" s="373" t="s">
        <v>3146</v>
      </c>
      <c r="W289" s="377" t="s">
        <v>2121</v>
      </c>
      <c r="X289" s="401" t="s">
        <v>3030</v>
      </c>
      <c r="Y289" s="401" t="s">
        <v>3031</v>
      </c>
      <c r="Z289" s="406">
        <v>0.1</v>
      </c>
      <c r="AA289" s="459" t="s">
        <v>2121</v>
      </c>
      <c r="AB289" s="459" t="s">
        <v>2121</v>
      </c>
      <c r="AC289" s="459" t="s">
        <v>2121</v>
      </c>
      <c r="AD289" s="459" t="s">
        <v>2121</v>
      </c>
      <c r="AE289" s="459" t="s">
        <v>2121</v>
      </c>
      <c r="AF289" s="459" t="s">
        <v>2121</v>
      </c>
      <c r="AG289" s="459" t="s">
        <v>2121</v>
      </c>
      <c r="AH289" s="371" t="s">
        <v>2093</v>
      </c>
      <c r="AI289" s="459" t="s">
        <v>2121</v>
      </c>
      <c r="AJ289" s="371" t="s">
        <v>2093</v>
      </c>
      <c r="AK289" s="459" t="s">
        <v>2121</v>
      </c>
      <c r="AL289" s="459" t="s">
        <v>2121</v>
      </c>
      <c r="AM289" s="459" t="s">
        <v>2121</v>
      </c>
      <c r="AN289" s="459" t="s">
        <v>2121</v>
      </c>
      <c r="AO289" s="459" t="s">
        <v>2121</v>
      </c>
      <c r="AP289" s="459" t="s">
        <v>2121</v>
      </c>
      <c r="AQ289" s="459" t="s">
        <v>2121</v>
      </c>
      <c r="AR289" s="459" t="s">
        <v>2121</v>
      </c>
      <c r="AS289" s="459" t="s">
        <v>2121</v>
      </c>
      <c r="AT289" s="459" t="s">
        <v>2121</v>
      </c>
      <c r="AU289" s="371" t="s">
        <v>2093</v>
      </c>
      <c r="AV289" s="459" t="s">
        <v>2121</v>
      </c>
      <c r="AW289" s="459" t="s">
        <v>2121</v>
      </c>
      <c r="AX289" s="459" t="s">
        <v>2121</v>
      </c>
      <c r="AY289" s="459" t="s">
        <v>2121</v>
      </c>
      <c r="AZ289" s="459" t="s">
        <v>2121</v>
      </c>
      <c r="BA289" s="459" t="s">
        <v>2121</v>
      </c>
      <c r="BB289" s="459" t="s">
        <v>2121</v>
      </c>
      <c r="BC289" s="371" t="s">
        <v>2093</v>
      </c>
      <c r="BD289" s="459" t="s">
        <v>2121</v>
      </c>
      <c r="BE289" s="459" t="s">
        <v>2121</v>
      </c>
      <c r="BF289" s="459" t="s">
        <v>2121</v>
      </c>
      <c r="BG289" s="459" t="s">
        <v>2121</v>
      </c>
      <c r="BH289" s="371" t="s">
        <v>2093</v>
      </c>
      <c r="BI289" s="381" t="s">
        <v>2093</v>
      </c>
    </row>
    <row r="290" spans="2:61" s="467" customFormat="1" ht="135" hidden="1" x14ac:dyDescent="0.2">
      <c r="B290" s="420"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EST-DO_2-3-5-5-TRÁMITES-3-OAPCR -280</v>
      </c>
      <c r="C290" s="374">
        <f t="shared" si="16"/>
        <v>280</v>
      </c>
      <c r="D290" s="383" t="s">
        <v>99</v>
      </c>
      <c r="E290" s="374" t="str">
        <f>VLOOKUP($D290,[5]!Tabla2[#Data],2,FALSE)</f>
        <v xml:space="preserve">OAPCR </v>
      </c>
      <c r="F290" s="372" t="s">
        <v>2119</v>
      </c>
      <c r="G290" s="371" t="s">
        <v>2087</v>
      </c>
      <c r="H290" s="372" t="s">
        <v>2126</v>
      </c>
      <c r="I290" s="386" t="s">
        <v>2408</v>
      </c>
      <c r="J290" s="374" t="str">
        <f>IFERROR(VLOOKUP(PAA_20253132[[#This Row],[PRODUCTO  (Intermedio- proyectos)]],[5]!Tabla17[#All],2,FALSE),"Seleccione el producto")</f>
        <v>DO_2</v>
      </c>
      <c r="K290" s="391" t="str">
        <f>IFERROR(VLOOKUP(PAA_20253132[[#This Row],[PRODUCTO  (Intermedio- proyectos)]],[5]!Tabla17[#All],3,FALSE),"Seleccione el producto")</f>
        <v>Optimizar las capacidades organizacionales dentro del marco de la arquitectura empresarial de la Entidad mediante la implementación de la transformación digital que permita modernizar la entidad, facilitar la prestación de los servicios a los grupos de valor y mejorar la transparencia y publicidad de la información para el seguimiento de los recursos de la salud.</v>
      </c>
      <c r="L290" s="391" t="str">
        <f>IFERROR(VLOOKUP(PAA_20253132[[#This Row],[PRODUCTO  (Intermedio- proyectos)]],[5]!Tabla17[#All],4,FALSE),"Seleccione el producto")</f>
        <v>3. Modernizar y optimizar los sistemas de información en la ADRES</v>
      </c>
      <c r="M290" s="391" t="str">
        <f>IFERROR(VLOOKUP(PAA_20253132[[#This Row],[PRODUCTO  (Intermedio- proyectos)]],[5]!Tabla17[#All],5,FALSE),"Seleccione el producto")</f>
        <v>Lider de la DGTIC</v>
      </c>
      <c r="N290" s="386" t="s">
        <v>2194</v>
      </c>
      <c r="O290" s="386" t="s">
        <v>2092</v>
      </c>
      <c r="P290" s="377" t="s">
        <v>3071</v>
      </c>
      <c r="Q290" s="377" t="s">
        <v>2161</v>
      </c>
      <c r="R290" s="386" t="s">
        <v>3147</v>
      </c>
      <c r="S290" s="386" t="s">
        <v>2780</v>
      </c>
      <c r="T290" s="387">
        <v>46024</v>
      </c>
      <c r="U290" s="387">
        <v>46371</v>
      </c>
      <c r="V290" s="386" t="s">
        <v>3148</v>
      </c>
      <c r="W290" s="377" t="s">
        <v>2121</v>
      </c>
      <c r="X290" s="386" t="s">
        <v>3030</v>
      </c>
      <c r="Y290" s="386" t="s">
        <v>3031</v>
      </c>
      <c r="Z290" s="406">
        <v>0.1</v>
      </c>
      <c r="AA290" s="459" t="s">
        <v>2121</v>
      </c>
      <c r="AB290" s="459" t="s">
        <v>2121</v>
      </c>
      <c r="AC290" s="371" t="s">
        <v>2093</v>
      </c>
      <c r="AD290" s="459" t="s">
        <v>2121</v>
      </c>
      <c r="AE290" s="459" t="s">
        <v>2121</v>
      </c>
      <c r="AF290" s="459" t="s">
        <v>2121</v>
      </c>
      <c r="AG290" s="371" t="s">
        <v>2093</v>
      </c>
      <c r="AH290" s="459" t="s">
        <v>2121</v>
      </c>
      <c r="AI290" s="459" t="s">
        <v>2121</v>
      </c>
      <c r="AJ290" s="371" t="s">
        <v>2093</v>
      </c>
      <c r="AK290" s="459" t="s">
        <v>2121</v>
      </c>
      <c r="AL290" s="459" t="s">
        <v>2121</v>
      </c>
      <c r="AM290" s="459" t="s">
        <v>2121</v>
      </c>
      <c r="AN290" s="459" t="s">
        <v>2121</v>
      </c>
      <c r="AO290" s="459" t="s">
        <v>2121</v>
      </c>
      <c r="AP290" s="459" t="s">
        <v>2121</v>
      </c>
      <c r="AQ290" s="459" t="s">
        <v>2121</v>
      </c>
      <c r="AR290" s="459" t="s">
        <v>2121</v>
      </c>
      <c r="AS290" s="459" t="s">
        <v>2121</v>
      </c>
      <c r="AT290" s="459" t="s">
        <v>2121</v>
      </c>
      <c r="AU290" s="371" t="s">
        <v>2093</v>
      </c>
      <c r="AV290" s="459" t="s">
        <v>2121</v>
      </c>
      <c r="AW290" s="459" t="s">
        <v>2121</v>
      </c>
      <c r="AX290" s="459" t="s">
        <v>2121</v>
      </c>
      <c r="AY290" s="459" t="s">
        <v>2121</v>
      </c>
      <c r="AZ290" s="459" t="s">
        <v>2121</v>
      </c>
      <c r="BA290" s="459" t="s">
        <v>2121</v>
      </c>
      <c r="BB290" s="371" t="s">
        <v>2093</v>
      </c>
      <c r="BC290" s="371" t="s">
        <v>2093</v>
      </c>
      <c r="BD290" s="459" t="s">
        <v>2121</v>
      </c>
      <c r="BE290" s="459" t="s">
        <v>2121</v>
      </c>
      <c r="BF290" s="459" t="s">
        <v>2121</v>
      </c>
      <c r="BG290" s="459" t="s">
        <v>2121</v>
      </c>
      <c r="BH290" s="371" t="s">
        <v>2093</v>
      </c>
      <c r="BI290" s="381" t="s">
        <v>2093</v>
      </c>
    </row>
    <row r="291" spans="2:61" s="467" customFormat="1" ht="135" hidden="1" x14ac:dyDescent="0.2">
      <c r="B291" s="420"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EST-DO_2-3-5-5-TRÁMITES-4-OAPCR -281</v>
      </c>
      <c r="C291" s="374">
        <f t="shared" si="16"/>
        <v>281</v>
      </c>
      <c r="D291" s="383" t="s">
        <v>99</v>
      </c>
      <c r="E291" s="374" t="str">
        <f>VLOOKUP($D291,[5]!Tabla2[#Data],2,FALSE)</f>
        <v xml:space="preserve">OAPCR </v>
      </c>
      <c r="F291" s="372" t="s">
        <v>2119</v>
      </c>
      <c r="G291" s="371" t="s">
        <v>2087</v>
      </c>
      <c r="H291" s="372" t="s">
        <v>2126</v>
      </c>
      <c r="I291" s="386" t="s">
        <v>2408</v>
      </c>
      <c r="J291" s="374" t="str">
        <f>IFERROR(VLOOKUP(PAA_20253132[[#This Row],[PRODUCTO  (Intermedio- proyectos)]],[5]!Tabla17[#All],2,FALSE),"Seleccione el producto")</f>
        <v>DO_2</v>
      </c>
      <c r="K291" s="391" t="str">
        <f>IFERROR(VLOOKUP(PAA_20253132[[#This Row],[PRODUCTO  (Intermedio- proyectos)]],[5]!Tabla17[#All],3,FALSE),"Seleccione el producto")</f>
        <v>Optimizar las capacidades organizacionales dentro del marco de la arquitectura empresarial de la Entidad mediante la implementación de la transformación digital que permita modernizar la entidad, facilitar la prestación de los servicios a los grupos de valor y mejorar la transparencia y publicidad de la información para el seguimiento de los recursos de la salud.</v>
      </c>
      <c r="L291" s="391" t="str">
        <f>IFERROR(VLOOKUP(PAA_20253132[[#This Row],[PRODUCTO  (Intermedio- proyectos)]],[5]!Tabla17[#All],4,FALSE),"Seleccione el producto")</f>
        <v>3. Modernizar y optimizar los sistemas de información en la ADRES</v>
      </c>
      <c r="M291" s="391" t="str">
        <f>IFERROR(VLOOKUP(PAA_20253132[[#This Row],[PRODUCTO  (Intermedio- proyectos)]],[5]!Tabla17[#All],5,FALSE),"Seleccione el producto")</f>
        <v>Lider de la DGTIC</v>
      </c>
      <c r="N291" s="386" t="s">
        <v>2194</v>
      </c>
      <c r="O291" s="386" t="s">
        <v>2092</v>
      </c>
      <c r="P291" s="377" t="s">
        <v>3071</v>
      </c>
      <c r="Q291" s="377" t="s">
        <v>2169</v>
      </c>
      <c r="R291" s="386" t="s">
        <v>3149</v>
      </c>
      <c r="S291" s="386" t="s">
        <v>2780</v>
      </c>
      <c r="T291" s="387">
        <v>46024</v>
      </c>
      <c r="U291" s="387">
        <v>46371</v>
      </c>
      <c r="V291" s="386" t="s">
        <v>3150</v>
      </c>
      <c r="W291" s="377" t="s">
        <v>2121</v>
      </c>
      <c r="X291" s="386" t="s">
        <v>3030</v>
      </c>
      <c r="Y291" s="386" t="s">
        <v>3031</v>
      </c>
      <c r="Z291" s="406">
        <v>0.1</v>
      </c>
      <c r="AA291" s="459" t="s">
        <v>2121</v>
      </c>
      <c r="AB291" s="459" t="s">
        <v>2121</v>
      </c>
      <c r="AC291" s="371" t="s">
        <v>2093</v>
      </c>
      <c r="AD291" s="459" t="s">
        <v>2121</v>
      </c>
      <c r="AE291" s="459" t="s">
        <v>2121</v>
      </c>
      <c r="AF291" s="459" t="s">
        <v>2121</v>
      </c>
      <c r="AG291" s="371" t="s">
        <v>2093</v>
      </c>
      <c r="AH291" s="459" t="s">
        <v>2121</v>
      </c>
      <c r="AI291" s="459" t="s">
        <v>2121</v>
      </c>
      <c r="AJ291" s="371" t="s">
        <v>2093</v>
      </c>
      <c r="AK291" s="459" t="s">
        <v>2121</v>
      </c>
      <c r="AL291" s="459" t="s">
        <v>2121</v>
      </c>
      <c r="AM291" s="459" t="s">
        <v>2121</v>
      </c>
      <c r="AN291" s="459" t="s">
        <v>2121</v>
      </c>
      <c r="AO291" s="459" t="s">
        <v>2121</v>
      </c>
      <c r="AP291" s="459" t="s">
        <v>2121</v>
      </c>
      <c r="AQ291" s="459" t="s">
        <v>2121</v>
      </c>
      <c r="AR291" s="371" t="s">
        <v>2093</v>
      </c>
      <c r="AS291" s="459" t="s">
        <v>2121</v>
      </c>
      <c r="AT291" s="459" t="s">
        <v>2121</v>
      </c>
      <c r="AU291" s="371" t="s">
        <v>2093</v>
      </c>
      <c r="AV291" s="459" t="s">
        <v>2121</v>
      </c>
      <c r="AW291" s="459" t="s">
        <v>2121</v>
      </c>
      <c r="AX291" s="459" t="s">
        <v>2121</v>
      </c>
      <c r="AY291" s="459" t="s">
        <v>2121</v>
      </c>
      <c r="AZ291" s="459" t="s">
        <v>2121</v>
      </c>
      <c r="BA291" s="459" t="s">
        <v>2121</v>
      </c>
      <c r="BB291" s="371" t="s">
        <v>2093</v>
      </c>
      <c r="BC291" s="371" t="s">
        <v>2093</v>
      </c>
      <c r="BD291" s="459" t="s">
        <v>2121</v>
      </c>
      <c r="BE291" s="459" t="s">
        <v>2121</v>
      </c>
      <c r="BF291" s="459" t="s">
        <v>2121</v>
      </c>
      <c r="BG291" s="459" t="s">
        <v>2121</v>
      </c>
      <c r="BH291" s="371" t="s">
        <v>2093</v>
      </c>
      <c r="BI291" s="381" t="s">
        <v>2093</v>
      </c>
    </row>
    <row r="292" spans="2:61" s="467" customFormat="1" ht="135" hidden="1" x14ac:dyDescent="0.2">
      <c r="B292" s="420"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EST-DO_2-3-5-5-TRÁMITES-4-OAPCR -282</v>
      </c>
      <c r="C292" s="374">
        <f t="shared" si="16"/>
        <v>282</v>
      </c>
      <c r="D292" s="383" t="s">
        <v>99</v>
      </c>
      <c r="E292" s="374" t="str">
        <f>VLOOKUP($D292,[5]!Tabla2[#Data],2,FALSE)</f>
        <v xml:space="preserve">OAPCR </v>
      </c>
      <c r="F292" s="372" t="s">
        <v>2119</v>
      </c>
      <c r="G292" s="371" t="s">
        <v>2087</v>
      </c>
      <c r="H292" s="372" t="s">
        <v>2126</v>
      </c>
      <c r="I292" s="386" t="s">
        <v>2408</v>
      </c>
      <c r="J292" s="374" t="str">
        <f>IFERROR(VLOOKUP(PAA_20253132[[#This Row],[PRODUCTO  (Intermedio- proyectos)]],[5]!Tabla17[#All],2,FALSE),"Seleccione el producto")</f>
        <v>DO_2</v>
      </c>
      <c r="K292" s="391" t="str">
        <f>IFERROR(VLOOKUP(PAA_20253132[[#This Row],[PRODUCTO  (Intermedio- proyectos)]],[5]!Tabla17[#All],3,FALSE),"Seleccione el producto")</f>
        <v>Optimizar las capacidades organizacionales dentro del marco de la arquitectura empresarial de la Entidad mediante la implementación de la transformación digital que permita modernizar la entidad, facilitar la prestación de los servicios a los grupos de valor y mejorar la transparencia y publicidad de la información para el seguimiento de los recursos de la salud.</v>
      </c>
      <c r="L292" s="391" t="str">
        <f>IFERROR(VLOOKUP(PAA_20253132[[#This Row],[PRODUCTO  (Intermedio- proyectos)]],[5]!Tabla17[#All],4,FALSE),"Seleccione el producto")</f>
        <v>3. Modernizar y optimizar los sistemas de información en la ADRES</v>
      </c>
      <c r="M292" s="391" t="str">
        <f>IFERROR(VLOOKUP(PAA_20253132[[#This Row],[PRODUCTO  (Intermedio- proyectos)]],[5]!Tabla17[#All],5,FALSE),"Seleccione el producto")</f>
        <v>Lider de la DGTIC</v>
      </c>
      <c r="N292" s="386" t="s">
        <v>2194</v>
      </c>
      <c r="O292" s="386" t="s">
        <v>2092</v>
      </c>
      <c r="P292" s="377" t="s">
        <v>3071</v>
      </c>
      <c r="Q292" s="377" t="s">
        <v>2169</v>
      </c>
      <c r="R292" s="386" t="s">
        <v>3151</v>
      </c>
      <c r="S292" s="386" t="s">
        <v>2197</v>
      </c>
      <c r="T292" s="387">
        <v>46024</v>
      </c>
      <c r="U292" s="387">
        <v>46371</v>
      </c>
      <c r="V292" s="386" t="s">
        <v>3152</v>
      </c>
      <c r="W292" s="377" t="s">
        <v>2121</v>
      </c>
      <c r="X292" s="386" t="s">
        <v>3030</v>
      </c>
      <c r="Y292" s="386" t="s">
        <v>3031</v>
      </c>
      <c r="Z292" s="406">
        <v>0.1</v>
      </c>
      <c r="AA292" s="459" t="s">
        <v>2121</v>
      </c>
      <c r="AB292" s="459" t="s">
        <v>2121</v>
      </c>
      <c r="AC292" s="459" t="s">
        <v>2121</v>
      </c>
      <c r="AD292" s="459" t="s">
        <v>2121</v>
      </c>
      <c r="AE292" s="459" t="s">
        <v>2121</v>
      </c>
      <c r="AF292" s="459" t="s">
        <v>2121</v>
      </c>
      <c r="AG292" s="371" t="s">
        <v>2093</v>
      </c>
      <c r="AH292" s="459" t="s">
        <v>2121</v>
      </c>
      <c r="AI292" s="459" t="s">
        <v>2121</v>
      </c>
      <c r="AJ292" s="371" t="s">
        <v>2093</v>
      </c>
      <c r="AK292" s="459" t="s">
        <v>2121</v>
      </c>
      <c r="AL292" s="459" t="s">
        <v>2121</v>
      </c>
      <c r="AM292" s="459" t="s">
        <v>2121</v>
      </c>
      <c r="AN292" s="459" t="s">
        <v>2121</v>
      </c>
      <c r="AO292" s="459" t="s">
        <v>2121</v>
      </c>
      <c r="AP292" s="459" t="s">
        <v>2121</v>
      </c>
      <c r="AQ292" s="459" t="s">
        <v>2121</v>
      </c>
      <c r="AR292" s="371" t="s">
        <v>2093</v>
      </c>
      <c r="AS292" s="459" t="s">
        <v>2121</v>
      </c>
      <c r="AT292" s="459" t="s">
        <v>2121</v>
      </c>
      <c r="AU292" s="459" t="s">
        <v>2121</v>
      </c>
      <c r="AV292" s="459" t="s">
        <v>2121</v>
      </c>
      <c r="AW292" s="459" t="s">
        <v>2121</v>
      </c>
      <c r="AX292" s="459" t="s">
        <v>2121</v>
      </c>
      <c r="AY292" s="459" t="s">
        <v>2121</v>
      </c>
      <c r="AZ292" s="459" t="s">
        <v>2121</v>
      </c>
      <c r="BA292" s="459" t="s">
        <v>2121</v>
      </c>
      <c r="BB292" s="371" t="s">
        <v>2093</v>
      </c>
      <c r="BC292" s="371" t="s">
        <v>2093</v>
      </c>
      <c r="BD292" s="459" t="s">
        <v>2121</v>
      </c>
      <c r="BE292" s="459" t="s">
        <v>2121</v>
      </c>
      <c r="BF292" s="459" t="s">
        <v>2121</v>
      </c>
      <c r="BG292" s="459" t="s">
        <v>2121</v>
      </c>
      <c r="BH292" s="371" t="s">
        <v>2093</v>
      </c>
      <c r="BI292" s="381" t="s">
        <v>2093</v>
      </c>
    </row>
    <row r="293" spans="2:61" s="467" customFormat="1" ht="135" hidden="1" x14ac:dyDescent="0.2">
      <c r="B293" s="420" t="s">
        <v>3153</v>
      </c>
      <c r="C293" s="399">
        <f>+C292+1</f>
        <v>283</v>
      </c>
      <c r="D293" s="383" t="s">
        <v>0</v>
      </c>
      <c r="E293" s="384" t="s">
        <v>1555</v>
      </c>
      <c r="F293" s="372" t="s">
        <v>2377</v>
      </c>
      <c r="G293" s="377" t="s">
        <v>2154</v>
      </c>
      <c r="H293" s="372" t="s">
        <v>3154</v>
      </c>
      <c r="I293" s="401" t="s">
        <v>2991</v>
      </c>
      <c r="J293" s="374" t="str">
        <f>IFERROR(VLOOKUP(PAA_20253132[[#This Row],[PRODUCTO  (Intermedio- proyectos)]],[5]!Tabla17[#All],2,FALSE),"Seleccione el producto")</f>
        <v>DO_2</v>
      </c>
      <c r="K293" s="401" t="s">
        <v>2156</v>
      </c>
      <c r="L293" s="375" t="str">
        <f>IFERROR(VLOOKUP(PAA_20253132[[#This Row],[PRODUCTO  (Intermedio- proyectos)]],[5]!Tabla17[#All],4,FALSE),"Seleccione el producto")</f>
        <v>3. Modernizar y optimizar los sistemas de información en la ADRES</v>
      </c>
      <c r="M293" s="375" t="str">
        <f>IFERROR(VLOOKUP(PAA_20253132[[#This Row],[PRODUCTO  (Intermedio- proyectos)]],[5]!Tabla17[#All],5,FALSE),"Seleccione el producto")</f>
        <v>Lider de la DGTIC</v>
      </c>
      <c r="N293" s="373" t="s">
        <v>2188</v>
      </c>
      <c r="O293" s="373" t="s">
        <v>2092</v>
      </c>
      <c r="P293" s="374" t="s">
        <v>3155</v>
      </c>
      <c r="Q293" s="377" t="s">
        <v>2231</v>
      </c>
      <c r="R293" s="373" t="s">
        <v>3156</v>
      </c>
      <c r="S293" s="373" t="s">
        <v>661</v>
      </c>
      <c r="T293" s="379">
        <v>46054</v>
      </c>
      <c r="U293" s="379">
        <v>46172</v>
      </c>
      <c r="V293" s="386" t="s">
        <v>3157</v>
      </c>
      <c r="W293" s="377" t="s">
        <v>2121</v>
      </c>
      <c r="X293" s="377" t="s">
        <v>2121</v>
      </c>
      <c r="Y293" s="377" t="s">
        <v>2121</v>
      </c>
      <c r="Z293" s="377" t="s">
        <v>2121</v>
      </c>
      <c r="AA293" s="371" t="s">
        <v>2093</v>
      </c>
      <c r="AB293" s="371" t="s">
        <v>2121</v>
      </c>
      <c r="AC293" s="371" t="s">
        <v>2121</v>
      </c>
      <c r="AD293" s="371" t="s">
        <v>2121</v>
      </c>
      <c r="AE293" s="371" t="s">
        <v>2121</v>
      </c>
      <c r="AF293" s="371" t="s">
        <v>2121</v>
      </c>
      <c r="AG293" s="371" t="s">
        <v>2093</v>
      </c>
      <c r="AH293" s="371" t="s">
        <v>2093</v>
      </c>
      <c r="AI293" s="371" t="s">
        <v>2121</v>
      </c>
      <c r="AJ293" s="371" t="s">
        <v>2121</v>
      </c>
      <c r="AK293" s="371" t="s">
        <v>2121</v>
      </c>
      <c r="AL293" s="371" t="s">
        <v>2121</v>
      </c>
      <c r="AM293" s="371" t="s">
        <v>2121</v>
      </c>
      <c r="AN293" s="371" t="s">
        <v>2093</v>
      </c>
      <c r="AO293" s="371" t="s">
        <v>2121</v>
      </c>
      <c r="AP293" s="371" t="s">
        <v>2093</v>
      </c>
      <c r="AQ293" s="371" t="s">
        <v>2121</v>
      </c>
      <c r="AR293" s="371" t="s">
        <v>2121</v>
      </c>
      <c r="AS293" s="371" t="s">
        <v>2121</v>
      </c>
      <c r="AT293" s="371" t="s">
        <v>2093</v>
      </c>
      <c r="AU293" s="371" t="s">
        <v>2121</v>
      </c>
      <c r="AV293" s="371" t="s">
        <v>2121</v>
      </c>
      <c r="AW293" s="371" t="s">
        <v>2121</v>
      </c>
      <c r="AX293" s="371" t="s">
        <v>2121</v>
      </c>
      <c r="AY293" s="371" t="s">
        <v>2121</v>
      </c>
      <c r="AZ293" s="371" t="s">
        <v>2121</v>
      </c>
      <c r="BA293" s="371" t="s">
        <v>2121</v>
      </c>
      <c r="BB293" s="371" t="s">
        <v>2121</v>
      </c>
      <c r="BC293" s="371" t="s">
        <v>2121</v>
      </c>
      <c r="BD293" s="371" t="s">
        <v>2121</v>
      </c>
      <c r="BE293" s="371" t="s">
        <v>2121</v>
      </c>
      <c r="BF293" s="371" t="s">
        <v>2121</v>
      </c>
      <c r="BG293" s="371" t="s">
        <v>2121</v>
      </c>
      <c r="BH293" s="371" t="s">
        <v>2093</v>
      </c>
      <c r="BI293" s="381" t="s">
        <v>2093</v>
      </c>
    </row>
    <row r="294" spans="2:61" s="467" customFormat="1" ht="135" hidden="1" x14ac:dyDescent="0.2">
      <c r="B294" s="420"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PY-DO_2-3-4-5-Diseño e implementación del Sistema Integral de Gestión Documental Electrónica y Atención Ciudadana Inteligente -2-DAF-284</v>
      </c>
      <c r="C294" s="399">
        <f t="shared" ref="C294:C299" si="17">+C293+1</f>
        <v>284</v>
      </c>
      <c r="D294" s="383" t="s">
        <v>0</v>
      </c>
      <c r="E294" s="384" t="s">
        <v>1555</v>
      </c>
      <c r="F294" s="372" t="s">
        <v>2377</v>
      </c>
      <c r="G294" s="377" t="s">
        <v>2154</v>
      </c>
      <c r="H294" s="372" t="s">
        <v>3154</v>
      </c>
      <c r="I294" s="401" t="s">
        <v>2991</v>
      </c>
      <c r="J294" s="374" t="str">
        <f>IFERROR(VLOOKUP(PAA_20253132[[#This Row],[PRODUCTO  (Intermedio- proyectos)]],[5]!Tabla17[#All],2,FALSE),"Seleccione el producto")</f>
        <v>DO_2</v>
      </c>
      <c r="K294" s="401" t="s">
        <v>2156</v>
      </c>
      <c r="L294" s="375" t="str">
        <f>IFERROR(VLOOKUP(PAA_20253132[[#This Row],[PRODUCTO  (Intermedio- proyectos)]],[5]!Tabla17[#All],4,FALSE),"Seleccione el producto")</f>
        <v>3. Modernizar y optimizar los sistemas de información en la ADRES</v>
      </c>
      <c r="M294" s="375" t="str">
        <f>IFERROR(VLOOKUP(PAA_20253132[[#This Row],[PRODUCTO  (Intermedio- proyectos)]],[5]!Tabla17[#All],5,FALSE),"Seleccione el producto")</f>
        <v>Lider de la DGTIC</v>
      </c>
      <c r="N294" s="373" t="s">
        <v>2188</v>
      </c>
      <c r="O294" s="373" t="s">
        <v>2092</v>
      </c>
      <c r="P294" s="374" t="s">
        <v>3155</v>
      </c>
      <c r="Q294" s="377" t="s">
        <v>2219</v>
      </c>
      <c r="R294" s="373" t="s">
        <v>3158</v>
      </c>
      <c r="S294" s="373" t="s">
        <v>661</v>
      </c>
      <c r="T294" s="379">
        <v>46054</v>
      </c>
      <c r="U294" s="379">
        <v>46203</v>
      </c>
      <c r="V294" s="386" t="s">
        <v>3159</v>
      </c>
      <c r="W294" s="377" t="s">
        <v>2121</v>
      </c>
      <c r="X294" s="377" t="s">
        <v>2121</v>
      </c>
      <c r="Y294" s="377" t="s">
        <v>2121</v>
      </c>
      <c r="Z294" s="377" t="s">
        <v>2121</v>
      </c>
      <c r="AA294" s="371" t="s">
        <v>2093</v>
      </c>
      <c r="AB294" s="371" t="s">
        <v>2121</v>
      </c>
      <c r="AC294" s="371" t="s">
        <v>2121</v>
      </c>
      <c r="AD294" s="371" t="s">
        <v>2121</v>
      </c>
      <c r="AE294" s="371" t="s">
        <v>2121</v>
      </c>
      <c r="AF294" s="371" t="s">
        <v>2121</v>
      </c>
      <c r="AG294" s="371" t="s">
        <v>2093</v>
      </c>
      <c r="AH294" s="371" t="s">
        <v>2093</v>
      </c>
      <c r="AI294" s="371" t="s">
        <v>2121</v>
      </c>
      <c r="AJ294" s="371" t="s">
        <v>2121</v>
      </c>
      <c r="AK294" s="371" t="s">
        <v>2121</v>
      </c>
      <c r="AL294" s="371" t="s">
        <v>2121</v>
      </c>
      <c r="AM294" s="371" t="s">
        <v>2121</v>
      </c>
      <c r="AN294" s="371" t="s">
        <v>2093</v>
      </c>
      <c r="AO294" s="371" t="s">
        <v>2121</v>
      </c>
      <c r="AP294" s="371" t="s">
        <v>2093</v>
      </c>
      <c r="AQ294" s="371" t="s">
        <v>2121</v>
      </c>
      <c r="AR294" s="371" t="s">
        <v>2121</v>
      </c>
      <c r="AS294" s="371" t="s">
        <v>2121</v>
      </c>
      <c r="AT294" s="371" t="s">
        <v>2093</v>
      </c>
      <c r="AU294" s="371" t="s">
        <v>2121</v>
      </c>
      <c r="AV294" s="371" t="s">
        <v>2121</v>
      </c>
      <c r="AW294" s="371" t="s">
        <v>2121</v>
      </c>
      <c r="AX294" s="371" t="s">
        <v>2121</v>
      </c>
      <c r="AY294" s="371" t="s">
        <v>2121</v>
      </c>
      <c r="AZ294" s="371" t="s">
        <v>2121</v>
      </c>
      <c r="BA294" s="371" t="s">
        <v>2121</v>
      </c>
      <c r="BB294" s="371" t="s">
        <v>2121</v>
      </c>
      <c r="BC294" s="371" t="s">
        <v>2121</v>
      </c>
      <c r="BD294" s="371" t="s">
        <v>2121</v>
      </c>
      <c r="BE294" s="371" t="s">
        <v>2121</v>
      </c>
      <c r="BF294" s="371" t="s">
        <v>2121</v>
      </c>
      <c r="BG294" s="371" t="s">
        <v>2121</v>
      </c>
      <c r="BH294" s="371" t="s">
        <v>2093</v>
      </c>
      <c r="BI294" s="381" t="s">
        <v>2093</v>
      </c>
    </row>
    <row r="295" spans="2:61" s="467" customFormat="1" ht="135" hidden="1" x14ac:dyDescent="0.2">
      <c r="B295" s="420"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PY-DO_2-3-4-5-Diseño e implementación del Sistema Integral de Gestión Documental Electrónica y Atención Ciudadana Inteligente -2-DAF-285</v>
      </c>
      <c r="C295" s="399">
        <f t="shared" si="17"/>
        <v>285</v>
      </c>
      <c r="D295" s="383" t="s">
        <v>0</v>
      </c>
      <c r="E295" s="384" t="s">
        <v>1555</v>
      </c>
      <c r="F295" s="372" t="s">
        <v>2377</v>
      </c>
      <c r="G295" s="377" t="s">
        <v>2154</v>
      </c>
      <c r="H295" s="372" t="s">
        <v>3154</v>
      </c>
      <c r="I295" s="401" t="s">
        <v>2991</v>
      </c>
      <c r="J295" s="374" t="str">
        <f>IFERROR(VLOOKUP(PAA_20253132[[#This Row],[PRODUCTO  (Intermedio- proyectos)]],[5]!Tabla17[#All],2,FALSE),"Seleccione el producto")</f>
        <v>DO_2</v>
      </c>
      <c r="K295" s="401" t="s">
        <v>2156</v>
      </c>
      <c r="L295" s="375" t="str">
        <f>IFERROR(VLOOKUP(PAA_20253132[[#This Row],[PRODUCTO  (Intermedio- proyectos)]],[5]!Tabla17[#All],4,FALSE),"Seleccione el producto")</f>
        <v>3. Modernizar y optimizar los sistemas de información en la ADRES</v>
      </c>
      <c r="M295" s="375" t="str">
        <f>IFERROR(VLOOKUP(PAA_20253132[[#This Row],[PRODUCTO  (Intermedio- proyectos)]],[5]!Tabla17[#All],5,FALSE),"Seleccione el producto")</f>
        <v>Lider de la DGTIC</v>
      </c>
      <c r="N295" s="373" t="s">
        <v>2188</v>
      </c>
      <c r="O295" s="373" t="s">
        <v>2092</v>
      </c>
      <c r="P295" s="374" t="s">
        <v>3155</v>
      </c>
      <c r="Q295" s="377" t="s">
        <v>2219</v>
      </c>
      <c r="R295" s="373" t="s">
        <v>3160</v>
      </c>
      <c r="S295" s="373" t="s">
        <v>661</v>
      </c>
      <c r="T295" s="379">
        <v>46174</v>
      </c>
      <c r="U295" s="379">
        <v>46264</v>
      </c>
      <c r="V295" s="373" t="s">
        <v>3161</v>
      </c>
      <c r="W295" s="377" t="s">
        <v>2121</v>
      </c>
      <c r="X295" s="377" t="s">
        <v>2121</v>
      </c>
      <c r="Y295" s="377" t="s">
        <v>2121</v>
      </c>
      <c r="Z295" s="377" t="s">
        <v>2121</v>
      </c>
      <c r="AA295" s="371" t="s">
        <v>2093</v>
      </c>
      <c r="AB295" s="371" t="s">
        <v>2121</v>
      </c>
      <c r="AC295" s="371" t="s">
        <v>2093</v>
      </c>
      <c r="AD295" s="371" t="s">
        <v>2121</v>
      </c>
      <c r="AE295" s="371" t="s">
        <v>2121</v>
      </c>
      <c r="AF295" s="371" t="s">
        <v>2121</v>
      </c>
      <c r="AG295" s="371" t="s">
        <v>2093</v>
      </c>
      <c r="AH295" s="371" t="s">
        <v>2093</v>
      </c>
      <c r="AI295" s="371" t="s">
        <v>2121</v>
      </c>
      <c r="AJ295" s="371" t="s">
        <v>2121</v>
      </c>
      <c r="AK295" s="371" t="s">
        <v>2121</v>
      </c>
      <c r="AL295" s="371" t="s">
        <v>2121</v>
      </c>
      <c r="AM295" s="371" t="s">
        <v>2121</v>
      </c>
      <c r="AN295" s="371" t="s">
        <v>2093</v>
      </c>
      <c r="AO295" s="371" t="s">
        <v>2093</v>
      </c>
      <c r="AP295" s="371" t="s">
        <v>2093</v>
      </c>
      <c r="AQ295" s="371" t="s">
        <v>2121</v>
      </c>
      <c r="AR295" s="371" t="s">
        <v>2121</v>
      </c>
      <c r="AS295" s="371" t="s">
        <v>2121</v>
      </c>
      <c r="AT295" s="371" t="s">
        <v>2093</v>
      </c>
      <c r="AU295" s="371" t="s">
        <v>2093</v>
      </c>
      <c r="AV295" s="371" t="s">
        <v>2121</v>
      </c>
      <c r="AW295" s="371" t="s">
        <v>2121</v>
      </c>
      <c r="AX295" s="371" t="s">
        <v>2121</v>
      </c>
      <c r="AY295" s="371" t="s">
        <v>2121</v>
      </c>
      <c r="AZ295" s="371" t="s">
        <v>2121</v>
      </c>
      <c r="BA295" s="371" t="s">
        <v>2121</v>
      </c>
      <c r="BB295" s="371" t="s">
        <v>2121</v>
      </c>
      <c r="BC295" s="371" t="s">
        <v>2121</v>
      </c>
      <c r="BD295" s="371" t="s">
        <v>2121</v>
      </c>
      <c r="BE295" s="371" t="s">
        <v>2121</v>
      </c>
      <c r="BF295" s="371" t="s">
        <v>2121</v>
      </c>
      <c r="BG295" s="371" t="s">
        <v>2121</v>
      </c>
      <c r="BH295" s="371" t="s">
        <v>2121</v>
      </c>
      <c r="BI295" s="381" t="s">
        <v>2121</v>
      </c>
    </row>
    <row r="296" spans="2:61" s="467" customFormat="1" ht="135" hidden="1" x14ac:dyDescent="0.2">
      <c r="B296" s="420"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PY-DO_2-3-4-5-Diseño e implementación del Sistema Integral de Gestión Documental Electrónica y Atención Ciudadana Inteligente -3-DAF-286</v>
      </c>
      <c r="C296" s="399">
        <f t="shared" si="17"/>
        <v>286</v>
      </c>
      <c r="D296" s="383" t="s">
        <v>0</v>
      </c>
      <c r="E296" s="384" t="s">
        <v>1555</v>
      </c>
      <c r="F296" s="372" t="s">
        <v>2377</v>
      </c>
      <c r="G296" s="377" t="s">
        <v>2154</v>
      </c>
      <c r="H296" s="372" t="s">
        <v>3154</v>
      </c>
      <c r="I296" s="401" t="s">
        <v>2991</v>
      </c>
      <c r="J296" s="374" t="str">
        <f>IFERROR(VLOOKUP(PAA_20253132[[#This Row],[PRODUCTO  (Intermedio- proyectos)]],[5]!Tabla17[#All],2,FALSE),"Seleccione el producto")</f>
        <v>DO_2</v>
      </c>
      <c r="K296" s="401" t="s">
        <v>2156</v>
      </c>
      <c r="L296" s="375" t="str">
        <f>IFERROR(VLOOKUP(PAA_20253132[[#This Row],[PRODUCTO  (Intermedio- proyectos)]],[5]!Tabla17[#All],4,FALSE),"Seleccione el producto")</f>
        <v>3. Modernizar y optimizar los sistemas de información en la ADRES</v>
      </c>
      <c r="M296" s="375" t="str">
        <f>IFERROR(VLOOKUP(PAA_20253132[[#This Row],[PRODUCTO  (Intermedio- proyectos)]],[5]!Tabla17[#All],5,FALSE),"Seleccione el producto")</f>
        <v>Lider de la DGTIC</v>
      </c>
      <c r="N296" s="373" t="s">
        <v>2188</v>
      </c>
      <c r="O296" s="373" t="s">
        <v>2092</v>
      </c>
      <c r="P296" s="374" t="s">
        <v>3155</v>
      </c>
      <c r="Q296" s="377" t="s">
        <v>2161</v>
      </c>
      <c r="R296" s="373" t="s">
        <v>3162</v>
      </c>
      <c r="S296" s="373" t="s">
        <v>661</v>
      </c>
      <c r="T296" s="379" t="s">
        <v>3163</v>
      </c>
      <c r="U296" s="379">
        <v>46387</v>
      </c>
      <c r="V296" s="373" t="s">
        <v>3164</v>
      </c>
      <c r="W296" s="377" t="s">
        <v>2121</v>
      </c>
      <c r="X296" s="377" t="s">
        <v>2121</v>
      </c>
      <c r="Y296" s="377" t="s">
        <v>2121</v>
      </c>
      <c r="Z296" s="377" t="s">
        <v>2121</v>
      </c>
      <c r="AA296" s="371" t="s">
        <v>2093</v>
      </c>
      <c r="AB296" s="371" t="s">
        <v>2121</v>
      </c>
      <c r="AC296" s="371" t="s">
        <v>2121</v>
      </c>
      <c r="AD296" s="371" t="s">
        <v>2121</v>
      </c>
      <c r="AE296" s="371" t="s">
        <v>2121</v>
      </c>
      <c r="AF296" s="371" t="s">
        <v>2121</v>
      </c>
      <c r="AG296" s="371" t="s">
        <v>2093</v>
      </c>
      <c r="AH296" s="371" t="s">
        <v>2093</v>
      </c>
      <c r="AI296" s="371" t="s">
        <v>2121</v>
      </c>
      <c r="AJ296" s="371" t="s">
        <v>2121</v>
      </c>
      <c r="AK296" s="371" t="s">
        <v>2121</v>
      </c>
      <c r="AL296" s="371" t="s">
        <v>2121</v>
      </c>
      <c r="AM296" s="371" t="s">
        <v>2121</v>
      </c>
      <c r="AN296" s="371" t="s">
        <v>2121</v>
      </c>
      <c r="AO296" s="371" t="s">
        <v>2093</v>
      </c>
      <c r="AP296" s="371" t="s">
        <v>2093</v>
      </c>
      <c r="AQ296" s="371" t="s">
        <v>2121</v>
      </c>
      <c r="AR296" s="371" t="s">
        <v>2121</v>
      </c>
      <c r="AS296" s="371" t="s">
        <v>2121</v>
      </c>
      <c r="AT296" s="371" t="s">
        <v>2093</v>
      </c>
      <c r="AU296" s="371" t="s">
        <v>2121</v>
      </c>
      <c r="AV296" s="371" t="s">
        <v>2121</v>
      </c>
      <c r="AW296" s="371" t="s">
        <v>2121</v>
      </c>
      <c r="AX296" s="371" t="s">
        <v>2121</v>
      </c>
      <c r="AY296" s="371" t="s">
        <v>2121</v>
      </c>
      <c r="AZ296" s="371" t="s">
        <v>2121</v>
      </c>
      <c r="BA296" s="371" t="s">
        <v>2121</v>
      </c>
      <c r="BB296" s="371" t="s">
        <v>2121</v>
      </c>
      <c r="BC296" s="371" t="s">
        <v>2121</v>
      </c>
      <c r="BD296" s="371" t="s">
        <v>2121</v>
      </c>
      <c r="BE296" s="371" t="s">
        <v>2121</v>
      </c>
      <c r="BF296" s="371" t="s">
        <v>2121</v>
      </c>
      <c r="BG296" s="371" t="s">
        <v>2121</v>
      </c>
      <c r="BH296" s="371" t="s">
        <v>2093</v>
      </c>
      <c r="BI296" s="381" t="s">
        <v>2093</v>
      </c>
    </row>
    <row r="297" spans="2:61" s="467" customFormat="1" ht="135" hidden="1" x14ac:dyDescent="0.2">
      <c r="B297" s="420"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PY-DO_2-3-4-5-Diseño e implementación del Sistema Integral de Gestión Documental Electrónica y Atención Ciudadana Inteligente -3-DGTIC-287</v>
      </c>
      <c r="C297" s="399">
        <f t="shared" si="17"/>
        <v>287</v>
      </c>
      <c r="D297" s="393" t="s">
        <v>2164</v>
      </c>
      <c r="E297" s="400" t="s">
        <v>1583</v>
      </c>
      <c r="F297" s="395" t="s">
        <v>2177</v>
      </c>
      <c r="G297" s="400" t="s">
        <v>2154</v>
      </c>
      <c r="H297" s="395" t="s">
        <v>2174</v>
      </c>
      <c r="I297" s="401" t="s">
        <v>2991</v>
      </c>
      <c r="J297" s="394" t="s">
        <v>2155</v>
      </c>
      <c r="K297" s="401" t="s">
        <v>2156</v>
      </c>
      <c r="L297" s="375" t="str">
        <f>IFERROR(VLOOKUP(PAA_20253132[[#This Row],[PRODUCTO  (Intermedio- proyectos)]],[5]!Tabla17[#All],4,FALSE),"Seleccione el producto")</f>
        <v>3. Modernizar y optimizar los sistemas de información en la ADRES</v>
      </c>
      <c r="M297" s="375" t="str">
        <f>IFERROR(VLOOKUP(PAA_20253132[[#This Row],[PRODUCTO  (Intermedio- proyectos)]],[5]!Tabla17[#All],5,FALSE),"Seleccione el producto")</f>
        <v>Lider de la DGTIC</v>
      </c>
      <c r="N297" s="373" t="s">
        <v>2188</v>
      </c>
      <c r="O297" s="401" t="s">
        <v>2092</v>
      </c>
      <c r="P297" s="374" t="s">
        <v>3155</v>
      </c>
      <c r="Q297" s="400" t="s">
        <v>2161</v>
      </c>
      <c r="R297" s="401" t="s">
        <v>3165</v>
      </c>
      <c r="S297" s="474" t="s">
        <v>3166</v>
      </c>
      <c r="T297" s="405">
        <v>46054</v>
      </c>
      <c r="U297" s="405">
        <v>46371</v>
      </c>
      <c r="V297" s="401" t="s">
        <v>3167</v>
      </c>
      <c r="W297" s="377" t="s">
        <v>2121</v>
      </c>
      <c r="X297" s="386" t="s">
        <v>3030</v>
      </c>
      <c r="Y297" s="386" t="s">
        <v>3031</v>
      </c>
      <c r="Z297" s="406">
        <v>0.1</v>
      </c>
      <c r="AA297" s="371" t="s">
        <v>2121</v>
      </c>
      <c r="AB297" s="371" t="s">
        <v>2121</v>
      </c>
      <c r="AC297" s="371" t="s">
        <v>2121</v>
      </c>
      <c r="AD297" s="371" t="s">
        <v>2121</v>
      </c>
      <c r="AE297" s="371" t="s">
        <v>2121</v>
      </c>
      <c r="AF297" s="371" t="s">
        <v>2121</v>
      </c>
      <c r="AG297" s="394" t="s">
        <v>2093</v>
      </c>
      <c r="AH297" s="394" t="s">
        <v>2093</v>
      </c>
      <c r="AI297" s="371" t="s">
        <v>2121</v>
      </c>
      <c r="AJ297" s="371" t="s">
        <v>2121</v>
      </c>
      <c r="AK297" s="394" t="s">
        <v>2093</v>
      </c>
      <c r="AL297" s="394" t="s">
        <v>2093</v>
      </c>
      <c r="AM297" s="371" t="s">
        <v>2121</v>
      </c>
      <c r="AN297" s="371" t="s">
        <v>2121</v>
      </c>
      <c r="AO297" s="394" t="s">
        <v>2093</v>
      </c>
      <c r="AP297" s="394" t="s">
        <v>2093</v>
      </c>
      <c r="AQ297" s="371" t="s">
        <v>2121</v>
      </c>
      <c r="AR297" s="371" t="s">
        <v>2093</v>
      </c>
      <c r="AS297" s="371" t="s">
        <v>2121</v>
      </c>
      <c r="AT297" s="371" t="s">
        <v>2121</v>
      </c>
      <c r="AU297" s="371" t="s">
        <v>2121</v>
      </c>
      <c r="AV297" s="371" t="s">
        <v>2121</v>
      </c>
      <c r="AW297" s="371" t="s">
        <v>2121</v>
      </c>
      <c r="AX297" s="371" t="s">
        <v>2121</v>
      </c>
      <c r="AY297" s="371" t="s">
        <v>2121</v>
      </c>
      <c r="AZ297" s="371" t="s">
        <v>2121</v>
      </c>
      <c r="BA297" s="371" t="s">
        <v>2121</v>
      </c>
      <c r="BB297" s="371" t="s">
        <v>2121</v>
      </c>
      <c r="BC297" s="371" t="s">
        <v>2121</v>
      </c>
      <c r="BD297" s="371" t="s">
        <v>2121</v>
      </c>
      <c r="BE297" s="371" t="s">
        <v>2121</v>
      </c>
      <c r="BF297" s="371" t="s">
        <v>2121</v>
      </c>
      <c r="BG297" s="371" t="s">
        <v>2121</v>
      </c>
      <c r="BH297" s="394" t="s">
        <v>2093</v>
      </c>
      <c r="BI297" s="402" t="s">
        <v>2093</v>
      </c>
    </row>
    <row r="298" spans="2:61" s="467" customFormat="1" ht="135" hidden="1" x14ac:dyDescent="0.2">
      <c r="B298" s="420"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PY-DO_2-3-4-5-Diseño e implementación del Sistema Integral de Gestión Documental Electrónica y Atención Ciudadana Inteligente -4-DAF-288</v>
      </c>
      <c r="C298" s="399">
        <f t="shared" si="17"/>
        <v>288</v>
      </c>
      <c r="D298" s="393" t="s">
        <v>0</v>
      </c>
      <c r="E298" s="384" t="str">
        <f>VLOOKUP($D298,[5]!Tabla2[#Data],2,FALSE)</f>
        <v>DAF</v>
      </c>
      <c r="F298" s="372" t="s">
        <v>3168</v>
      </c>
      <c r="G298" s="377" t="s">
        <v>2154</v>
      </c>
      <c r="H298" s="395" t="s">
        <v>3169</v>
      </c>
      <c r="I298" s="373" t="s">
        <v>2427</v>
      </c>
      <c r="J298" s="394" t="s">
        <v>2155</v>
      </c>
      <c r="K298" s="401" t="s">
        <v>2156</v>
      </c>
      <c r="L298" s="375" t="str">
        <f>IFERROR(VLOOKUP(PAA_20253132[[#This Row],[PRODUCTO  (Intermedio- proyectos)]],[5]!Tabla17[#All],4,FALSE),"Seleccione el producto")</f>
        <v>3. Modernizar y optimizar los sistemas de información en la ADRES</v>
      </c>
      <c r="M298" s="375" t="str">
        <f>IFERROR(VLOOKUP(PAA_20253132[[#This Row],[PRODUCTO  (Intermedio- proyectos)]],[5]!Tabla17[#All],5,FALSE),"Seleccione el producto")</f>
        <v>Lider de la DGTIC</v>
      </c>
      <c r="N298" s="373" t="s">
        <v>2188</v>
      </c>
      <c r="O298" s="401" t="s">
        <v>2092</v>
      </c>
      <c r="P298" s="374" t="s">
        <v>3155</v>
      </c>
      <c r="Q298" s="377" t="s">
        <v>2169</v>
      </c>
      <c r="R298" s="373" t="s">
        <v>3170</v>
      </c>
      <c r="S298" s="373" t="s">
        <v>661</v>
      </c>
      <c r="T298" s="379">
        <v>46054</v>
      </c>
      <c r="U298" s="379">
        <v>46203</v>
      </c>
      <c r="V298" s="373" t="s">
        <v>3171</v>
      </c>
      <c r="W298" s="377" t="s">
        <v>2121</v>
      </c>
      <c r="X298" s="377" t="s">
        <v>2121</v>
      </c>
      <c r="Y298" s="377" t="s">
        <v>2121</v>
      </c>
      <c r="Z298" s="377" t="s">
        <v>2121</v>
      </c>
      <c r="AA298" s="371" t="s">
        <v>2121</v>
      </c>
      <c r="AB298" s="371" t="s">
        <v>2121</v>
      </c>
      <c r="AC298" s="371" t="s">
        <v>2121</v>
      </c>
      <c r="AD298" s="371" t="s">
        <v>2121</v>
      </c>
      <c r="AE298" s="371" t="s">
        <v>2121</v>
      </c>
      <c r="AF298" s="371" t="s">
        <v>2121</v>
      </c>
      <c r="AG298" s="394" t="s">
        <v>2093</v>
      </c>
      <c r="AH298" s="407" t="s">
        <v>2093</v>
      </c>
      <c r="AI298" s="371" t="s">
        <v>2121</v>
      </c>
      <c r="AJ298" s="371" t="s">
        <v>2121</v>
      </c>
      <c r="AK298" s="371" t="s">
        <v>2121</v>
      </c>
      <c r="AL298" s="371" t="s">
        <v>2121</v>
      </c>
      <c r="AM298" s="371" t="s">
        <v>2121</v>
      </c>
      <c r="AN298" s="371" t="s">
        <v>2121</v>
      </c>
      <c r="AO298" s="407" t="s">
        <v>2093</v>
      </c>
      <c r="AP298" s="394" t="s">
        <v>2093</v>
      </c>
      <c r="AQ298" s="371" t="s">
        <v>2121</v>
      </c>
      <c r="AR298" s="407" t="s">
        <v>2093</v>
      </c>
      <c r="AS298" s="371" t="s">
        <v>2121</v>
      </c>
      <c r="AT298" s="394" t="s">
        <v>2093</v>
      </c>
      <c r="AU298" s="371" t="s">
        <v>2121</v>
      </c>
      <c r="AV298" s="371" t="s">
        <v>2121</v>
      </c>
      <c r="AW298" s="371" t="s">
        <v>2121</v>
      </c>
      <c r="AX298" s="371" t="s">
        <v>2121</v>
      </c>
      <c r="AY298" s="371" t="s">
        <v>2121</v>
      </c>
      <c r="AZ298" s="371" t="s">
        <v>2121</v>
      </c>
      <c r="BA298" s="371" t="s">
        <v>2121</v>
      </c>
      <c r="BB298" s="371" t="s">
        <v>2121</v>
      </c>
      <c r="BC298" s="371" t="s">
        <v>2121</v>
      </c>
      <c r="BD298" s="371" t="s">
        <v>2121</v>
      </c>
      <c r="BE298" s="371" t="s">
        <v>2121</v>
      </c>
      <c r="BF298" s="371" t="s">
        <v>2121</v>
      </c>
      <c r="BG298" s="371" t="s">
        <v>2121</v>
      </c>
      <c r="BH298" s="394" t="s">
        <v>2093</v>
      </c>
      <c r="BI298" s="402" t="s">
        <v>2093</v>
      </c>
    </row>
    <row r="299" spans="2:61" s="467" customFormat="1" ht="135" hidden="1" x14ac:dyDescent="0.2">
      <c r="B299" s="420"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PY-DO_2-3-4-5-Diseño e implementación del Sistema Integral de Gestión Documental Electrónica y Atención Ciudadana Inteligente -3-DAF-289</v>
      </c>
      <c r="C299" s="399">
        <f t="shared" si="17"/>
        <v>289</v>
      </c>
      <c r="D299" s="393" t="s">
        <v>0</v>
      </c>
      <c r="E299" s="384" t="s">
        <v>1555</v>
      </c>
      <c r="F299" s="372" t="s">
        <v>3168</v>
      </c>
      <c r="G299" s="377" t="s">
        <v>2154</v>
      </c>
      <c r="H299" s="395" t="s">
        <v>3169</v>
      </c>
      <c r="I299" s="373" t="s">
        <v>2427</v>
      </c>
      <c r="J299" s="394" t="s">
        <v>2155</v>
      </c>
      <c r="K299" s="401" t="s">
        <v>2156</v>
      </c>
      <c r="L299" s="375" t="str">
        <f>IFERROR(VLOOKUP(PAA_20253132[[#This Row],[PRODUCTO  (Intermedio- proyectos)]],[5]!Tabla17[#All],4,FALSE),"Seleccione el producto")</f>
        <v>3. Modernizar y optimizar los sistemas de información en la ADRES</v>
      </c>
      <c r="M299" s="375" t="str">
        <f>IFERROR(VLOOKUP(PAA_20253132[[#This Row],[PRODUCTO  (Intermedio- proyectos)]],[5]!Tabla17[#All],5,FALSE),"Seleccione el producto")</f>
        <v>Lider de la DGTIC</v>
      </c>
      <c r="N299" s="373" t="s">
        <v>2188</v>
      </c>
      <c r="O299" s="401" t="s">
        <v>2092</v>
      </c>
      <c r="P299" s="374" t="s">
        <v>3155</v>
      </c>
      <c r="Q299" s="377" t="s">
        <v>2470</v>
      </c>
      <c r="R299" s="373" t="s">
        <v>3172</v>
      </c>
      <c r="S299" s="373" t="s">
        <v>661</v>
      </c>
      <c r="T299" s="379">
        <v>46054</v>
      </c>
      <c r="U299" s="379">
        <v>46172</v>
      </c>
      <c r="V299" s="373" t="s">
        <v>3157</v>
      </c>
      <c r="W299" s="377" t="s">
        <v>2121</v>
      </c>
      <c r="X299" s="377" t="s">
        <v>2121</v>
      </c>
      <c r="Y299" s="377" t="s">
        <v>2121</v>
      </c>
      <c r="Z299" s="377" t="s">
        <v>2121</v>
      </c>
      <c r="AA299" s="371" t="s">
        <v>2121</v>
      </c>
      <c r="AB299" s="371" t="s">
        <v>2121</v>
      </c>
      <c r="AC299" s="371" t="s">
        <v>2121</v>
      </c>
      <c r="AD299" s="371" t="s">
        <v>2121</v>
      </c>
      <c r="AE299" s="371" t="s">
        <v>2121</v>
      </c>
      <c r="AF299" s="371" t="s">
        <v>2121</v>
      </c>
      <c r="AG299" s="371" t="s">
        <v>2093</v>
      </c>
      <c r="AH299" s="386" t="s">
        <v>2093</v>
      </c>
      <c r="AI299" s="371" t="s">
        <v>2121</v>
      </c>
      <c r="AJ299" s="371" t="s">
        <v>2121</v>
      </c>
      <c r="AK299" s="371" t="s">
        <v>2121</v>
      </c>
      <c r="AL299" s="371" t="s">
        <v>2121</v>
      </c>
      <c r="AM299" s="371" t="s">
        <v>2121</v>
      </c>
      <c r="AN299" s="371" t="s">
        <v>2121</v>
      </c>
      <c r="AO299" s="386" t="s">
        <v>2093</v>
      </c>
      <c r="AP299" s="371" t="s">
        <v>2093</v>
      </c>
      <c r="AQ299" s="371" t="s">
        <v>2121</v>
      </c>
      <c r="AR299" s="371" t="s">
        <v>2121</v>
      </c>
      <c r="AS299" s="371" t="s">
        <v>2121</v>
      </c>
      <c r="AT299" s="371" t="s">
        <v>2093</v>
      </c>
      <c r="AU299" s="371" t="s">
        <v>2121</v>
      </c>
      <c r="AV299" s="371" t="s">
        <v>2121</v>
      </c>
      <c r="AW299" s="371" t="s">
        <v>2121</v>
      </c>
      <c r="AX299" s="371" t="s">
        <v>2121</v>
      </c>
      <c r="AY299" s="371" t="s">
        <v>2121</v>
      </c>
      <c r="AZ299" s="371" t="s">
        <v>2121</v>
      </c>
      <c r="BA299" s="371" t="s">
        <v>2121</v>
      </c>
      <c r="BB299" s="371" t="s">
        <v>2121</v>
      </c>
      <c r="BC299" s="371" t="s">
        <v>2121</v>
      </c>
      <c r="BD299" s="371" t="s">
        <v>2121</v>
      </c>
      <c r="BE299" s="371" t="s">
        <v>2121</v>
      </c>
      <c r="BF299" s="371" t="s">
        <v>2121</v>
      </c>
      <c r="BG299" s="371" t="s">
        <v>2121</v>
      </c>
      <c r="BH299" s="394" t="s">
        <v>2093</v>
      </c>
      <c r="BI299" s="402" t="s">
        <v>2093</v>
      </c>
    </row>
    <row r="300" spans="2:61" s="467" customFormat="1" ht="135" hidden="1" x14ac:dyDescent="0.2">
      <c r="B300" s="410" t="s">
        <v>3173</v>
      </c>
      <c r="C300" s="399">
        <f>+C299+1</f>
        <v>290</v>
      </c>
      <c r="D300" s="393" t="s">
        <v>2164</v>
      </c>
      <c r="E300" s="400" t="s">
        <v>1583</v>
      </c>
      <c r="F300" s="395" t="s">
        <v>2177</v>
      </c>
      <c r="G300" s="400" t="s">
        <v>2087</v>
      </c>
      <c r="H300" s="395" t="s">
        <v>2174</v>
      </c>
      <c r="I300" s="401" t="s">
        <v>2991</v>
      </c>
      <c r="J300" s="394" t="s">
        <v>2155</v>
      </c>
      <c r="K300" s="401" t="s">
        <v>2156</v>
      </c>
      <c r="L300" s="401" t="s">
        <v>2181</v>
      </c>
      <c r="M300" s="401" t="s">
        <v>2186</v>
      </c>
      <c r="N300" s="401" t="s">
        <v>2198</v>
      </c>
      <c r="O300" s="401" t="s">
        <v>2092</v>
      </c>
      <c r="P300" s="400" t="s">
        <v>2121</v>
      </c>
      <c r="Q300" s="400" t="s">
        <v>2121</v>
      </c>
      <c r="R300" s="401" t="s">
        <v>3174</v>
      </c>
      <c r="S300" s="386" t="s">
        <v>2899</v>
      </c>
      <c r="T300" s="405">
        <v>46054</v>
      </c>
      <c r="U300" s="405">
        <v>46356</v>
      </c>
      <c r="V300" s="401" t="s">
        <v>3175</v>
      </c>
      <c r="W300" s="377" t="s">
        <v>2121</v>
      </c>
      <c r="X300" s="401" t="s">
        <v>3030</v>
      </c>
      <c r="Y300" s="401" t="s">
        <v>3031</v>
      </c>
      <c r="Z300" s="406">
        <v>0.1</v>
      </c>
      <c r="AA300" s="394" t="s">
        <v>2121</v>
      </c>
      <c r="AB300" s="394" t="s">
        <v>2121</v>
      </c>
      <c r="AC300" s="394" t="s">
        <v>2121</v>
      </c>
      <c r="AD300" s="394" t="s">
        <v>2121</v>
      </c>
      <c r="AE300" s="394" t="s">
        <v>2121</v>
      </c>
      <c r="AF300" s="394" t="s">
        <v>2121</v>
      </c>
      <c r="AG300" s="394" t="s">
        <v>2093</v>
      </c>
      <c r="AH300" s="394" t="s">
        <v>2121</v>
      </c>
      <c r="AI300" s="394" t="s">
        <v>2121</v>
      </c>
      <c r="AJ300" s="394" t="s">
        <v>2121</v>
      </c>
      <c r="AK300" s="394" t="s">
        <v>2093</v>
      </c>
      <c r="AL300" s="394" t="s">
        <v>2093</v>
      </c>
      <c r="AM300" s="394" t="s">
        <v>2121</v>
      </c>
      <c r="AN300" s="394" t="s">
        <v>2121</v>
      </c>
      <c r="AO300" s="394" t="s">
        <v>2121</v>
      </c>
      <c r="AP300" s="394" t="s">
        <v>2121</v>
      </c>
      <c r="AQ300" s="394" t="s">
        <v>2121</v>
      </c>
      <c r="AR300" s="394" t="s">
        <v>2121</v>
      </c>
      <c r="AS300" s="394" t="s">
        <v>2121</v>
      </c>
      <c r="AT300" s="394" t="s">
        <v>2121</v>
      </c>
      <c r="AU300" s="394" t="s">
        <v>2121</v>
      </c>
      <c r="AV300" s="394" t="s">
        <v>2121</v>
      </c>
      <c r="AW300" s="394" t="s">
        <v>2121</v>
      </c>
      <c r="AX300" s="394" t="s">
        <v>2121</v>
      </c>
      <c r="AY300" s="394" t="s">
        <v>2121</v>
      </c>
      <c r="AZ300" s="394" t="s">
        <v>2121</v>
      </c>
      <c r="BA300" s="394" t="s">
        <v>2121</v>
      </c>
      <c r="BB300" s="394" t="s">
        <v>2121</v>
      </c>
      <c r="BC300" s="394" t="s">
        <v>2121</v>
      </c>
      <c r="BD300" s="394" t="s">
        <v>2121</v>
      </c>
      <c r="BE300" s="394" t="s">
        <v>2093</v>
      </c>
      <c r="BF300" s="394" t="s">
        <v>2121</v>
      </c>
      <c r="BG300" s="394" t="s">
        <v>2121</v>
      </c>
      <c r="BH300" s="394" t="s">
        <v>2121</v>
      </c>
      <c r="BI300" s="402" t="s">
        <v>2121</v>
      </c>
    </row>
    <row r="301" spans="2:61" s="467" customFormat="1" ht="135" hidden="1" x14ac:dyDescent="0.2">
      <c r="B301" s="420" t="s">
        <v>3176</v>
      </c>
      <c r="C301" s="399">
        <f>+C300+1</f>
        <v>291</v>
      </c>
      <c r="D301" s="397" t="s">
        <v>2164</v>
      </c>
      <c r="E301" s="384" t="s">
        <v>1583</v>
      </c>
      <c r="F301" s="372" t="s">
        <v>2199</v>
      </c>
      <c r="G301" s="400" t="s">
        <v>2087</v>
      </c>
      <c r="H301" s="372" t="s">
        <v>2174</v>
      </c>
      <c r="I301" s="373" t="s">
        <v>2991</v>
      </c>
      <c r="J301" s="374" t="s">
        <v>2155</v>
      </c>
      <c r="K301" s="375" t="s">
        <v>2156</v>
      </c>
      <c r="L301" s="375" t="s">
        <v>2200</v>
      </c>
      <c r="M301" s="375" t="s">
        <v>2186</v>
      </c>
      <c r="N301" s="373" t="s">
        <v>2201</v>
      </c>
      <c r="O301" s="373" t="s">
        <v>2092</v>
      </c>
      <c r="P301" s="400" t="s">
        <v>2121</v>
      </c>
      <c r="Q301" s="400" t="s">
        <v>2121</v>
      </c>
      <c r="R301" s="373" t="s">
        <v>3177</v>
      </c>
      <c r="S301" s="373" t="s">
        <v>3178</v>
      </c>
      <c r="T301" s="379">
        <v>46034</v>
      </c>
      <c r="U301" s="379">
        <v>46371</v>
      </c>
      <c r="V301" s="373" t="s">
        <v>3179</v>
      </c>
      <c r="W301" s="377" t="s">
        <v>2121</v>
      </c>
      <c r="X301" s="373" t="s">
        <v>1917</v>
      </c>
      <c r="Y301" s="373" t="s">
        <v>3180</v>
      </c>
      <c r="Z301" s="406">
        <v>0.2</v>
      </c>
      <c r="AA301" s="386" t="s">
        <v>2093</v>
      </c>
      <c r="AB301" s="386" t="s">
        <v>2121</v>
      </c>
      <c r="AC301" s="386" t="s">
        <v>2093</v>
      </c>
      <c r="AD301" s="386" t="s">
        <v>2121</v>
      </c>
      <c r="AE301" s="386" t="s">
        <v>2121</v>
      </c>
      <c r="AF301" s="386" t="s">
        <v>2121</v>
      </c>
      <c r="AG301" s="386" t="s">
        <v>2093</v>
      </c>
      <c r="AH301" s="386" t="s">
        <v>2121</v>
      </c>
      <c r="AI301" s="386" t="s">
        <v>2121</v>
      </c>
      <c r="AJ301" s="386" t="s">
        <v>2121</v>
      </c>
      <c r="AK301" s="386" t="s">
        <v>2121</v>
      </c>
      <c r="AL301" s="386" t="s">
        <v>2093</v>
      </c>
      <c r="AM301" s="386" t="s">
        <v>2121</v>
      </c>
      <c r="AN301" s="386" t="s">
        <v>2121</v>
      </c>
      <c r="AO301" s="386" t="s">
        <v>2121</v>
      </c>
      <c r="AP301" s="386" t="s">
        <v>2121</v>
      </c>
      <c r="AQ301" s="386" t="s">
        <v>2121</v>
      </c>
      <c r="AR301" s="386" t="s">
        <v>2121</v>
      </c>
      <c r="AS301" s="386" t="s">
        <v>2121</v>
      </c>
      <c r="AT301" s="386" t="s">
        <v>2121</v>
      </c>
      <c r="AU301" s="386" t="s">
        <v>2093</v>
      </c>
      <c r="AV301" s="386" t="s">
        <v>2121</v>
      </c>
      <c r="AW301" s="386" t="s">
        <v>2121</v>
      </c>
      <c r="AX301" s="386" t="s">
        <v>2121</v>
      </c>
      <c r="AY301" s="386" t="s">
        <v>2121</v>
      </c>
      <c r="AZ301" s="386" t="s">
        <v>2121</v>
      </c>
      <c r="BA301" s="386" t="s">
        <v>2121</v>
      </c>
      <c r="BB301" s="386" t="s">
        <v>2121</v>
      </c>
      <c r="BC301" s="386" t="s">
        <v>2093</v>
      </c>
      <c r="BD301" s="386" t="s">
        <v>2121</v>
      </c>
      <c r="BE301" s="386" t="s">
        <v>2121</v>
      </c>
      <c r="BF301" s="386" t="s">
        <v>2121</v>
      </c>
      <c r="BG301" s="386" t="s">
        <v>2121</v>
      </c>
      <c r="BH301" s="386" t="s">
        <v>2093</v>
      </c>
      <c r="BI301" s="444" t="s">
        <v>2093</v>
      </c>
    </row>
    <row r="302" spans="2:61" s="467" customFormat="1" ht="135" hidden="1" x14ac:dyDescent="0.2">
      <c r="B302" s="420" t="s">
        <v>3181</v>
      </c>
      <c r="C302" s="399">
        <f>+C301+1</f>
        <v>292</v>
      </c>
      <c r="D302" s="397" t="s">
        <v>2164</v>
      </c>
      <c r="E302" s="384" t="s">
        <v>1583</v>
      </c>
      <c r="F302" s="372" t="s">
        <v>2199</v>
      </c>
      <c r="G302" s="373" t="s">
        <v>2142</v>
      </c>
      <c r="H302" s="372" t="s">
        <v>2174</v>
      </c>
      <c r="I302" s="373" t="s">
        <v>2991</v>
      </c>
      <c r="J302" s="374" t="s">
        <v>2155</v>
      </c>
      <c r="K302" s="375" t="s">
        <v>2156</v>
      </c>
      <c r="L302" s="375" t="s">
        <v>2200</v>
      </c>
      <c r="M302" s="375" t="s">
        <v>2186</v>
      </c>
      <c r="N302" s="373" t="s">
        <v>2202</v>
      </c>
      <c r="O302" s="373" t="s">
        <v>2092</v>
      </c>
      <c r="P302" s="400" t="s">
        <v>2121</v>
      </c>
      <c r="Q302" s="400" t="s">
        <v>2121</v>
      </c>
      <c r="R302" s="373" t="s">
        <v>3182</v>
      </c>
      <c r="S302" s="373" t="s">
        <v>3178</v>
      </c>
      <c r="T302" s="379">
        <v>46034</v>
      </c>
      <c r="U302" s="379">
        <v>46325</v>
      </c>
      <c r="V302" s="373" t="s">
        <v>3183</v>
      </c>
      <c r="W302" s="377" t="s">
        <v>2121</v>
      </c>
      <c r="X302" s="373" t="s">
        <v>1917</v>
      </c>
      <c r="Y302" s="373" t="s">
        <v>3180</v>
      </c>
      <c r="Z302" s="406">
        <v>0.2</v>
      </c>
      <c r="AA302" s="386" t="s">
        <v>2121</v>
      </c>
      <c r="AB302" s="386" t="s">
        <v>2121</v>
      </c>
      <c r="AC302" s="386" t="s">
        <v>2093</v>
      </c>
      <c r="AD302" s="386" t="s">
        <v>2121</v>
      </c>
      <c r="AE302" s="386" t="s">
        <v>2121</v>
      </c>
      <c r="AF302" s="386" t="s">
        <v>2121</v>
      </c>
      <c r="AG302" s="386" t="s">
        <v>2093</v>
      </c>
      <c r="AH302" s="386" t="s">
        <v>2121</v>
      </c>
      <c r="AI302" s="386" t="s">
        <v>2121</v>
      </c>
      <c r="AJ302" s="386" t="s">
        <v>2121</v>
      </c>
      <c r="AK302" s="386" t="s">
        <v>2121</v>
      </c>
      <c r="AL302" s="386" t="s">
        <v>2093</v>
      </c>
      <c r="AM302" s="386" t="s">
        <v>2121</v>
      </c>
      <c r="AN302" s="386" t="s">
        <v>2121</v>
      </c>
      <c r="AO302" s="386" t="s">
        <v>2121</v>
      </c>
      <c r="AP302" s="386" t="s">
        <v>2121</v>
      </c>
      <c r="AQ302" s="386" t="s">
        <v>2121</v>
      </c>
      <c r="AR302" s="386" t="s">
        <v>2121</v>
      </c>
      <c r="AS302" s="386" t="s">
        <v>2121</v>
      </c>
      <c r="AT302" s="386" t="s">
        <v>2121</v>
      </c>
      <c r="AU302" s="386" t="s">
        <v>2093</v>
      </c>
      <c r="AV302" s="386" t="s">
        <v>2121</v>
      </c>
      <c r="AW302" s="386" t="s">
        <v>2121</v>
      </c>
      <c r="AX302" s="386" t="s">
        <v>2121</v>
      </c>
      <c r="AY302" s="386" t="s">
        <v>2121</v>
      </c>
      <c r="AZ302" s="386" t="s">
        <v>2121</v>
      </c>
      <c r="BA302" s="386" t="s">
        <v>2121</v>
      </c>
      <c r="BB302" s="386" t="s">
        <v>2121</v>
      </c>
      <c r="BC302" s="386" t="s">
        <v>2093</v>
      </c>
      <c r="BD302" s="386" t="s">
        <v>2121</v>
      </c>
      <c r="BE302" s="386" t="s">
        <v>2121</v>
      </c>
      <c r="BF302" s="386" t="s">
        <v>2121</v>
      </c>
      <c r="BG302" s="386" t="s">
        <v>2121</v>
      </c>
      <c r="BH302" s="386" t="s">
        <v>2093</v>
      </c>
      <c r="BI302" s="444" t="s">
        <v>2093</v>
      </c>
    </row>
    <row r="303" spans="2:61" s="467" customFormat="1" ht="135" hidden="1" x14ac:dyDescent="0.2">
      <c r="B303" s="410" t="s">
        <v>3184</v>
      </c>
      <c r="C303" s="399">
        <f>+C302+1</f>
        <v>293</v>
      </c>
      <c r="D303" s="393" t="s">
        <v>2164</v>
      </c>
      <c r="E303" s="400" t="s">
        <v>1583</v>
      </c>
      <c r="F303" s="395" t="s">
        <v>2199</v>
      </c>
      <c r="G303" s="400" t="s">
        <v>2142</v>
      </c>
      <c r="H303" s="395" t="s">
        <v>2174</v>
      </c>
      <c r="I303" s="401" t="s">
        <v>2991</v>
      </c>
      <c r="J303" s="394" t="s">
        <v>2155</v>
      </c>
      <c r="K303" s="401" t="s">
        <v>2156</v>
      </c>
      <c r="L303" s="401" t="s">
        <v>2200</v>
      </c>
      <c r="M303" s="401" t="s">
        <v>2186</v>
      </c>
      <c r="N303" s="401" t="s">
        <v>2203</v>
      </c>
      <c r="O303" s="401" t="s">
        <v>2092</v>
      </c>
      <c r="P303" s="400" t="s">
        <v>2121</v>
      </c>
      <c r="Q303" s="400" t="s">
        <v>2121</v>
      </c>
      <c r="R303" s="401" t="s">
        <v>3185</v>
      </c>
      <c r="S303" s="373" t="s">
        <v>3178</v>
      </c>
      <c r="T303" s="405">
        <v>46034</v>
      </c>
      <c r="U303" s="405">
        <v>46325</v>
      </c>
      <c r="V303" s="401" t="s">
        <v>3186</v>
      </c>
      <c r="W303" s="377" t="s">
        <v>2121</v>
      </c>
      <c r="X303" s="401" t="s">
        <v>1917</v>
      </c>
      <c r="Y303" s="401" t="s">
        <v>3180</v>
      </c>
      <c r="Z303" s="406">
        <v>0.2</v>
      </c>
      <c r="AA303" s="394" t="s">
        <v>2093</v>
      </c>
      <c r="AB303" s="394" t="s">
        <v>2121</v>
      </c>
      <c r="AC303" s="394" t="s">
        <v>2093</v>
      </c>
      <c r="AD303" s="394" t="s">
        <v>2121</v>
      </c>
      <c r="AE303" s="394" t="s">
        <v>2121</v>
      </c>
      <c r="AF303" s="394" t="s">
        <v>2121</v>
      </c>
      <c r="AG303" s="394" t="s">
        <v>2093</v>
      </c>
      <c r="AH303" s="394" t="s">
        <v>2121</v>
      </c>
      <c r="AI303" s="394" t="s">
        <v>2121</v>
      </c>
      <c r="AJ303" s="394" t="s">
        <v>2121</v>
      </c>
      <c r="AK303" s="394" t="s">
        <v>2093</v>
      </c>
      <c r="AL303" s="394" t="s">
        <v>2093</v>
      </c>
      <c r="AM303" s="394" t="s">
        <v>2121</v>
      </c>
      <c r="AN303" s="394" t="s">
        <v>2121</v>
      </c>
      <c r="AO303" s="394" t="s">
        <v>2121</v>
      </c>
      <c r="AP303" s="394" t="s">
        <v>2121</v>
      </c>
      <c r="AQ303" s="394" t="s">
        <v>2121</v>
      </c>
      <c r="AR303" s="394" t="s">
        <v>2121</v>
      </c>
      <c r="AS303" s="394" t="s">
        <v>2121</v>
      </c>
      <c r="AT303" s="394" t="s">
        <v>2121</v>
      </c>
      <c r="AU303" s="394" t="s">
        <v>2093</v>
      </c>
      <c r="AV303" s="394" t="s">
        <v>2121</v>
      </c>
      <c r="AW303" s="394" t="s">
        <v>2121</v>
      </c>
      <c r="AX303" s="394" t="s">
        <v>2121</v>
      </c>
      <c r="AY303" s="394" t="s">
        <v>2121</v>
      </c>
      <c r="AZ303" s="394" t="s">
        <v>2121</v>
      </c>
      <c r="BA303" s="394" t="s">
        <v>2121</v>
      </c>
      <c r="BB303" s="394" t="s">
        <v>2121</v>
      </c>
      <c r="BC303" s="394" t="s">
        <v>2093</v>
      </c>
      <c r="BD303" s="394" t="s">
        <v>2121</v>
      </c>
      <c r="BE303" s="394" t="s">
        <v>2093</v>
      </c>
      <c r="BF303" s="394" t="s">
        <v>2121</v>
      </c>
      <c r="BG303" s="394" t="s">
        <v>2121</v>
      </c>
      <c r="BH303" s="394" t="s">
        <v>2093</v>
      </c>
      <c r="BI303" s="402" t="s">
        <v>2093</v>
      </c>
    </row>
    <row r="304" spans="2:61" s="467" customFormat="1" ht="135" hidden="1" x14ac:dyDescent="0.2">
      <c r="B304" s="410" t="s">
        <v>3187</v>
      </c>
      <c r="C304" s="399">
        <f>+C303+1</f>
        <v>294</v>
      </c>
      <c r="D304" s="393" t="s">
        <v>2164</v>
      </c>
      <c r="E304" s="400" t="s">
        <v>1583</v>
      </c>
      <c r="F304" s="395" t="s">
        <v>2199</v>
      </c>
      <c r="G304" s="400" t="s">
        <v>2142</v>
      </c>
      <c r="H304" s="395" t="s">
        <v>2174</v>
      </c>
      <c r="I304" s="401" t="s">
        <v>2991</v>
      </c>
      <c r="J304" s="394" t="s">
        <v>2155</v>
      </c>
      <c r="K304" s="401" t="s">
        <v>2156</v>
      </c>
      <c r="L304" s="401" t="s">
        <v>2204</v>
      </c>
      <c r="M304" s="401" t="s">
        <v>2186</v>
      </c>
      <c r="N304" s="401" t="s">
        <v>2205</v>
      </c>
      <c r="O304" s="401" t="s">
        <v>2092</v>
      </c>
      <c r="P304" s="400" t="s">
        <v>2121</v>
      </c>
      <c r="Q304" s="400" t="s">
        <v>2121</v>
      </c>
      <c r="R304" s="401" t="s">
        <v>3188</v>
      </c>
      <c r="S304" s="401" t="s">
        <v>3189</v>
      </c>
      <c r="T304" s="405">
        <v>46034</v>
      </c>
      <c r="U304" s="405">
        <v>46325</v>
      </c>
      <c r="V304" s="401" t="s">
        <v>3190</v>
      </c>
      <c r="W304" s="377" t="s">
        <v>2121</v>
      </c>
      <c r="X304" s="401" t="s">
        <v>3191</v>
      </c>
      <c r="Y304" s="401" t="s">
        <v>3192</v>
      </c>
      <c r="Z304" s="406">
        <v>0.3</v>
      </c>
      <c r="AA304" s="394" t="s">
        <v>2121</v>
      </c>
      <c r="AB304" s="394" t="s">
        <v>2121</v>
      </c>
      <c r="AC304" s="394" t="s">
        <v>2093</v>
      </c>
      <c r="AD304" s="394" t="s">
        <v>2121</v>
      </c>
      <c r="AE304" s="394" t="s">
        <v>2121</v>
      </c>
      <c r="AF304" s="394" t="s">
        <v>2121</v>
      </c>
      <c r="AG304" s="394" t="s">
        <v>2121</v>
      </c>
      <c r="AH304" s="394" t="s">
        <v>2121</v>
      </c>
      <c r="AI304" s="394" t="s">
        <v>2121</v>
      </c>
      <c r="AJ304" s="394" t="s">
        <v>2121</v>
      </c>
      <c r="AK304" s="394" t="s">
        <v>2093</v>
      </c>
      <c r="AL304" s="394" t="s">
        <v>2093</v>
      </c>
      <c r="AM304" s="394" t="s">
        <v>2121</v>
      </c>
      <c r="AN304" s="394" t="s">
        <v>2121</v>
      </c>
      <c r="AO304" s="394" t="s">
        <v>2121</v>
      </c>
      <c r="AP304" s="394" t="s">
        <v>2121</v>
      </c>
      <c r="AQ304" s="394" t="s">
        <v>2121</v>
      </c>
      <c r="AR304" s="394" t="s">
        <v>2121</v>
      </c>
      <c r="AS304" s="394" t="s">
        <v>2121</v>
      </c>
      <c r="AT304" s="394" t="s">
        <v>2121</v>
      </c>
      <c r="AU304" s="394" t="s">
        <v>2093</v>
      </c>
      <c r="AV304" s="394" t="s">
        <v>2121</v>
      </c>
      <c r="AW304" s="394" t="s">
        <v>2121</v>
      </c>
      <c r="AX304" s="394" t="s">
        <v>2121</v>
      </c>
      <c r="AY304" s="394" t="s">
        <v>2121</v>
      </c>
      <c r="AZ304" s="394" t="s">
        <v>2121</v>
      </c>
      <c r="BA304" s="394" t="s">
        <v>2121</v>
      </c>
      <c r="BB304" s="394" t="s">
        <v>2121</v>
      </c>
      <c r="BC304" s="394" t="s">
        <v>2121</v>
      </c>
      <c r="BD304" s="394" t="s">
        <v>2093</v>
      </c>
      <c r="BE304" s="394" t="s">
        <v>2093</v>
      </c>
      <c r="BF304" s="394" t="s">
        <v>2121</v>
      </c>
      <c r="BG304" s="394" t="s">
        <v>2121</v>
      </c>
      <c r="BH304" s="394" t="s">
        <v>2093</v>
      </c>
      <c r="BI304" s="402" t="s">
        <v>2093</v>
      </c>
    </row>
    <row r="305" spans="2:65" s="467" customFormat="1" ht="135" hidden="1" x14ac:dyDescent="0.2">
      <c r="B305" s="410" t="s">
        <v>3193</v>
      </c>
      <c r="C305" s="399">
        <f t="shared" ref="C305:C306" si="18">+C304+1</f>
        <v>295</v>
      </c>
      <c r="D305" s="393" t="s">
        <v>2164</v>
      </c>
      <c r="E305" s="400" t="s">
        <v>1583</v>
      </c>
      <c r="F305" s="395" t="s">
        <v>2177</v>
      </c>
      <c r="G305" s="400" t="s">
        <v>2142</v>
      </c>
      <c r="H305" s="395" t="s">
        <v>2166</v>
      </c>
      <c r="I305" s="401" t="s">
        <v>2991</v>
      </c>
      <c r="J305" s="394" t="s">
        <v>2155</v>
      </c>
      <c r="K305" s="401" t="s">
        <v>2156</v>
      </c>
      <c r="L305" s="401" t="s">
        <v>2204</v>
      </c>
      <c r="M305" s="401" t="s">
        <v>2186</v>
      </c>
      <c r="N305" s="401" t="s">
        <v>2205</v>
      </c>
      <c r="O305" s="401" t="s">
        <v>2092</v>
      </c>
      <c r="P305" s="400" t="s">
        <v>2121</v>
      </c>
      <c r="Q305" s="400" t="s">
        <v>2121</v>
      </c>
      <c r="R305" s="401" t="s">
        <v>3194</v>
      </c>
      <c r="S305" s="386" t="s">
        <v>2899</v>
      </c>
      <c r="T305" s="405">
        <v>46143</v>
      </c>
      <c r="U305" s="405">
        <v>46326</v>
      </c>
      <c r="V305" s="401" t="s">
        <v>3195</v>
      </c>
      <c r="W305" s="377" t="s">
        <v>2121</v>
      </c>
      <c r="X305" s="401" t="s">
        <v>3191</v>
      </c>
      <c r="Y305" s="401" t="s">
        <v>3192</v>
      </c>
      <c r="Z305" s="406">
        <v>0.3</v>
      </c>
      <c r="AA305" s="394" t="s">
        <v>2121</v>
      </c>
      <c r="AB305" s="394" t="s">
        <v>2121</v>
      </c>
      <c r="AC305" s="394" t="s">
        <v>2093</v>
      </c>
      <c r="AD305" s="394" t="s">
        <v>2121</v>
      </c>
      <c r="AE305" s="394" t="s">
        <v>2121</v>
      </c>
      <c r="AF305" s="394" t="s">
        <v>2121</v>
      </c>
      <c r="AG305" s="394" t="s">
        <v>2121</v>
      </c>
      <c r="AH305" s="394" t="s">
        <v>2121</v>
      </c>
      <c r="AI305" s="394" t="s">
        <v>2121</v>
      </c>
      <c r="AJ305" s="394" t="s">
        <v>2121</v>
      </c>
      <c r="AK305" s="394" t="s">
        <v>2093</v>
      </c>
      <c r="AL305" s="394" t="s">
        <v>2093</v>
      </c>
      <c r="AM305" s="394" t="s">
        <v>2121</v>
      </c>
      <c r="AN305" s="394" t="s">
        <v>2121</v>
      </c>
      <c r="AO305" s="394" t="s">
        <v>2121</v>
      </c>
      <c r="AP305" s="394" t="s">
        <v>2121</v>
      </c>
      <c r="AQ305" s="394" t="s">
        <v>2121</v>
      </c>
      <c r="AR305" s="394" t="s">
        <v>2121</v>
      </c>
      <c r="AS305" s="394" t="s">
        <v>2121</v>
      </c>
      <c r="AT305" s="394" t="s">
        <v>2121</v>
      </c>
      <c r="AU305" s="394" t="s">
        <v>2093</v>
      </c>
      <c r="AV305" s="394" t="s">
        <v>2121</v>
      </c>
      <c r="AW305" s="394" t="s">
        <v>2121</v>
      </c>
      <c r="AX305" s="394" t="s">
        <v>2121</v>
      </c>
      <c r="AY305" s="394" t="s">
        <v>2121</v>
      </c>
      <c r="AZ305" s="394" t="s">
        <v>2121</v>
      </c>
      <c r="BA305" s="394" t="s">
        <v>2121</v>
      </c>
      <c r="BB305" s="394" t="s">
        <v>2121</v>
      </c>
      <c r="BC305" s="394" t="s">
        <v>2121</v>
      </c>
      <c r="BD305" s="394" t="s">
        <v>2093</v>
      </c>
      <c r="BE305" s="394" t="s">
        <v>2093</v>
      </c>
      <c r="BF305" s="394" t="s">
        <v>2121</v>
      </c>
      <c r="BG305" s="394" t="s">
        <v>2121</v>
      </c>
      <c r="BH305" s="394" t="s">
        <v>2093</v>
      </c>
      <c r="BI305" s="402" t="s">
        <v>2093</v>
      </c>
    </row>
    <row r="306" spans="2:65" s="467" customFormat="1" ht="135" hidden="1" x14ac:dyDescent="0.2">
      <c r="B306" s="410" t="s">
        <v>3196</v>
      </c>
      <c r="C306" s="399">
        <f t="shared" si="18"/>
        <v>296</v>
      </c>
      <c r="D306" s="393" t="s">
        <v>2164</v>
      </c>
      <c r="E306" s="428" t="s">
        <v>1583</v>
      </c>
      <c r="F306" s="395" t="s">
        <v>2199</v>
      </c>
      <c r="G306" s="400" t="s">
        <v>2142</v>
      </c>
      <c r="H306" s="395" t="s">
        <v>2174</v>
      </c>
      <c r="I306" s="401" t="s">
        <v>2991</v>
      </c>
      <c r="J306" s="394" t="s">
        <v>2155</v>
      </c>
      <c r="K306" s="401" t="s">
        <v>2156</v>
      </c>
      <c r="L306" s="401" t="s">
        <v>2204</v>
      </c>
      <c r="M306" s="401" t="s">
        <v>2186</v>
      </c>
      <c r="N306" s="401" t="s">
        <v>2206</v>
      </c>
      <c r="O306" s="401" t="s">
        <v>2092</v>
      </c>
      <c r="P306" s="400" t="s">
        <v>2121</v>
      </c>
      <c r="Q306" s="400" t="s">
        <v>2121</v>
      </c>
      <c r="R306" s="401" t="s">
        <v>3197</v>
      </c>
      <c r="S306" s="373" t="s">
        <v>3178</v>
      </c>
      <c r="T306" s="405">
        <v>46034</v>
      </c>
      <c r="U306" s="405">
        <v>46325</v>
      </c>
      <c r="V306" s="401" t="s">
        <v>3198</v>
      </c>
      <c r="W306" s="377" t="s">
        <v>2121</v>
      </c>
      <c r="X306" s="401" t="s">
        <v>3191</v>
      </c>
      <c r="Y306" s="401" t="s">
        <v>3192</v>
      </c>
      <c r="Z306" s="406">
        <v>0.3</v>
      </c>
      <c r="AA306" s="394" t="s">
        <v>2093</v>
      </c>
      <c r="AB306" s="394" t="s">
        <v>2121</v>
      </c>
      <c r="AC306" s="394" t="s">
        <v>2121</v>
      </c>
      <c r="AD306" s="394" t="s">
        <v>2121</v>
      </c>
      <c r="AE306" s="394" t="s">
        <v>2121</v>
      </c>
      <c r="AF306" s="394" t="s">
        <v>2121</v>
      </c>
      <c r="AG306" s="394" t="s">
        <v>2093</v>
      </c>
      <c r="AH306" s="394" t="s">
        <v>2121</v>
      </c>
      <c r="AI306" s="394" t="s">
        <v>2121</v>
      </c>
      <c r="AJ306" s="394" t="s">
        <v>2121</v>
      </c>
      <c r="AK306" s="394" t="s">
        <v>2093</v>
      </c>
      <c r="AL306" s="394" t="s">
        <v>2093</v>
      </c>
      <c r="AM306" s="394" t="s">
        <v>2121</v>
      </c>
      <c r="AN306" s="394" t="s">
        <v>2121</v>
      </c>
      <c r="AO306" s="394" t="s">
        <v>2121</v>
      </c>
      <c r="AP306" s="394" t="s">
        <v>2121</v>
      </c>
      <c r="AQ306" s="394" t="s">
        <v>2121</v>
      </c>
      <c r="AR306" s="394" t="s">
        <v>2121</v>
      </c>
      <c r="AS306" s="394" t="s">
        <v>2121</v>
      </c>
      <c r="AT306" s="394" t="s">
        <v>2121</v>
      </c>
      <c r="AU306" s="394" t="s">
        <v>2093</v>
      </c>
      <c r="AV306" s="394" t="s">
        <v>2121</v>
      </c>
      <c r="AW306" s="394" t="s">
        <v>2121</v>
      </c>
      <c r="AX306" s="394" t="s">
        <v>2121</v>
      </c>
      <c r="AY306" s="394" t="s">
        <v>2121</v>
      </c>
      <c r="AZ306" s="394" t="s">
        <v>2121</v>
      </c>
      <c r="BA306" s="394" t="s">
        <v>2121</v>
      </c>
      <c r="BB306" s="394" t="s">
        <v>2121</v>
      </c>
      <c r="BC306" s="394" t="s">
        <v>2093</v>
      </c>
      <c r="BD306" s="394" t="s">
        <v>2121</v>
      </c>
      <c r="BE306" s="394" t="s">
        <v>2121</v>
      </c>
      <c r="BF306" s="394" t="s">
        <v>2121</v>
      </c>
      <c r="BG306" s="394" t="s">
        <v>2121</v>
      </c>
      <c r="BH306" s="394" t="s">
        <v>2093</v>
      </c>
      <c r="BI306" s="402" t="s">
        <v>2093</v>
      </c>
    </row>
    <row r="307" spans="2:65" s="467" customFormat="1" ht="135" hidden="1" x14ac:dyDescent="0.2">
      <c r="B307" s="420"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EST-DO_2-6-1-5-N.A-N-OAPCR -297</v>
      </c>
      <c r="C307" s="367">
        <f>+C306+1</f>
        <v>297</v>
      </c>
      <c r="D307" s="383" t="s">
        <v>99</v>
      </c>
      <c r="E307" s="429" t="str">
        <f>VLOOKUP($D307,[5]!Tabla2[#Data],2,FALSE)</f>
        <v xml:space="preserve">OAPCR </v>
      </c>
      <c r="F307" s="372" t="s">
        <v>2119</v>
      </c>
      <c r="G307" s="371" t="s">
        <v>2087</v>
      </c>
      <c r="H307" s="372" t="s">
        <v>2126</v>
      </c>
      <c r="I307" s="386" t="s">
        <v>2408</v>
      </c>
      <c r="J307" s="374" t="str">
        <f>IFERROR(VLOOKUP(PAA_20253132[[#This Row],[PRODUCTO  (Intermedio- proyectos)]],[5]!Tabla17[#All],2,FALSE),"Seleccione el producto")</f>
        <v>DO_2</v>
      </c>
      <c r="K307" s="391" t="str">
        <f>IFERROR(VLOOKUP(PAA_20253132[[#This Row],[PRODUCTO  (Intermedio- proyectos)]],[5]!Tabla17[#All],3,FALSE),"Seleccione el producto")</f>
        <v>Optimizar las capacidades organizacionales dentro del marco de la arquitectura empresarial de la Entidad mediante la implementación de la transformación digital que permita modernizar la entidad, facilitar la prestación de los servicios a los grupos de valor y mejorar la transparencia y publicidad de la información para el seguimiento de los recursos de la salud.</v>
      </c>
      <c r="L307" s="391" t="str">
        <f>IFERROR(VLOOKUP(PAA_20253132[[#This Row],[PRODUCTO  (Intermedio- proyectos)]],[5]!Tabla17[#All],4,FALSE),"Seleccione el producto")</f>
        <v>6. Fortalecer el sistema de gestión de seguridad y privacidad de la información</v>
      </c>
      <c r="M307" s="391" t="str">
        <f>IFERROR(VLOOKUP(PAA_20253132[[#This Row],[PRODUCTO  (Intermedio- proyectos)]],[5]!Tabla17[#All],5,FALSE),"Seleccione el producto")</f>
        <v>Lider de la OAPCR</v>
      </c>
      <c r="N307" s="386" t="s">
        <v>2207</v>
      </c>
      <c r="O307" s="386" t="s">
        <v>2092</v>
      </c>
      <c r="P307" s="377" t="s">
        <v>2121</v>
      </c>
      <c r="Q307" s="377" t="s">
        <v>2121</v>
      </c>
      <c r="R307" s="386" t="s">
        <v>3199</v>
      </c>
      <c r="S307" s="386" t="s">
        <v>3200</v>
      </c>
      <c r="T307" s="387">
        <v>46023</v>
      </c>
      <c r="U307" s="387">
        <v>46371</v>
      </c>
      <c r="V307" s="386" t="s">
        <v>2208</v>
      </c>
      <c r="W307" s="377" t="s">
        <v>2121</v>
      </c>
      <c r="X307" s="386" t="s">
        <v>1922</v>
      </c>
      <c r="Y307" s="386" t="s">
        <v>2209</v>
      </c>
      <c r="Z307" s="430">
        <v>0.2</v>
      </c>
      <c r="AA307" s="371" t="s">
        <v>2093</v>
      </c>
      <c r="AB307" s="371" t="s">
        <v>2121</v>
      </c>
      <c r="AC307" s="371" t="s">
        <v>2121</v>
      </c>
      <c r="AD307" s="371" t="s">
        <v>2121</v>
      </c>
      <c r="AE307" s="371" t="s">
        <v>2121</v>
      </c>
      <c r="AF307" s="371" t="s">
        <v>2121</v>
      </c>
      <c r="AG307" s="371" t="s">
        <v>2121</v>
      </c>
      <c r="AH307" s="371" t="s">
        <v>2121</v>
      </c>
      <c r="AI307" s="371" t="s">
        <v>2121</v>
      </c>
      <c r="AJ307" s="371" t="s">
        <v>2121</v>
      </c>
      <c r="AK307" s="371" t="s">
        <v>2093</v>
      </c>
      <c r="AL307" s="371" t="s">
        <v>2093</v>
      </c>
      <c r="AM307" s="371" t="s">
        <v>2121</v>
      </c>
      <c r="AN307" s="371" t="s">
        <v>2121</v>
      </c>
      <c r="AO307" s="371" t="s">
        <v>2121</v>
      </c>
      <c r="AP307" s="371" t="s">
        <v>2093</v>
      </c>
      <c r="AQ307" s="371" t="s">
        <v>2121</v>
      </c>
      <c r="AR307" s="371" t="s">
        <v>2121</v>
      </c>
      <c r="AS307" s="371" t="s">
        <v>2121</v>
      </c>
      <c r="AT307" s="371" t="s">
        <v>2121</v>
      </c>
      <c r="AU307" s="371" t="s">
        <v>2121</v>
      </c>
      <c r="AV307" s="371" t="s">
        <v>2121</v>
      </c>
      <c r="AW307" s="371" t="s">
        <v>2121</v>
      </c>
      <c r="AX307" s="371" t="s">
        <v>2121</v>
      </c>
      <c r="AY307" s="371" t="s">
        <v>2121</v>
      </c>
      <c r="AZ307" s="371" t="s">
        <v>2121</v>
      </c>
      <c r="BA307" s="371" t="s">
        <v>2121</v>
      </c>
      <c r="BB307" s="371" t="s">
        <v>2121</v>
      </c>
      <c r="BC307" s="371" t="s">
        <v>2121</v>
      </c>
      <c r="BD307" s="371" t="s">
        <v>2093</v>
      </c>
      <c r="BE307" s="371" t="s">
        <v>2093</v>
      </c>
      <c r="BF307" s="371" t="s">
        <v>2121</v>
      </c>
      <c r="BG307" s="371" t="s">
        <v>2121</v>
      </c>
      <c r="BH307" s="371" t="s">
        <v>2093</v>
      </c>
      <c r="BI307" s="381" t="s">
        <v>2093</v>
      </c>
    </row>
    <row r="308" spans="2:65" ht="135" hidden="1" x14ac:dyDescent="0.2">
      <c r="B308"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EST-DO_2-6-2-5-N.A-N-OAPCR -298</v>
      </c>
      <c r="C308" s="367">
        <f>+C307+1</f>
        <v>298</v>
      </c>
      <c r="D308" s="383" t="s">
        <v>99</v>
      </c>
      <c r="E308" s="394" t="s">
        <v>2118</v>
      </c>
      <c r="F308" s="372" t="s">
        <v>2119</v>
      </c>
      <c r="G308" s="371" t="s">
        <v>2087</v>
      </c>
      <c r="H308" s="372" t="s">
        <v>2126</v>
      </c>
      <c r="I308" s="386" t="s">
        <v>2408</v>
      </c>
      <c r="J308" s="374" t="str">
        <f>IFERROR(VLOOKUP(PAA_20253132[[#This Row],[PRODUCTO  (Intermedio- proyectos)]],[5]!Tabla17[#All],2,FALSE),"Seleccione el producto")</f>
        <v>DO_2</v>
      </c>
      <c r="K308" s="391" t="str">
        <f>IFERROR(VLOOKUP(PAA_20253132[[#This Row],[PRODUCTO  (Intermedio- proyectos)]],[5]!Tabla17[#All],3,FALSE),"Seleccione el producto")</f>
        <v>Optimizar las capacidades organizacionales dentro del marco de la arquitectura empresarial de la Entidad mediante la implementación de la transformación digital que permita modernizar la entidad, facilitar la prestación de los servicios a los grupos de valor y mejorar la transparencia y publicidad de la información para el seguimiento de los recursos de la salud.</v>
      </c>
      <c r="L308" s="391" t="str">
        <f>IFERROR(VLOOKUP(PAA_20253132[[#This Row],[PRODUCTO  (Intermedio- proyectos)]],[5]!Tabla17[#All],4,FALSE),"Seleccione el producto")</f>
        <v>6. Fortalecer el sistema de gestión de seguridad y privacidad de la información</v>
      </c>
      <c r="M308" s="391" t="str">
        <f>IFERROR(VLOOKUP(PAA_20253132[[#This Row],[PRODUCTO  (Intermedio- proyectos)]],[5]!Tabla17[#All],5,FALSE),"Seleccione el producto")</f>
        <v>Lider de la OAPCR</v>
      </c>
      <c r="N308" s="386" t="s">
        <v>2210</v>
      </c>
      <c r="O308" s="386" t="s">
        <v>2092</v>
      </c>
      <c r="P308" s="377" t="s">
        <v>2121</v>
      </c>
      <c r="Q308" s="377" t="s">
        <v>2121</v>
      </c>
      <c r="R308" s="386" t="s">
        <v>3201</v>
      </c>
      <c r="S308" s="386" t="s">
        <v>1239</v>
      </c>
      <c r="T308" s="387">
        <v>46023</v>
      </c>
      <c r="U308" s="387">
        <v>46371</v>
      </c>
      <c r="V308" s="386" t="s">
        <v>3202</v>
      </c>
      <c r="W308" s="377" t="s">
        <v>2121</v>
      </c>
      <c r="X308" s="386" t="s">
        <v>1922</v>
      </c>
      <c r="Y308" s="386" t="s">
        <v>2209</v>
      </c>
      <c r="Z308" s="430">
        <v>0.2</v>
      </c>
      <c r="AA308" s="371" t="s">
        <v>2121</v>
      </c>
      <c r="AB308" s="371" t="s">
        <v>2121</v>
      </c>
      <c r="AC308" s="371" t="s">
        <v>2121</v>
      </c>
      <c r="AD308" s="371" t="s">
        <v>2121</v>
      </c>
      <c r="AE308" s="371" t="s">
        <v>2121</v>
      </c>
      <c r="AF308" s="371" t="s">
        <v>2121</v>
      </c>
      <c r="AG308" s="371" t="s">
        <v>2121</v>
      </c>
      <c r="AH308" s="371" t="s">
        <v>2121</v>
      </c>
      <c r="AI308" s="371" t="s">
        <v>2121</v>
      </c>
      <c r="AJ308" s="371" t="s">
        <v>2121</v>
      </c>
      <c r="AK308" s="371" t="s">
        <v>2121</v>
      </c>
      <c r="AL308" s="371" t="s">
        <v>2093</v>
      </c>
      <c r="AM308" s="371" t="s">
        <v>2121</v>
      </c>
      <c r="AN308" s="371" t="s">
        <v>2121</v>
      </c>
      <c r="AO308" s="371" t="s">
        <v>2121</v>
      </c>
      <c r="AP308" s="371" t="s">
        <v>2121</v>
      </c>
      <c r="AQ308" s="371" t="s">
        <v>2121</v>
      </c>
      <c r="AR308" s="371" t="s">
        <v>2121</v>
      </c>
      <c r="AS308" s="371" t="s">
        <v>2121</v>
      </c>
      <c r="AT308" s="371" t="s">
        <v>2121</v>
      </c>
      <c r="AU308" s="371" t="s">
        <v>2121</v>
      </c>
      <c r="AV308" s="371" t="s">
        <v>2121</v>
      </c>
      <c r="AW308" s="371" t="s">
        <v>2121</v>
      </c>
      <c r="AX308" s="371" t="s">
        <v>2121</v>
      </c>
      <c r="AY308" s="371" t="s">
        <v>2121</v>
      </c>
      <c r="AZ308" s="371" t="s">
        <v>2121</v>
      </c>
      <c r="BA308" s="371" t="s">
        <v>2121</v>
      </c>
      <c r="BB308" s="371" t="s">
        <v>2121</v>
      </c>
      <c r="BC308" s="371" t="s">
        <v>2121</v>
      </c>
      <c r="BD308" s="371" t="s">
        <v>2121</v>
      </c>
      <c r="BE308" s="371" t="s">
        <v>2093</v>
      </c>
      <c r="BF308" s="371" t="s">
        <v>2121</v>
      </c>
      <c r="BG308" s="371" t="s">
        <v>2121</v>
      </c>
      <c r="BH308" s="371" t="s">
        <v>2093</v>
      </c>
      <c r="BI308" s="381" t="s">
        <v>2121</v>
      </c>
      <c r="BJ308" s="333"/>
      <c r="BK308" s="333"/>
      <c r="BL308" s="333"/>
      <c r="BM308" s="333"/>
    </row>
    <row r="309" spans="2:65" ht="135" hidden="1" x14ac:dyDescent="0.2">
      <c r="B309"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EST-DO_2-6-3-5-N.A-N-OAPCR -299</v>
      </c>
      <c r="C309" s="367">
        <f>+C308+1</f>
        <v>299</v>
      </c>
      <c r="D309" s="383" t="s">
        <v>99</v>
      </c>
      <c r="E309" s="394" t="s">
        <v>2118</v>
      </c>
      <c r="F309" s="372" t="s">
        <v>2119</v>
      </c>
      <c r="G309" s="371" t="s">
        <v>2087</v>
      </c>
      <c r="H309" s="372" t="s">
        <v>2126</v>
      </c>
      <c r="I309" s="386" t="s">
        <v>2408</v>
      </c>
      <c r="J309" s="374" t="str">
        <f>IFERROR(VLOOKUP(PAA_20253132[[#This Row],[PRODUCTO  (Intermedio- proyectos)]],[5]!Tabla17[#All],2,FALSE),"Seleccione el producto")</f>
        <v>DO_2</v>
      </c>
      <c r="K309" s="391" t="str">
        <f>IFERROR(VLOOKUP(PAA_20253132[[#This Row],[PRODUCTO  (Intermedio- proyectos)]],[5]!Tabla17[#All],3,FALSE),"Seleccione el producto")</f>
        <v>Optimizar las capacidades organizacionales dentro del marco de la arquitectura empresarial de la Entidad mediante la implementación de la transformación digital que permita modernizar la entidad, facilitar la prestación de los servicios a los grupos de valor y mejorar la transparencia y publicidad de la información para el seguimiento de los recursos de la salud.</v>
      </c>
      <c r="L309" s="391" t="str">
        <f>IFERROR(VLOOKUP(PAA_20253132[[#This Row],[PRODUCTO  (Intermedio- proyectos)]],[5]!Tabla17[#All],4,FALSE),"Seleccione el producto")</f>
        <v>6. Fortalecer el sistema de gestión de seguridad y privacidad de la información</v>
      </c>
      <c r="M309" s="391" t="str">
        <f>IFERROR(VLOOKUP(PAA_20253132[[#This Row],[PRODUCTO  (Intermedio- proyectos)]],[5]!Tabla17[#All],5,FALSE),"Seleccione el producto")</f>
        <v>Lider de la OAPCR</v>
      </c>
      <c r="N309" s="386" t="s">
        <v>2211</v>
      </c>
      <c r="O309" s="386" t="s">
        <v>2092</v>
      </c>
      <c r="P309" s="377" t="s">
        <v>2121</v>
      </c>
      <c r="Q309" s="377" t="s">
        <v>2121</v>
      </c>
      <c r="R309" s="386" t="s">
        <v>3203</v>
      </c>
      <c r="S309" s="386" t="s">
        <v>1239</v>
      </c>
      <c r="T309" s="387">
        <v>46023</v>
      </c>
      <c r="U309" s="387">
        <v>46371</v>
      </c>
      <c r="V309" s="386" t="s">
        <v>3204</v>
      </c>
      <c r="W309" s="377" t="s">
        <v>2121</v>
      </c>
      <c r="X309" s="386" t="s">
        <v>1922</v>
      </c>
      <c r="Y309" s="386" t="s">
        <v>2209</v>
      </c>
      <c r="Z309" s="430">
        <v>0.2</v>
      </c>
      <c r="AA309" s="371" t="s">
        <v>2121</v>
      </c>
      <c r="AB309" s="371" t="s">
        <v>2121</v>
      </c>
      <c r="AC309" s="371" t="s">
        <v>2121</v>
      </c>
      <c r="AD309" s="371" t="s">
        <v>2121</v>
      </c>
      <c r="AE309" s="371" t="s">
        <v>2121</v>
      </c>
      <c r="AF309" s="371" t="s">
        <v>2121</v>
      </c>
      <c r="AG309" s="371" t="s">
        <v>2121</v>
      </c>
      <c r="AH309" s="371" t="s">
        <v>2121</v>
      </c>
      <c r="AI309" s="371" t="s">
        <v>2121</v>
      </c>
      <c r="AJ309" s="371" t="s">
        <v>2121</v>
      </c>
      <c r="AK309" s="371" t="s">
        <v>2093</v>
      </c>
      <c r="AL309" s="371" t="s">
        <v>2093</v>
      </c>
      <c r="AM309" s="371" t="s">
        <v>2121</v>
      </c>
      <c r="AN309" s="371" t="s">
        <v>2121</v>
      </c>
      <c r="AO309" s="371" t="s">
        <v>2121</v>
      </c>
      <c r="AP309" s="371" t="s">
        <v>2121</v>
      </c>
      <c r="AQ309" s="371" t="s">
        <v>2121</v>
      </c>
      <c r="AR309" s="371" t="s">
        <v>2121</v>
      </c>
      <c r="AS309" s="371" t="s">
        <v>2121</v>
      </c>
      <c r="AT309" s="371" t="s">
        <v>2121</v>
      </c>
      <c r="AU309" s="371" t="s">
        <v>2121</v>
      </c>
      <c r="AV309" s="371" t="s">
        <v>2121</v>
      </c>
      <c r="AW309" s="371" t="s">
        <v>2121</v>
      </c>
      <c r="AX309" s="371" t="s">
        <v>2121</v>
      </c>
      <c r="AY309" s="371" t="s">
        <v>2121</v>
      </c>
      <c r="AZ309" s="371" t="s">
        <v>2121</v>
      </c>
      <c r="BA309" s="371" t="s">
        <v>2121</v>
      </c>
      <c r="BB309" s="371" t="s">
        <v>2121</v>
      </c>
      <c r="BC309" s="371" t="s">
        <v>2121</v>
      </c>
      <c r="BD309" s="371" t="s">
        <v>2093</v>
      </c>
      <c r="BE309" s="371" t="s">
        <v>2093</v>
      </c>
      <c r="BF309" s="371" t="s">
        <v>2121</v>
      </c>
      <c r="BG309" s="371" t="s">
        <v>2121</v>
      </c>
      <c r="BH309" s="371" t="s">
        <v>2093</v>
      </c>
      <c r="BI309" s="381" t="s">
        <v>2121</v>
      </c>
      <c r="BJ309" s="333"/>
      <c r="BK309" s="333"/>
      <c r="BL309" s="333"/>
      <c r="BM309" s="333"/>
    </row>
    <row r="310" spans="2:65" ht="135" x14ac:dyDescent="0.2">
      <c r="B310" s="366" t="s">
        <v>3205</v>
      </c>
      <c r="C310" s="374">
        <f>+C309+1</f>
        <v>300</v>
      </c>
      <c r="D310" s="383" t="s">
        <v>280</v>
      </c>
      <c r="E310" s="384" t="s">
        <v>1574</v>
      </c>
      <c r="F310" s="372" t="s">
        <v>3206</v>
      </c>
      <c r="G310" s="377" t="s">
        <v>2154</v>
      </c>
      <c r="H310" s="372" t="s">
        <v>2214</v>
      </c>
      <c r="I310" s="373" t="s">
        <v>3207</v>
      </c>
      <c r="J310" s="374" t="s">
        <v>2155</v>
      </c>
      <c r="K310" s="375" t="s">
        <v>2156</v>
      </c>
      <c r="L310" s="375" t="s">
        <v>2215</v>
      </c>
      <c r="M310" s="375" t="s">
        <v>2216</v>
      </c>
      <c r="N310" s="373" t="s">
        <v>3208</v>
      </c>
      <c r="O310" s="373" t="s">
        <v>2217</v>
      </c>
      <c r="P310" s="377" t="s">
        <v>2218</v>
      </c>
      <c r="Q310" s="377" t="s">
        <v>2219</v>
      </c>
      <c r="R310" s="386" t="s">
        <v>3209</v>
      </c>
      <c r="S310" s="386" t="s">
        <v>3210</v>
      </c>
      <c r="T310" s="387">
        <v>46054</v>
      </c>
      <c r="U310" s="387">
        <v>46080</v>
      </c>
      <c r="V310" s="386" t="s">
        <v>2525</v>
      </c>
      <c r="W310" s="506">
        <v>1</v>
      </c>
      <c r="X310" s="373" t="s">
        <v>1925</v>
      </c>
      <c r="Y310" s="373" t="s">
        <v>3211</v>
      </c>
      <c r="Z310" s="380">
        <v>0.15</v>
      </c>
      <c r="AA310" s="371" t="s">
        <v>2093</v>
      </c>
      <c r="AB310" s="371" t="s">
        <v>2121</v>
      </c>
      <c r="AC310" s="371" t="s">
        <v>2093</v>
      </c>
      <c r="AD310" s="371" t="s">
        <v>2121</v>
      </c>
      <c r="AE310" s="371" t="s">
        <v>2121</v>
      </c>
      <c r="AF310" s="371" t="s">
        <v>2121</v>
      </c>
      <c r="AG310" s="371" t="s">
        <v>2093</v>
      </c>
      <c r="AH310" s="371" t="s">
        <v>2121</v>
      </c>
      <c r="AI310" s="371" t="s">
        <v>2121</v>
      </c>
      <c r="AJ310" s="371" t="s">
        <v>2121</v>
      </c>
      <c r="AK310" s="371" t="s">
        <v>2121</v>
      </c>
      <c r="AL310" s="371" t="s">
        <v>2121</v>
      </c>
      <c r="AM310" s="371" t="s">
        <v>2121</v>
      </c>
      <c r="AN310" s="371" t="s">
        <v>2121</v>
      </c>
      <c r="AO310" s="371" t="s">
        <v>2121</v>
      </c>
      <c r="AP310" s="371" t="s">
        <v>2121</v>
      </c>
      <c r="AQ310" s="371" t="s">
        <v>2121</v>
      </c>
      <c r="AR310" s="371" t="s">
        <v>2121</v>
      </c>
      <c r="AS310" s="371" t="s">
        <v>2121</v>
      </c>
      <c r="AT310" s="371" t="s">
        <v>2121</v>
      </c>
      <c r="AU310" s="371" t="s">
        <v>2093</v>
      </c>
      <c r="AV310" s="371" t="s">
        <v>2121</v>
      </c>
      <c r="AW310" s="371" t="s">
        <v>2121</v>
      </c>
      <c r="AX310" s="371" t="s">
        <v>2121</v>
      </c>
      <c r="AY310" s="371" t="s">
        <v>2121</v>
      </c>
      <c r="AZ310" s="371" t="s">
        <v>2121</v>
      </c>
      <c r="BA310" s="371" t="s">
        <v>2121</v>
      </c>
      <c r="BB310" s="371" t="s">
        <v>2121</v>
      </c>
      <c r="BC310" s="371" t="s">
        <v>2121</v>
      </c>
      <c r="BD310" s="371" t="s">
        <v>2121</v>
      </c>
      <c r="BE310" s="371" t="s">
        <v>2121</v>
      </c>
      <c r="BF310" s="371" t="s">
        <v>2121</v>
      </c>
      <c r="BG310" s="371" t="s">
        <v>2093</v>
      </c>
      <c r="BH310" s="371" t="s">
        <v>2093</v>
      </c>
      <c r="BI310" s="381" t="s">
        <v>2093</v>
      </c>
      <c r="BJ310" s="333"/>
      <c r="BK310" s="333"/>
      <c r="BL310" s="333"/>
      <c r="BM310" s="333"/>
    </row>
    <row r="311" spans="2:65" ht="135" hidden="1" x14ac:dyDescent="0.2">
      <c r="B311"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PY-DO_2-8-1-1-PUR-3-DGTIC-301</v>
      </c>
      <c r="C311" s="374">
        <f t="shared" ref="C311:C321" si="19">+C310+1</f>
        <v>301</v>
      </c>
      <c r="D311" s="383" t="s">
        <v>2164</v>
      </c>
      <c r="E311" s="428" t="s">
        <v>1583</v>
      </c>
      <c r="F311" s="372" t="s">
        <v>3206</v>
      </c>
      <c r="G311" s="377" t="s">
        <v>2154</v>
      </c>
      <c r="H311" s="372" t="s">
        <v>2214</v>
      </c>
      <c r="I311" s="373" t="s">
        <v>3207</v>
      </c>
      <c r="J311" s="374" t="s">
        <v>2155</v>
      </c>
      <c r="K311" s="375" t="s">
        <v>2156</v>
      </c>
      <c r="L311" s="375" t="s">
        <v>3212</v>
      </c>
      <c r="M311" s="375" t="s">
        <v>2216</v>
      </c>
      <c r="N311" s="373" t="s">
        <v>3208</v>
      </c>
      <c r="O311" s="373" t="s">
        <v>2217</v>
      </c>
      <c r="P311" s="377" t="s">
        <v>2218</v>
      </c>
      <c r="Q311" s="377" t="s">
        <v>2470</v>
      </c>
      <c r="R311" s="373" t="s">
        <v>3213</v>
      </c>
      <c r="S311" s="373" t="s">
        <v>3214</v>
      </c>
      <c r="T311" s="379">
        <v>46082</v>
      </c>
      <c r="U311" s="379">
        <v>46203</v>
      </c>
      <c r="V311" s="373" t="s">
        <v>3215</v>
      </c>
      <c r="W311" s="377" t="s">
        <v>2121</v>
      </c>
      <c r="X311" s="373" t="s">
        <v>1925</v>
      </c>
      <c r="Y311" s="373" t="s">
        <v>3211</v>
      </c>
      <c r="Z311" s="380">
        <v>0.15</v>
      </c>
      <c r="AA311" s="371" t="s">
        <v>2121</v>
      </c>
      <c r="AB311" s="371" t="s">
        <v>2121</v>
      </c>
      <c r="AC311" s="371" t="s">
        <v>2121</v>
      </c>
      <c r="AD311" s="371" t="s">
        <v>2121</v>
      </c>
      <c r="AE311" s="371" t="s">
        <v>2121</v>
      </c>
      <c r="AF311" s="371" t="s">
        <v>2121</v>
      </c>
      <c r="AG311" s="371" t="s">
        <v>2093</v>
      </c>
      <c r="AH311" s="371" t="s">
        <v>2121</v>
      </c>
      <c r="AI311" s="371" t="s">
        <v>2121</v>
      </c>
      <c r="AJ311" s="371" t="s">
        <v>2121</v>
      </c>
      <c r="AK311" s="371" t="s">
        <v>2093</v>
      </c>
      <c r="AL311" s="371" t="s">
        <v>2093</v>
      </c>
      <c r="AM311" s="371" t="s">
        <v>2121</v>
      </c>
      <c r="AN311" s="371" t="s">
        <v>2121</v>
      </c>
      <c r="AO311" s="371" t="s">
        <v>2121</v>
      </c>
      <c r="AP311" s="371" t="s">
        <v>2121</v>
      </c>
      <c r="AQ311" s="371" t="s">
        <v>2121</v>
      </c>
      <c r="AR311" s="371" t="s">
        <v>2121</v>
      </c>
      <c r="AS311" s="371" t="s">
        <v>2121</v>
      </c>
      <c r="AT311" s="371" t="s">
        <v>2121</v>
      </c>
      <c r="AU311" s="371" t="s">
        <v>2121</v>
      </c>
      <c r="AV311" s="371" t="s">
        <v>2121</v>
      </c>
      <c r="AW311" s="371" t="s">
        <v>2121</v>
      </c>
      <c r="AX311" s="371" t="s">
        <v>2121</v>
      </c>
      <c r="AY311" s="371" t="s">
        <v>2121</v>
      </c>
      <c r="AZ311" s="371" t="s">
        <v>2121</v>
      </c>
      <c r="BA311" s="371" t="s">
        <v>2121</v>
      </c>
      <c r="BB311" s="371" t="s">
        <v>2121</v>
      </c>
      <c r="BC311" s="371" t="s">
        <v>2121</v>
      </c>
      <c r="BD311" s="371" t="s">
        <v>2121</v>
      </c>
      <c r="BE311" s="371" t="s">
        <v>2121</v>
      </c>
      <c r="BF311" s="371" t="s">
        <v>2121</v>
      </c>
      <c r="BG311" s="371" t="s">
        <v>2121</v>
      </c>
      <c r="BH311" s="371" t="s">
        <v>2093</v>
      </c>
      <c r="BI311" s="381" t="s">
        <v>2093</v>
      </c>
      <c r="BJ311" s="333"/>
      <c r="BK311" s="333"/>
      <c r="BL311" s="333"/>
      <c r="BM311" s="333"/>
    </row>
    <row r="312" spans="2:65" ht="135" hidden="1" x14ac:dyDescent="0.2">
      <c r="B312"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PY-DO_2-8-1-1-PUR-3-DGRFS-302</v>
      </c>
      <c r="C312" s="374">
        <f t="shared" si="19"/>
        <v>302</v>
      </c>
      <c r="D312" s="383" t="s">
        <v>280</v>
      </c>
      <c r="E312" s="428" t="s">
        <v>1574</v>
      </c>
      <c r="F312" s="372" t="s">
        <v>3206</v>
      </c>
      <c r="G312" s="377" t="s">
        <v>2154</v>
      </c>
      <c r="H312" s="372" t="s">
        <v>2214</v>
      </c>
      <c r="I312" s="373" t="s">
        <v>3207</v>
      </c>
      <c r="J312" s="374" t="s">
        <v>2155</v>
      </c>
      <c r="K312" s="375" t="s">
        <v>2156</v>
      </c>
      <c r="L312" s="375" t="s">
        <v>3212</v>
      </c>
      <c r="M312" s="375" t="s">
        <v>2216</v>
      </c>
      <c r="N312" s="373" t="s">
        <v>3208</v>
      </c>
      <c r="O312" s="373" t="s">
        <v>2217</v>
      </c>
      <c r="P312" s="377" t="s">
        <v>2218</v>
      </c>
      <c r="Q312" s="377" t="s">
        <v>2470</v>
      </c>
      <c r="R312" s="373" t="s">
        <v>3216</v>
      </c>
      <c r="S312" s="373" t="s">
        <v>3217</v>
      </c>
      <c r="T312" s="379">
        <v>46096</v>
      </c>
      <c r="U312" s="379">
        <v>46234</v>
      </c>
      <c r="V312" s="373" t="s">
        <v>3218</v>
      </c>
      <c r="W312" s="377" t="s">
        <v>2121</v>
      </c>
      <c r="X312" s="373" t="s">
        <v>1925</v>
      </c>
      <c r="Y312" s="373" t="s">
        <v>3211</v>
      </c>
      <c r="Z312" s="380">
        <v>0.15</v>
      </c>
      <c r="AA312" s="371" t="s">
        <v>2121</v>
      </c>
      <c r="AB312" s="371" t="s">
        <v>2121</v>
      </c>
      <c r="AC312" s="371" t="s">
        <v>2121</v>
      </c>
      <c r="AD312" s="371" t="s">
        <v>2121</v>
      </c>
      <c r="AE312" s="371" t="s">
        <v>2121</v>
      </c>
      <c r="AF312" s="371" t="s">
        <v>2121</v>
      </c>
      <c r="AG312" s="371" t="s">
        <v>2093</v>
      </c>
      <c r="AH312" s="371" t="s">
        <v>2121</v>
      </c>
      <c r="AI312" s="371" t="s">
        <v>2121</v>
      </c>
      <c r="AJ312" s="371" t="s">
        <v>2121</v>
      </c>
      <c r="AK312" s="371" t="s">
        <v>2093</v>
      </c>
      <c r="AL312" s="371" t="s">
        <v>2093</v>
      </c>
      <c r="AM312" s="371" t="s">
        <v>2121</v>
      </c>
      <c r="AN312" s="371" t="s">
        <v>2121</v>
      </c>
      <c r="AO312" s="371" t="s">
        <v>2121</v>
      </c>
      <c r="AP312" s="371" t="s">
        <v>2121</v>
      </c>
      <c r="AQ312" s="371" t="s">
        <v>2121</v>
      </c>
      <c r="AR312" s="371" t="s">
        <v>2121</v>
      </c>
      <c r="AS312" s="371" t="s">
        <v>2121</v>
      </c>
      <c r="AT312" s="371" t="s">
        <v>2121</v>
      </c>
      <c r="AU312" s="371" t="s">
        <v>2121</v>
      </c>
      <c r="AV312" s="371" t="s">
        <v>2121</v>
      </c>
      <c r="AW312" s="371" t="s">
        <v>2121</v>
      </c>
      <c r="AX312" s="371" t="s">
        <v>2121</v>
      </c>
      <c r="AY312" s="371" t="s">
        <v>2121</v>
      </c>
      <c r="AZ312" s="371" t="s">
        <v>2121</v>
      </c>
      <c r="BA312" s="371" t="s">
        <v>2121</v>
      </c>
      <c r="BB312" s="371" t="s">
        <v>2121</v>
      </c>
      <c r="BC312" s="371" t="s">
        <v>2121</v>
      </c>
      <c r="BD312" s="371" t="s">
        <v>2121</v>
      </c>
      <c r="BE312" s="371" t="s">
        <v>2121</v>
      </c>
      <c r="BF312" s="371" t="s">
        <v>2121</v>
      </c>
      <c r="BG312" s="371" t="s">
        <v>2121</v>
      </c>
      <c r="BH312" s="371" t="s">
        <v>2093</v>
      </c>
      <c r="BI312" s="381" t="s">
        <v>2093</v>
      </c>
      <c r="BJ312" s="333"/>
      <c r="BK312" s="333"/>
      <c r="BL312" s="333"/>
      <c r="BM312" s="333"/>
    </row>
    <row r="313" spans="2:65" ht="165" hidden="1" customHeight="1" x14ac:dyDescent="0.2">
      <c r="B313"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PY-DO_2-8-1-1-PUR-3-DGTIC-303</v>
      </c>
      <c r="C313" s="374">
        <f t="shared" si="19"/>
        <v>303</v>
      </c>
      <c r="D313" s="383" t="s">
        <v>2164</v>
      </c>
      <c r="E313" s="428" t="s">
        <v>1583</v>
      </c>
      <c r="F313" s="372" t="s">
        <v>3206</v>
      </c>
      <c r="G313" s="377" t="s">
        <v>2154</v>
      </c>
      <c r="H313" s="372" t="s">
        <v>2214</v>
      </c>
      <c r="I313" s="373" t="s">
        <v>3207</v>
      </c>
      <c r="J313" s="374" t="s">
        <v>2155</v>
      </c>
      <c r="K313" s="375" t="s">
        <v>2156</v>
      </c>
      <c r="L313" s="375" t="s">
        <v>3212</v>
      </c>
      <c r="M313" s="375" t="s">
        <v>2216</v>
      </c>
      <c r="N313" s="373" t="s">
        <v>3208</v>
      </c>
      <c r="O313" s="373" t="s">
        <v>2217</v>
      </c>
      <c r="P313" s="377" t="s">
        <v>2218</v>
      </c>
      <c r="Q313" s="377" t="s">
        <v>2470</v>
      </c>
      <c r="R313" s="373" t="s">
        <v>3219</v>
      </c>
      <c r="S313" s="373" t="s">
        <v>1464</v>
      </c>
      <c r="T313" s="379">
        <v>46113</v>
      </c>
      <c r="U313" s="379">
        <v>46326</v>
      </c>
      <c r="V313" s="386" t="s">
        <v>3220</v>
      </c>
      <c r="W313" s="377" t="s">
        <v>2121</v>
      </c>
      <c r="X313" s="373" t="s">
        <v>1925</v>
      </c>
      <c r="Y313" s="373" t="s">
        <v>3211</v>
      </c>
      <c r="Z313" s="380">
        <v>0.15</v>
      </c>
      <c r="AA313" s="371" t="s">
        <v>2121</v>
      </c>
      <c r="AB313" s="371" t="s">
        <v>2121</v>
      </c>
      <c r="AC313" s="371" t="s">
        <v>2121</v>
      </c>
      <c r="AD313" s="371" t="s">
        <v>2121</v>
      </c>
      <c r="AE313" s="371" t="s">
        <v>2121</v>
      </c>
      <c r="AF313" s="371" t="s">
        <v>2121</v>
      </c>
      <c r="AG313" s="371" t="s">
        <v>2093</v>
      </c>
      <c r="AH313" s="371" t="s">
        <v>2121</v>
      </c>
      <c r="AI313" s="371" t="s">
        <v>2121</v>
      </c>
      <c r="AJ313" s="371" t="s">
        <v>2121</v>
      </c>
      <c r="AK313" s="371" t="s">
        <v>2093</v>
      </c>
      <c r="AL313" s="371" t="s">
        <v>2093</v>
      </c>
      <c r="AM313" s="371" t="s">
        <v>2121</v>
      </c>
      <c r="AN313" s="371" t="s">
        <v>2121</v>
      </c>
      <c r="AO313" s="371" t="s">
        <v>2121</v>
      </c>
      <c r="AP313" s="371" t="s">
        <v>2121</v>
      </c>
      <c r="AQ313" s="371" t="s">
        <v>2121</v>
      </c>
      <c r="AR313" s="371" t="s">
        <v>2121</v>
      </c>
      <c r="AS313" s="371" t="s">
        <v>2121</v>
      </c>
      <c r="AT313" s="371" t="s">
        <v>2121</v>
      </c>
      <c r="AU313" s="371" t="s">
        <v>2121</v>
      </c>
      <c r="AV313" s="371" t="s">
        <v>2121</v>
      </c>
      <c r="AW313" s="371" t="s">
        <v>2121</v>
      </c>
      <c r="AX313" s="371" t="s">
        <v>2121</v>
      </c>
      <c r="AY313" s="371" t="s">
        <v>2121</v>
      </c>
      <c r="AZ313" s="371" t="s">
        <v>2121</v>
      </c>
      <c r="BA313" s="371" t="s">
        <v>2121</v>
      </c>
      <c r="BB313" s="371" t="s">
        <v>2121</v>
      </c>
      <c r="BC313" s="371" t="s">
        <v>2093</v>
      </c>
      <c r="BD313" s="371" t="s">
        <v>2121</v>
      </c>
      <c r="BE313" s="371" t="s">
        <v>2121</v>
      </c>
      <c r="BF313" s="371" t="s">
        <v>2121</v>
      </c>
      <c r="BG313" s="371" t="s">
        <v>2121</v>
      </c>
      <c r="BH313" s="371" t="s">
        <v>2093</v>
      </c>
      <c r="BI313" s="381" t="s">
        <v>2093</v>
      </c>
      <c r="BJ313" s="333"/>
      <c r="BK313" s="333"/>
      <c r="BL313" s="333"/>
      <c r="BM313" s="333"/>
    </row>
    <row r="314" spans="2:65" ht="135" hidden="1" x14ac:dyDescent="0.2">
      <c r="B314"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PY-DO_2-8-1-1-PUR-3-DGTIC-304</v>
      </c>
      <c r="C314" s="374">
        <f t="shared" si="19"/>
        <v>304</v>
      </c>
      <c r="D314" s="383" t="s">
        <v>2164</v>
      </c>
      <c r="E314" s="384" t="s">
        <v>1583</v>
      </c>
      <c r="F314" s="372" t="s">
        <v>2177</v>
      </c>
      <c r="G314" s="377" t="s">
        <v>2154</v>
      </c>
      <c r="H314" s="372" t="s">
        <v>2166</v>
      </c>
      <c r="I314" s="373" t="s">
        <v>2991</v>
      </c>
      <c r="J314" s="374" t="s">
        <v>2155</v>
      </c>
      <c r="K314" s="375" t="s">
        <v>2156</v>
      </c>
      <c r="L314" s="375" t="s">
        <v>3212</v>
      </c>
      <c r="M314" s="375" t="s">
        <v>2186</v>
      </c>
      <c r="N314" s="373" t="s">
        <v>3208</v>
      </c>
      <c r="O314" s="373" t="s">
        <v>2217</v>
      </c>
      <c r="P314" s="377" t="s">
        <v>2218</v>
      </c>
      <c r="Q314" s="377" t="s">
        <v>2470</v>
      </c>
      <c r="R314" s="373" t="s">
        <v>3221</v>
      </c>
      <c r="S314" s="373" t="s">
        <v>1464</v>
      </c>
      <c r="T314" s="379">
        <v>46113</v>
      </c>
      <c r="U314" s="379">
        <v>46326</v>
      </c>
      <c r="V314" s="373" t="s">
        <v>3222</v>
      </c>
      <c r="W314" s="377" t="s">
        <v>2121</v>
      </c>
      <c r="X314" s="373" t="s">
        <v>1925</v>
      </c>
      <c r="Y314" s="373" t="s">
        <v>3211</v>
      </c>
      <c r="Z314" s="380">
        <v>0.15</v>
      </c>
      <c r="AA314" s="371" t="s">
        <v>2121</v>
      </c>
      <c r="AB314" s="371" t="s">
        <v>2121</v>
      </c>
      <c r="AC314" s="371" t="s">
        <v>2121</v>
      </c>
      <c r="AD314" s="371" t="s">
        <v>2121</v>
      </c>
      <c r="AE314" s="371" t="s">
        <v>2121</v>
      </c>
      <c r="AF314" s="371" t="s">
        <v>2121</v>
      </c>
      <c r="AG314" s="371" t="s">
        <v>2093</v>
      </c>
      <c r="AH314" s="371" t="s">
        <v>2121</v>
      </c>
      <c r="AI314" s="371" t="s">
        <v>2121</v>
      </c>
      <c r="AJ314" s="371" t="s">
        <v>2121</v>
      </c>
      <c r="AK314" s="371" t="s">
        <v>2093</v>
      </c>
      <c r="AL314" s="371" t="s">
        <v>2093</v>
      </c>
      <c r="AM314" s="371" t="s">
        <v>2121</v>
      </c>
      <c r="AN314" s="371" t="s">
        <v>2121</v>
      </c>
      <c r="AO314" s="371" t="s">
        <v>2121</v>
      </c>
      <c r="AP314" s="371" t="s">
        <v>2121</v>
      </c>
      <c r="AQ314" s="371" t="s">
        <v>2121</v>
      </c>
      <c r="AR314" s="371" t="s">
        <v>2121</v>
      </c>
      <c r="AS314" s="371" t="s">
        <v>2121</v>
      </c>
      <c r="AT314" s="371" t="s">
        <v>2121</v>
      </c>
      <c r="AU314" s="371" t="s">
        <v>2121</v>
      </c>
      <c r="AV314" s="371" t="s">
        <v>2121</v>
      </c>
      <c r="AW314" s="371" t="s">
        <v>2121</v>
      </c>
      <c r="AX314" s="371" t="s">
        <v>2121</v>
      </c>
      <c r="AY314" s="371" t="s">
        <v>2121</v>
      </c>
      <c r="AZ314" s="371" t="s">
        <v>2121</v>
      </c>
      <c r="BA314" s="371" t="s">
        <v>2121</v>
      </c>
      <c r="BB314" s="371" t="s">
        <v>2121</v>
      </c>
      <c r="BC314" s="371" t="s">
        <v>2093</v>
      </c>
      <c r="BD314" s="371" t="s">
        <v>2121</v>
      </c>
      <c r="BE314" s="371" t="s">
        <v>2121</v>
      </c>
      <c r="BF314" s="371" t="s">
        <v>2121</v>
      </c>
      <c r="BG314" s="371" t="s">
        <v>2121</v>
      </c>
      <c r="BH314" s="371" t="s">
        <v>2093</v>
      </c>
      <c r="BI314" s="381" t="s">
        <v>2093</v>
      </c>
      <c r="BJ314" s="333"/>
      <c r="BK314" s="333"/>
      <c r="BL314" s="333"/>
      <c r="BM314" s="333"/>
    </row>
    <row r="315" spans="2:65" ht="173.25" hidden="1" customHeight="1" x14ac:dyDescent="0.2">
      <c r="B315"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PY-DO_2-8-2-1-PUR-3-DGRFS-305</v>
      </c>
      <c r="C315" s="374">
        <f t="shared" si="19"/>
        <v>305</v>
      </c>
      <c r="D315" s="383" t="s">
        <v>280</v>
      </c>
      <c r="E315" s="428" t="s">
        <v>1574</v>
      </c>
      <c r="F315" s="372" t="s">
        <v>3206</v>
      </c>
      <c r="G315" s="377" t="s">
        <v>2154</v>
      </c>
      <c r="H315" s="372" t="s">
        <v>2214</v>
      </c>
      <c r="I315" s="373" t="s">
        <v>3207</v>
      </c>
      <c r="J315" s="374" t="s">
        <v>2155</v>
      </c>
      <c r="K315" s="375" t="s">
        <v>2156</v>
      </c>
      <c r="L315" s="375" t="s">
        <v>3212</v>
      </c>
      <c r="M315" s="375" t="s">
        <v>2216</v>
      </c>
      <c r="N315" s="373" t="s">
        <v>3223</v>
      </c>
      <c r="O315" s="373" t="s">
        <v>2217</v>
      </c>
      <c r="P315" s="377" t="s">
        <v>2218</v>
      </c>
      <c r="Q315" s="377" t="s">
        <v>2161</v>
      </c>
      <c r="R315" s="373" t="s">
        <v>3224</v>
      </c>
      <c r="S315" s="373" t="s">
        <v>3225</v>
      </c>
      <c r="T315" s="379">
        <v>46146</v>
      </c>
      <c r="U315" s="379">
        <v>46356</v>
      </c>
      <c r="V315" s="386" t="s">
        <v>3226</v>
      </c>
      <c r="W315" s="377" t="s">
        <v>2121</v>
      </c>
      <c r="X315" s="373" t="s">
        <v>1925</v>
      </c>
      <c r="Y315" s="373" t="s">
        <v>3211</v>
      </c>
      <c r="Z315" s="380">
        <v>0.15</v>
      </c>
      <c r="AA315" s="371" t="s">
        <v>2121</v>
      </c>
      <c r="AB315" s="371" t="s">
        <v>2121</v>
      </c>
      <c r="AC315" s="371" t="s">
        <v>2121</v>
      </c>
      <c r="AD315" s="371" t="s">
        <v>2121</v>
      </c>
      <c r="AE315" s="371" t="s">
        <v>2121</v>
      </c>
      <c r="AF315" s="371" t="s">
        <v>2121</v>
      </c>
      <c r="AG315" s="371" t="s">
        <v>2093</v>
      </c>
      <c r="AH315" s="371" t="s">
        <v>2121</v>
      </c>
      <c r="AI315" s="371" t="s">
        <v>2121</v>
      </c>
      <c r="AJ315" s="371" t="s">
        <v>2121</v>
      </c>
      <c r="AK315" s="371" t="s">
        <v>2093</v>
      </c>
      <c r="AL315" s="371" t="s">
        <v>2093</v>
      </c>
      <c r="AM315" s="371" t="s">
        <v>2121</v>
      </c>
      <c r="AN315" s="371" t="s">
        <v>2121</v>
      </c>
      <c r="AO315" s="371" t="s">
        <v>2121</v>
      </c>
      <c r="AP315" s="371" t="s">
        <v>2121</v>
      </c>
      <c r="AQ315" s="371" t="s">
        <v>2121</v>
      </c>
      <c r="AR315" s="371" t="s">
        <v>2121</v>
      </c>
      <c r="AS315" s="371" t="s">
        <v>2121</v>
      </c>
      <c r="AT315" s="371" t="s">
        <v>2121</v>
      </c>
      <c r="AU315" s="371" t="s">
        <v>2121</v>
      </c>
      <c r="AV315" s="371" t="s">
        <v>2121</v>
      </c>
      <c r="AW315" s="371" t="s">
        <v>2121</v>
      </c>
      <c r="AX315" s="371" t="s">
        <v>2121</v>
      </c>
      <c r="AY315" s="371" t="s">
        <v>2121</v>
      </c>
      <c r="AZ315" s="371" t="s">
        <v>2121</v>
      </c>
      <c r="BA315" s="371" t="s">
        <v>2121</v>
      </c>
      <c r="BB315" s="371" t="s">
        <v>2121</v>
      </c>
      <c r="BC315" s="371" t="s">
        <v>2093</v>
      </c>
      <c r="BD315" s="371" t="s">
        <v>2121</v>
      </c>
      <c r="BE315" s="371" t="s">
        <v>2121</v>
      </c>
      <c r="BF315" s="371" t="s">
        <v>2121</v>
      </c>
      <c r="BG315" s="371" t="s">
        <v>2121</v>
      </c>
      <c r="BH315" s="371" t="s">
        <v>2093</v>
      </c>
      <c r="BI315" s="381" t="s">
        <v>2093</v>
      </c>
      <c r="BJ315" s="333"/>
      <c r="BK315" s="333"/>
      <c r="BL315" s="333"/>
      <c r="BM315" s="333"/>
    </row>
    <row r="316" spans="2:65" s="471" customFormat="1" ht="135" hidden="1" x14ac:dyDescent="0.2">
      <c r="B316" s="445" t="s">
        <v>3227</v>
      </c>
      <c r="C316" s="374">
        <f t="shared" si="19"/>
        <v>306</v>
      </c>
      <c r="D316" s="383" t="s">
        <v>280</v>
      </c>
      <c r="E316" s="384" t="s">
        <v>1574</v>
      </c>
      <c r="F316" s="372" t="s">
        <v>3206</v>
      </c>
      <c r="G316" s="377" t="s">
        <v>2154</v>
      </c>
      <c r="H316" s="372" t="s">
        <v>2214</v>
      </c>
      <c r="I316" s="373" t="s">
        <v>3207</v>
      </c>
      <c r="J316" s="374" t="s">
        <v>2155</v>
      </c>
      <c r="K316" s="375" t="s">
        <v>2156</v>
      </c>
      <c r="L316" s="375" t="s">
        <v>2215</v>
      </c>
      <c r="M316" s="375" t="s">
        <v>2216</v>
      </c>
      <c r="N316" s="373" t="s">
        <v>3228</v>
      </c>
      <c r="O316" s="373" t="s">
        <v>2217</v>
      </c>
      <c r="P316" s="377" t="s">
        <v>2218</v>
      </c>
      <c r="Q316" s="377" t="s">
        <v>2161</v>
      </c>
      <c r="R316" s="373" t="s">
        <v>3229</v>
      </c>
      <c r="S316" s="373" t="s">
        <v>3217</v>
      </c>
      <c r="T316" s="475">
        <v>46174</v>
      </c>
      <c r="U316" s="387">
        <v>46371</v>
      </c>
      <c r="V316" s="373" t="s">
        <v>3230</v>
      </c>
      <c r="W316" s="377" t="s">
        <v>2121</v>
      </c>
      <c r="X316" s="373" t="s">
        <v>1925</v>
      </c>
      <c r="Y316" s="373" t="s">
        <v>3211</v>
      </c>
      <c r="Z316" s="380">
        <v>0.15</v>
      </c>
      <c r="AA316" s="371" t="s">
        <v>2121</v>
      </c>
      <c r="AB316" s="371" t="s">
        <v>2121</v>
      </c>
      <c r="AC316" s="371" t="s">
        <v>2093</v>
      </c>
      <c r="AD316" s="371" t="s">
        <v>2121</v>
      </c>
      <c r="AE316" s="371" t="s">
        <v>2121</v>
      </c>
      <c r="AF316" s="371" t="s">
        <v>2121</v>
      </c>
      <c r="AG316" s="371" t="s">
        <v>2093</v>
      </c>
      <c r="AH316" s="371" t="s">
        <v>2121</v>
      </c>
      <c r="AI316" s="371" t="s">
        <v>2121</v>
      </c>
      <c r="AJ316" s="371" t="s">
        <v>2121</v>
      </c>
      <c r="AK316" s="371" t="s">
        <v>2093</v>
      </c>
      <c r="AL316" s="371" t="s">
        <v>2093</v>
      </c>
      <c r="AM316" s="371" t="s">
        <v>2121</v>
      </c>
      <c r="AN316" s="371" t="s">
        <v>2121</v>
      </c>
      <c r="AO316" s="371" t="s">
        <v>2121</v>
      </c>
      <c r="AP316" s="371" t="s">
        <v>2121</v>
      </c>
      <c r="AQ316" s="371" t="s">
        <v>2121</v>
      </c>
      <c r="AR316" s="371" t="s">
        <v>2121</v>
      </c>
      <c r="AS316" s="371" t="s">
        <v>2121</v>
      </c>
      <c r="AT316" s="371" t="s">
        <v>2121</v>
      </c>
      <c r="AU316" s="371" t="s">
        <v>2093</v>
      </c>
      <c r="AV316" s="371" t="s">
        <v>2121</v>
      </c>
      <c r="AW316" s="371" t="s">
        <v>2121</v>
      </c>
      <c r="AX316" s="371" t="s">
        <v>2121</v>
      </c>
      <c r="AY316" s="371" t="s">
        <v>2121</v>
      </c>
      <c r="AZ316" s="371" t="s">
        <v>2121</v>
      </c>
      <c r="BA316" s="371" t="s">
        <v>2121</v>
      </c>
      <c r="BB316" s="371" t="s">
        <v>2121</v>
      </c>
      <c r="BC316" s="371" t="s">
        <v>2093</v>
      </c>
      <c r="BD316" s="371" t="s">
        <v>2121</v>
      </c>
      <c r="BE316" s="371" t="s">
        <v>2121</v>
      </c>
      <c r="BF316" s="371" t="s">
        <v>2121</v>
      </c>
      <c r="BG316" s="371" t="s">
        <v>2121</v>
      </c>
      <c r="BH316" s="371" t="s">
        <v>2093</v>
      </c>
      <c r="BI316" s="381" t="s">
        <v>2093</v>
      </c>
    </row>
    <row r="317" spans="2:65" s="471" customFormat="1" ht="135" hidden="1" x14ac:dyDescent="0.2">
      <c r="B317" s="445" t="s">
        <v>3231</v>
      </c>
      <c r="C317" s="374">
        <f t="shared" si="19"/>
        <v>307</v>
      </c>
      <c r="D317" s="383" t="s">
        <v>280</v>
      </c>
      <c r="E317" s="384" t="s">
        <v>1574</v>
      </c>
      <c r="F317" s="372" t="s">
        <v>3206</v>
      </c>
      <c r="G317" s="377" t="s">
        <v>2154</v>
      </c>
      <c r="H317" s="372" t="s">
        <v>2214</v>
      </c>
      <c r="I317" s="373" t="s">
        <v>3207</v>
      </c>
      <c r="J317" s="374" t="s">
        <v>2155</v>
      </c>
      <c r="K317" s="375" t="s">
        <v>2156</v>
      </c>
      <c r="L317" s="375" t="s">
        <v>2215</v>
      </c>
      <c r="M317" s="375" t="s">
        <v>2216</v>
      </c>
      <c r="N317" s="373" t="s">
        <v>3232</v>
      </c>
      <c r="O317" s="373" t="s">
        <v>2217</v>
      </c>
      <c r="P317" s="377" t="s">
        <v>2218</v>
      </c>
      <c r="Q317" s="377" t="s">
        <v>2161</v>
      </c>
      <c r="R317" s="373" t="s">
        <v>3233</v>
      </c>
      <c r="S317" s="373" t="s">
        <v>3217</v>
      </c>
      <c r="T317" s="475">
        <v>46174</v>
      </c>
      <c r="U317" s="387">
        <v>46371</v>
      </c>
      <c r="V317" s="373" t="s">
        <v>3234</v>
      </c>
      <c r="W317" s="377" t="s">
        <v>2121</v>
      </c>
      <c r="X317" s="373" t="s">
        <v>1925</v>
      </c>
      <c r="Y317" s="373" t="s">
        <v>3211</v>
      </c>
      <c r="Z317" s="380">
        <v>0.15</v>
      </c>
      <c r="AA317" s="371" t="s">
        <v>2121</v>
      </c>
      <c r="AB317" s="371" t="s">
        <v>2121</v>
      </c>
      <c r="AC317" s="371" t="s">
        <v>2093</v>
      </c>
      <c r="AD317" s="371" t="s">
        <v>2121</v>
      </c>
      <c r="AE317" s="371" t="s">
        <v>2121</v>
      </c>
      <c r="AF317" s="371" t="s">
        <v>2121</v>
      </c>
      <c r="AG317" s="371" t="s">
        <v>2093</v>
      </c>
      <c r="AH317" s="371" t="s">
        <v>2121</v>
      </c>
      <c r="AI317" s="371" t="s">
        <v>2121</v>
      </c>
      <c r="AJ317" s="371" t="s">
        <v>2121</v>
      </c>
      <c r="AK317" s="371" t="s">
        <v>2121</v>
      </c>
      <c r="AL317" s="371" t="s">
        <v>2121</v>
      </c>
      <c r="AM317" s="371" t="s">
        <v>2121</v>
      </c>
      <c r="AN317" s="371" t="s">
        <v>2121</v>
      </c>
      <c r="AO317" s="371" t="s">
        <v>2121</v>
      </c>
      <c r="AP317" s="371" t="s">
        <v>2121</v>
      </c>
      <c r="AQ317" s="371" t="s">
        <v>2121</v>
      </c>
      <c r="AR317" s="371" t="s">
        <v>2121</v>
      </c>
      <c r="AS317" s="371" t="s">
        <v>2121</v>
      </c>
      <c r="AT317" s="371" t="s">
        <v>2121</v>
      </c>
      <c r="AU317" s="371" t="s">
        <v>2093</v>
      </c>
      <c r="AV317" s="371" t="s">
        <v>2121</v>
      </c>
      <c r="AW317" s="371" t="s">
        <v>2121</v>
      </c>
      <c r="AX317" s="371" t="s">
        <v>2121</v>
      </c>
      <c r="AY317" s="371" t="s">
        <v>2121</v>
      </c>
      <c r="AZ317" s="371" t="s">
        <v>2121</v>
      </c>
      <c r="BA317" s="371" t="s">
        <v>2121</v>
      </c>
      <c r="BB317" s="371" t="s">
        <v>2121</v>
      </c>
      <c r="BC317" s="371" t="s">
        <v>2121</v>
      </c>
      <c r="BD317" s="371" t="s">
        <v>2121</v>
      </c>
      <c r="BE317" s="371" t="s">
        <v>2121</v>
      </c>
      <c r="BF317" s="371" t="s">
        <v>2121</v>
      </c>
      <c r="BG317" s="371" t="s">
        <v>2121</v>
      </c>
      <c r="BH317" s="371" t="s">
        <v>2093</v>
      </c>
      <c r="BI317" s="381" t="s">
        <v>2121</v>
      </c>
    </row>
    <row r="318" spans="2:65" s="471" customFormat="1" ht="135" hidden="1" x14ac:dyDescent="0.2">
      <c r="B318" s="445" t="s">
        <v>3235</v>
      </c>
      <c r="C318" s="374">
        <f t="shared" si="19"/>
        <v>308</v>
      </c>
      <c r="D318" s="383" t="s">
        <v>280</v>
      </c>
      <c r="E318" s="384" t="s">
        <v>1574</v>
      </c>
      <c r="F318" s="372" t="s">
        <v>3206</v>
      </c>
      <c r="G318" s="377" t="s">
        <v>2154</v>
      </c>
      <c r="H318" s="372" t="s">
        <v>2214</v>
      </c>
      <c r="I318" s="373" t="s">
        <v>3207</v>
      </c>
      <c r="J318" s="374" t="s">
        <v>2155</v>
      </c>
      <c r="K318" s="375" t="s">
        <v>2156</v>
      </c>
      <c r="L318" s="375" t="s">
        <v>2215</v>
      </c>
      <c r="M318" s="375" t="s">
        <v>2216</v>
      </c>
      <c r="N318" s="373" t="s">
        <v>3228</v>
      </c>
      <c r="O318" s="373" t="s">
        <v>2217</v>
      </c>
      <c r="P318" s="377" t="s">
        <v>2218</v>
      </c>
      <c r="Q318" s="377" t="s">
        <v>2161</v>
      </c>
      <c r="R318" s="373" t="s">
        <v>3236</v>
      </c>
      <c r="S318" s="373" t="s">
        <v>3217</v>
      </c>
      <c r="T318" s="387">
        <v>46054</v>
      </c>
      <c r="U318" s="387">
        <v>46265</v>
      </c>
      <c r="V318" s="373" t="s">
        <v>3237</v>
      </c>
      <c r="W318" s="377" t="s">
        <v>2121</v>
      </c>
      <c r="X318" s="373" t="s">
        <v>1925</v>
      </c>
      <c r="Y318" s="373" t="s">
        <v>3211</v>
      </c>
      <c r="Z318" s="380">
        <v>0.15</v>
      </c>
      <c r="AA318" s="371" t="s">
        <v>2121</v>
      </c>
      <c r="AB318" s="371" t="s">
        <v>2121</v>
      </c>
      <c r="AC318" s="371" t="s">
        <v>2121</v>
      </c>
      <c r="AD318" s="371" t="s">
        <v>2121</v>
      </c>
      <c r="AE318" s="371" t="s">
        <v>2121</v>
      </c>
      <c r="AF318" s="371" t="s">
        <v>2121</v>
      </c>
      <c r="AG318" s="371" t="s">
        <v>2093</v>
      </c>
      <c r="AH318" s="371" t="s">
        <v>2121</v>
      </c>
      <c r="AI318" s="371" t="s">
        <v>2121</v>
      </c>
      <c r="AJ318" s="371" t="s">
        <v>2121</v>
      </c>
      <c r="AK318" s="371" t="s">
        <v>2121</v>
      </c>
      <c r="AL318" s="371" t="s">
        <v>2121</v>
      </c>
      <c r="AM318" s="371" t="s">
        <v>2121</v>
      </c>
      <c r="AN318" s="371" t="s">
        <v>2121</v>
      </c>
      <c r="AO318" s="371" t="s">
        <v>2121</v>
      </c>
      <c r="AP318" s="371" t="s">
        <v>2121</v>
      </c>
      <c r="AQ318" s="371" t="s">
        <v>2121</v>
      </c>
      <c r="AR318" s="371" t="s">
        <v>2121</v>
      </c>
      <c r="AS318" s="371" t="s">
        <v>2121</v>
      </c>
      <c r="AT318" s="371" t="s">
        <v>2121</v>
      </c>
      <c r="AU318" s="371" t="s">
        <v>2121</v>
      </c>
      <c r="AV318" s="371" t="s">
        <v>2121</v>
      </c>
      <c r="AW318" s="371" t="s">
        <v>2121</v>
      </c>
      <c r="AX318" s="371" t="s">
        <v>2121</v>
      </c>
      <c r="AY318" s="371" t="s">
        <v>2121</v>
      </c>
      <c r="AZ318" s="371" t="s">
        <v>2121</v>
      </c>
      <c r="BA318" s="371" t="s">
        <v>2121</v>
      </c>
      <c r="BB318" s="371" t="s">
        <v>2121</v>
      </c>
      <c r="BC318" s="371" t="s">
        <v>2121</v>
      </c>
      <c r="BD318" s="371" t="s">
        <v>2121</v>
      </c>
      <c r="BE318" s="371" t="s">
        <v>2121</v>
      </c>
      <c r="BF318" s="371" t="s">
        <v>2121</v>
      </c>
      <c r="BG318" s="371" t="s">
        <v>2121</v>
      </c>
      <c r="BH318" s="371" t="s">
        <v>2093</v>
      </c>
      <c r="BI318" s="381" t="s">
        <v>2121</v>
      </c>
    </row>
    <row r="319" spans="2:65" s="471" customFormat="1" ht="135" hidden="1" x14ac:dyDescent="0.2">
      <c r="B319" s="445" t="s">
        <v>3238</v>
      </c>
      <c r="C319" s="374">
        <f t="shared" si="19"/>
        <v>309</v>
      </c>
      <c r="D319" s="383" t="s">
        <v>2164</v>
      </c>
      <c r="E319" s="384" t="s">
        <v>1583</v>
      </c>
      <c r="F319" s="372" t="s">
        <v>3206</v>
      </c>
      <c r="G319" s="377" t="s">
        <v>2154</v>
      </c>
      <c r="H319" s="372" t="s">
        <v>2214</v>
      </c>
      <c r="I319" s="373" t="s">
        <v>3207</v>
      </c>
      <c r="J319" s="374" t="s">
        <v>2155</v>
      </c>
      <c r="K319" s="375" t="s">
        <v>2156</v>
      </c>
      <c r="L319" s="375" t="s">
        <v>2215</v>
      </c>
      <c r="M319" s="375" t="s">
        <v>2216</v>
      </c>
      <c r="N319" s="373" t="s">
        <v>3228</v>
      </c>
      <c r="O319" s="373" t="s">
        <v>2217</v>
      </c>
      <c r="P319" s="377" t="s">
        <v>2218</v>
      </c>
      <c r="Q319" s="377" t="s">
        <v>2161</v>
      </c>
      <c r="R319" s="373" t="s">
        <v>3239</v>
      </c>
      <c r="S319" s="373" t="s">
        <v>3240</v>
      </c>
      <c r="T319" s="387">
        <v>46054</v>
      </c>
      <c r="U319" s="387">
        <v>46295</v>
      </c>
      <c r="V319" s="373" t="s">
        <v>3241</v>
      </c>
      <c r="W319" s="377" t="s">
        <v>2121</v>
      </c>
      <c r="X319" s="373" t="s">
        <v>1925</v>
      </c>
      <c r="Y319" s="373" t="s">
        <v>3211</v>
      </c>
      <c r="Z319" s="380">
        <v>0.15</v>
      </c>
      <c r="AA319" s="371" t="s">
        <v>2121</v>
      </c>
      <c r="AB319" s="371" t="s">
        <v>2121</v>
      </c>
      <c r="AC319" s="371" t="s">
        <v>2093</v>
      </c>
      <c r="AD319" s="371" t="s">
        <v>2121</v>
      </c>
      <c r="AE319" s="371" t="s">
        <v>2121</v>
      </c>
      <c r="AF319" s="371" t="s">
        <v>2121</v>
      </c>
      <c r="AG319" s="371" t="s">
        <v>2093</v>
      </c>
      <c r="AH319" s="371" t="s">
        <v>2121</v>
      </c>
      <c r="AI319" s="371" t="s">
        <v>2121</v>
      </c>
      <c r="AJ319" s="371" t="s">
        <v>2121</v>
      </c>
      <c r="AK319" s="371" t="s">
        <v>2093</v>
      </c>
      <c r="AL319" s="371" t="s">
        <v>2093</v>
      </c>
      <c r="AM319" s="371" t="s">
        <v>2121</v>
      </c>
      <c r="AN319" s="371" t="s">
        <v>2121</v>
      </c>
      <c r="AO319" s="371" t="s">
        <v>2121</v>
      </c>
      <c r="AP319" s="371" t="s">
        <v>2121</v>
      </c>
      <c r="AQ319" s="371" t="s">
        <v>2121</v>
      </c>
      <c r="AR319" s="371" t="s">
        <v>2121</v>
      </c>
      <c r="AS319" s="371" t="s">
        <v>2121</v>
      </c>
      <c r="AT319" s="371" t="s">
        <v>2121</v>
      </c>
      <c r="AU319" s="371" t="s">
        <v>2093</v>
      </c>
      <c r="AV319" s="371" t="s">
        <v>2121</v>
      </c>
      <c r="AW319" s="371" t="s">
        <v>2121</v>
      </c>
      <c r="AX319" s="371" t="s">
        <v>2121</v>
      </c>
      <c r="AY319" s="371" t="s">
        <v>2121</v>
      </c>
      <c r="AZ319" s="371" t="s">
        <v>2121</v>
      </c>
      <c r="BA319" s="371" t="s">
        <v>2121</v>
      </c>
      <c r="BB319" s="371" t="s">
        <v>2121</v>
      </c>
      <c r="BC319" s="371" t="s">
        <v>2093</v>
      </c>
      <c r="BD319" s="371" t="s">
        <v>2121</v>
      </c>
      <c r="BE319" s="371" t="s">
        <v>2121</v>
      </c>
      <c r="BF319" s="371" t="s">
        <v>2121</v>
      </c>
      <c r="BG319" s="371" t="s">
        <v>2121</v>
      </c>
      <c r="BH319" s="371" t="s">
        <v>2093</v>
      </c>
      <c r="BI319" s="381" t="s">
        <v>2093</v>
      </c>
    </row>
    <row r="320" spans="2:65" s="471" customFormat="1" ht="135" hidden="1" x14ac:dyDescent="0.2">
      <c r="B320" s="445" t="s">
        <v>3242</v>
      </c>
      <c r="C320" s="374">
        <f t="shared" si="19"/>
        <v>310</v>
      </c>
      <c r="D320" s="383" t="s">
        <v>280</v>
      </c>
      <c r="E320" s="384" t="s">
        <v>1574</v>
      </c>
      <c r="F320" s="372" t="s">
        <v>3206</v>
      </c>
      <c r="G320" s="377" t="s">
        <v>2154</v>
      </c>
      <c r="H320" s="372" t="s">
        <v>2214</v>
      </c>
      <c r="I320" s="373" t="s">
        <v>3207</v>
      </c>
      <c r="J320" s="374" t="s">
        <v>2155</v>
      </c>
      <c r="K320" s="375" t="s">
        <v>2156</v>
      </c>
      <c r="L320" s="375" t="s">
        <v>2215</v>
      </c>
      <c r="M320" s="375" t="s">
        <v>2216</v>
      </c>
      <c r="N320" s="373" t="s">
        <v>3223</v>
      </c>
      <c r="O320" s="373" t="s">
        <v>2217</v>
      </c>
      <c r="P320" s="377" t="s">
        <v>2218</v>
      </c>
      <c r="Q320" s="377" t="s">
        <v>2169</v>
      </c>
      <c r="R320" s="373" t="s">
        <v>3243</v>
      </c>
      <c r="S320" s="373" t="s">
        <v>3217</v>
      </c>
      <c r="T320" s="387">
        <v>46082</v>
      </c>
      <c r="U320" s="387">
        <v>46371</v>
      </c>
      <c r="V320" s="373" t="s">
        <v>3244</v>
      </c>
      <c r="W320" s="377" t="s">
        <v>2121</v>
      </c>
      <c r="X320" s="373" t="s">
        <v>1925</v>
      </c>
      <c r="Y320" s="373" t="s">
        <v>3211</v>
      </c>
      <c r="Z320" s="380">
        <v>0.15</v>
      </c>
      <c r="AA320" s="371" t="s">
        <v>2121</v>
      </c>
      <c r="AB320" s="371" t="s">
        <v>2121</v>
      </c>
      <c r="AC320" s="371" t="s">
        <v>2121</v>
      </c>
      <c r="AD320" s="371" t="s">
        <v>2121</v>
      </c>
      <c r="AE320" s="371" t="s">
        <v>2121</v>
      </c>
      <c r="AF320" s="371" t="s">
        <v>2121</v>
      </c>
      <c r="AG320" s="371" t="s">
        <v>2093</v>
      </c>
      <c r="AH320" s="371" t="s">
        <v>2121</v>
      </c>
      <c r="AI320" s="371" t="s">
        <v>2121</v>
      </c>
      <c r="AJ320" s="371" t="s">
        <v>2121</v>
      </c>
      <c r="AK320" s="371" t="s">
        <v>2121</v>
      </c>
      <c r="AL320" s="371" t="s">
        <v>2121</v>
      </c>
      <c r="AM320" s="371" t="s">
        <v>2121</v>
      </c>
      <c r="AN320" s="371" t="s">
        <v>2121</v>
      </c>
      <c r="AO320" s="371" t="s">
        <v>2121</v>
      </c>
      <c r="AP320" s="371" t="s">
        <v>2121</v>
      </c>
      <c r="AQ320" s="371" t="s">
        <v>2121</v>
      </c>
      <c r="AR320" s="371" t="s">
        <v>2093</v>
      </c>
      <c r="AS320" s="371" t="s">
        <v>2121</v>
      </c>
      <c r="AT320" s="371" t="s">
        <v>2121</v>
      </c>
      <c r="AU320" s="371" t="s">
        <v>2121</v>
      </c>
      <c r="AV320" s="371" t="s">
        <v>2121</v>
      </c>
      <c r="AW320" s="371" t="s">
        <v>2121</v>
      </c>
      <c r="AX320" s="371" t="s">
        <v>2121</v>
      </c>
      <c r="AY320" s="371" t="s">
        <v>2121</v>
      </c>
      <c r="AZ320" s="371" t="s">
        <v>2121</v>
      </c>
      <c r="BA320" s="371" t="s">
        <v>2121</v>
      </c>
      <c r="BB320" s="371" t="s">
        <v>2121</v>
      </c>
      <c r="BC320" s="371" t="s">
        <v>2121</v>
      </c>
      <c r="BD320" s="371" t="s">
        <v>2121</v>
      </c>
      <c r="BE320" s="371" t="s">
        <v>2121</v>
      </c>
      <c r="BF320" s="371" t="s">
        <v>2121</v>
      </c>
      <c r="BG320" s="371" t="s">
        <v>2121</v>
      </c>
      <c r="BH320" s="371" t="s">
        <v>2093</v>
      </c>
      <c r="BI320" s="381" t="s">
        <v>2121</v>
      </c>
    </row>
    <row r="321" spans="2:65" s="471" customFormat="1" ht="135" hidden="1" x14ac:dyDescent="0.2">
      <c r="B321" s="445" t="s">
        <v>3242</v>
      </c>
      <c r="C321" s="374">
        <f t="shared" si="19"/>
        <v>311</v>
      </c>
      <c r="D321" s="383" t="s">
        <v>2164</v>
      </c>
      <c r="E321" s="384" t="s">
        <v>1583</v>
      </c>
      <c r="F321" s="372" t="s">
        <v>3206</v>
      </c>
      <c r="G321" s="377" t="s">
        <v>2154</v>
      </c>
      <c r="H321" s="372" t="s">
        <v>2214</v>
      </c>
      <c r="I321" s="373" t="s">
        <v>3207</v>
      </c>
      <c r="J321" s="374" t="s">
        <v>2155</v>
      </c>
      <c r="K321" s="375" t="s">
        <v>2156</v>
      </c>
      <c r="L321" s="375" t="s">
        <v>2215</v>
      </c>
      <c r="M321" s="375" t="s">
        <v>2216</v>
      </c>
      <c r="N321" s="373" t="s">
        <v>3223</v>
      </c>
      <c r="O321" s="373" t="s">
        <v>2217</v>
      </c>
      <c r="P321" s="377" t="s">
        <v>2218</v>
      </c>
      <c r="Q321" s="377" t="s">
        <v>2169</v>
      </c>
      <c r="R321" s="373" t="s">
        <v>3245</v>
      </c>
      <c r="S321" s="373" t="s">
        <v>1464</v>
      </c>
      <c r="T321" s="379">
        <v>46082</v>
      </c>
      <c r="U321" s="379">
        <v>46371</v>
      </c>
      <c r="V321" s="373" t="s">
        <v>3246</v>
      </c>
      <c r="W321" s="377" t="s">
        <v>2121</v>
      </c>
      <c r="X321" s="373" t="s">
        <v>1925</v>
      </c>
      <c r="Y321" s="373" t="s">
        <v>3211</v>
      </c>
      <c r="Z321" s="380">
        <v>0.15</v>
      </c>
      <c r="AA321" s="371" t="s">
        <v>2121</v>
      </c>
      <c r="AB321" s="371" t="s">
        <v>2121</v>
      </c>
      <c r="AC321" s="371" t="s">
        <v>2121</v>
      </c>
      <c r="AD321" s="371" t="s">
        <v>2121</v>
      </c>
      <c r="AE321" s="371" t="s">
        <v>2121</v>
      </c>
      <c r="AF321" s="371" t="s">
        <v>2121</v>
      </c>
      <c r="AG321" s="386" t="s">
        <v>2093</v>
      </c>
      <c r="AH321" s="371" t="s">
        <v>2121</v>
      </c>
      <c r="AI321" s="371" t="s">
        <v>2121</v>
      </c>
      <c r="AJ321" s="371" t="s">
        <v>2121</v>
      </c>
      <c r="AK321" s="371" t="s">
        <v>2121</v>
      </c>
      <c r="AL321" s="371" t="s">
        <v>2121</v>
      </c>
      <c r="AM321" s="371" t="s">
        <v>2121</v>
      </c>
      <c r="AN321" s="371" t="s">
        <v>2121</v>
      </c>
      <c r="AO321" s="371" t="s">
        <v>2121</v>
      </c>
      <c r="AP321" s="371" t="s">
        <v>2121</v>
      </c>
      <c r="AQ321" s="371" t="s">
        <v>2121</v>
      </c>
      <c r="AR321" s="386" t="s">
        <v>2093</v>
      </c>
      <c r="AS321" s="371" t="s">
        <v>2121</v>
      </c>
      <c r="AT321" s="371" t="s">
        <v>2121</v>
      </c>
      <c r="AU321" s="371" t="s">
        <v>2121</v>
      </c>
      <c r="AV321" s="371" t="s">
        <v>2121</v>
      </c>
      <c r="AW321" s="371" t="s">
        <v>2121</v>
      </c>
      <c r="AX321" s="371" t="s">
        <v>2121</v>
      </c>
      <c r="AY321" s="371" t="s">
        <v>2121</v>
      </c>
      <c r="AZ321" s="371" t="s">
        <v>2121</v>
      </c>
      <c r="BA321" s="371" t="s">
        <v>2121</v>
      </c>
      <c r="BB321" s="371" t="s">
        <v>2121</v>
      </c>
      <c r="BC321" s="371" t="s">
        <v>2121</v>
      </c>
      <c r="BD321" s="371" t="s">
        <v>2121</v>
      </c>
      <c r="BE321" s="371" t="s">
        <v>2121</v>
      </c>
      <c r="BF321" s="371" t="s">
        <v>2121</v>
      </c>
      <c r="BG321" s="371" t="s">
        <v>2121</v>
      </c>
      <c r="BH321" s="386" t="s">
        <v>2093</v>
      </c>
      <c r="BI321" s="381" t="s">
        <v>2121</v>
      </c>
    </row>
    <row r="322" spans="2:65" s="471" customFormat="1" ht="120" hidden="1" x14ac:dyDescent="0.2">
      <c r="B322" s="445" t="s">
        <v>2353</v>
      </c>
      <c r="C322" s="374">
        <f>+C321+1</f>
        <v>312</v>
      </c>
      <c r="D322" s="383" t="s">
        <v>84</v>
      </c>
      <c r="E322" s="384" t="s">
        <v>1595</v>
      </c>
      <c r="F322" s="372" t="s">
        <v>2127</v>
      </c>
      <c r="G322" s="377" t="s">
        <v>2142</v>
      </c>
      <c r="H322" s="372" t="s">
        <v>2129</v>
      </c>
      <c r="I322" s="373" t="s">
        <v>2520</v>
      </c>
      <c r="J322" s="374" t="s">
        <v>2350</v>
      </c>
      <c r="K322" s="375" t="s">
        <v>2350</v>
      </c>
      <c r="L322" s="375" t="s">
        <v>2350</v>
      </c>
      <c r="M322" s="375" t="s">
        <v>2350</v>
      </c>
      <c r="N322" s="373" t="s">
        <v>199</v>
      </c>
      <c r="O322" s="373" t="s">
        <v>2128</v>
      </c>
      <c r="P322" s="377" t="s">
        <v>2121</v>
      </c>
      <c r="Q322" s="377" t="s">
        <v>2121</v>
      </c>
      <c r="R322" s="373" t="s">
        <v>2354</v>
      </c>
      <c r="S322" s="386" t="s">
        <v>3247</v>
      </c>
      <c r="T322" s="387">
        <v>46054</v>
      </c>
      <c r="U322" s="379">
        <v>46371</v>
      </c>
      <c r="V322" s="373" t="s">
        <v>3248</v>
      </c>
      <c r="W322" s="377" t="s">
        <v>2121</v>
      </c>
      <c r="X322" s="386" t="s">
        <v>3249</v>
      </c>
      <c r="Y322" s="386" t="s">
        <v>3250</v>
      </c>
      <c r="Z322" s="371" t="s">
        <v>3251</v>
      </c>
      <c r="AA322" s="371" t="s">
        <v>2121</v>
      </c>
      <c r="AB322" s="371" t="s">
        <v>2121</v>
      </c>
      <c r="AC322" s="371" t="s">
        <v>2093</v>
      </c>
      <c r="AD322" s="371" t="s">
        <v>2121</v>
      </c>
      <c r="AE322" s="371" t="s">
        <v>2093</v>
      </c>
      <c r="AF322" s="371" t="s">
        <v>2093</v>
      </c>
      <c r="AG322" s="371" t="s">
        <v>2093</v>
      </c>
      <c r="AH322" s="371" t="s">
        <v>2121</v>
      </c>
      <c r="AI322" s="371" t="s">
        <v>2121</v>
      </c>
      <c r="AJ322" s="371" t="s">
        <v>2121</v>
      </c>
      <c r="AK322" s="371" t="s">
        <v>2121</v>
      </c>
      <c r="AL322" s="371" t="s">
        <v>2121</v>
      </c>
      <c r="AM322" s="371" t="s">
        <v>2121</v>
      </c>
      <c r="AN322" s="371" t="s">
        <v>2121</v>
      </c>
      <c r="AO322" s="371" t="s">
        <v>2121</v>
      </c>
      <c r="AP322" s="371" t="s">
        <v>2121</v>
      </c>
      <c r="AQ322" s="371" t="s">
        <v>2121</v>
      </c>
      <c r="AR322" s="371" t="s">
        <v>2093</v>
      </c>
      <c r="AS322" s="371" t="s">
        <v>2121</v>
      </c>
      <c r="AT322" s="371" t="s">
        <v>2121</v>
      </c>
      <c r="AU322" s="371" t="s">
        <v>2093</v>
      </c>
      <c r="AV322" s="371" t="s">
        <v>2121</v>
      </c>
      <c r="AW322" s="371" t="s">
        <v>2121</v>
      </c>
      <c r="AX322" s="371" t="s">
        <v>2121</v>
      </c>
      <c r="AY322" s="371" t="s">
        <v>2121</v>
      </c>
      <c r="AZ322" s="371" t="s">
        <v>2121</v>
      </c>
      <c r="BA322" s="371" t="s">
        <v>2121</v>
      </c>
      <c r="BB322" s="371" t="s">
        <v>2093</v>
      </c>
      <c r="BC322" s="371" t="s">
        <v>2121</v>
      </c>
      <c r="BD322" s="371" t="s">
        <v>2121</v>
      </c>
      <c r="BE322" s="371" t="s">
        <v>2121</v>
      </c>
      <c r="BF322" s="371" t="s">
        <v>2121</v>
      </c>
      <c r="BG322" s="371" t="s">
        <v>2093</v>
      </c>
      <c r="BH322" s="371" t="s">
        <v>2093</v>
      </c>
      <c r="BI322" s="381" t="s">
        <v>2121</v>
      </c>
    </row>
    <row r="323" spans="2:65" s="471" customFormat="1" ht="60" hidden="1" x14ac:dyDescent="0.2">
      <c r="B323" s="445" t="s">
        <v>3252</v>
      </c>
      <c r="C323" s="374">
        <f t="shared" ref="C323:C376" si="20">+C322+1</f>
        <v>313</v>
      </c>
      <c r="D323" s="383" t="s">
        <v>84</v>
      </c>
      <c r="E323" s="384" t="s">
        <v>1595</v>
      </c>
      <c r="F323" s="372" t="s">
        <v>2368</v>
      </c>
      <c r="G323" s="377" t="s">
        <v>2142</v>
      </c>
      <c r="H323" s="372" t="s">
        <v>2129</v>
      </c>
      <c r="I323" s="373" t="s">
        <v>2520</v>
      </c>
      <c r="J323" s="374" t="s">
        <v>2350</v>
      </c>
      <c r="K323" s="375" t="s">
        <v>2350</v>
      </c>
      <c r="L323" s="375" t="s">
        <v>2350</v>
      </c>
      <c r="M323" s="375" t="s">
        <v>2350</v>
      </c>
      <c r="N323" s="373" t="s">
        <v>199</v>
      </c>
      <c r="O323" s="373" t="s">
        <v>2128</v>
      </c>
      <c r="P323" s="377" t="s">
        <v>2121</v>
      </c>
      <c r="Q323" s="377" t="s">
        <v>2121</v>
      </c>
      <c r="R323" s="373" t="s">
        <v>3253</v>
      </c>
      <c r="S323" s="373" t="s">
        <v>3254</v>
      </c>
      <c r="T323" s="387">
        <v>46054</v>
      </c>
      <c r="U323" s="379">
        <v>46371</v>
      </c>
      <c r="V323" s="373" t="s">
        <v>3255</v>
      </c>
      <c r="W323" s="377" t="s">
        <v>2121</v>
      </c>
      <c r="X323" s="377" t="s">
        <v>2121</v>
      </c>
      <c r="Y323" s="377" t="s">
        <v>2121</v>
      </c>
      <c r="Z323" s="377" t="s">
        <v>2121</v>
      </c>
      <c r="AA323" s="371" t="s">
        <v>2121</v>
      </c>
      <c r="AB323" s="371" t="s">
        <v>2121</v>
      </c>
      <c r="AC323" s="371" t="s">
        <v>2093</v>
      </c>
      <c r="AD323" s="371" t="s">
        <v>2121</v>
      </c>
      <c r="AE323" s="371" t="s">
        <v>2093</v>
      </c>
      <c r="AF323" s="371" t="s">
        <v>2093</v>
      </c>
      <c r="AG323" s="371" t="s">
        <v>2093</v>
      </c>
      <c r="AH323" s="371" t="s">
        <v>2121</v>
      </c>
      <c r="AI323" s="371" t="s">
        <v>2121</v>
      </c>
      <c r="AJ323" s="371" t="s">
        <v>2121</v>
      </c>
      <c r="AK323" s="371" t="s">
        <v>2121</v>
      </c>
      <c r="AL323" s="371" t="s">
        <v>2121</v>
      </c>
      <c r="AM323" s="371" t="s">
        <v>2121</v>
      </c>
      <c r="AN323" s="371" t="s">
        <v>2121</v>
      </c>
      <c r="AO323" s="371" t="s">
        <v>2121</v>
      </c>
      <c r="AP323" s="371" t="s">
        <v>2121</v>
      </c>
      <c r="AQ323" s="371" t="s">
        <v>2121</v>
      </c>
      <c r="AR323" s="371" t="s">
        <v>2093</v>
      </c>
      <c r="AS323" s="371" t="s">
        <v>2121</v>
      </c>
      <c r="AT323" s="371" t="s">
        <v>2121</v>
      </c>
      <c r="AU323" s="371" t="s">
        <v>2093</v>
      </c>
      <c r="AV323" s="371" t="s">
        <v>2121</v>
      </c>
      <c r="AW323" s="371" t="s">
        <v>2121</v>
      </c>
      <c r="AX323" s="371" t="s">
        <v>2121</v>
      </c>
      <c r="AY323" s="371" t="s">
        <v>2121</v>
      </c>
      <c r="AZ323" s="371" t="s">
        <v>2121</v>
      </c>
      <c r="BA323" s="371" t="s">
        <v>2121</v>
      </c>
      <c r="BB323" s="371" t="s">
        <v>2093</v>
      </c>
      <c r="BC323" s="371" t="s">
        <v>2121</v>
      </c>
      <c r="BD323" s="371" t="s">
        <v>2121</v>
      </c>
      <c r="BE323" s="371" t="s">
        <v>2121</v>
      </c>
      <c r="BF323" s="371" t="s">
        <v>2121</v>
      </c>
      <c r="BG323" s="371" t="s">
        <v>2093</v>
      </c>
      <c r="BH323" s="371" t="s">
        <v>2093</v>
      </c>
      <c r="BI323" s="381" t="s">
        <v>2121</v>
      </c>
    </row>
    <row r="324" spans="2:65" s="471" customFormat="1" ht="105" hidden="1" x14ac:dyDescent="0.2">
      <c r="B324" s="445" t="s">
        <v>3256</v>
      </c>
      <c r="C324" s="374">
        <f t="shared" si="20"/>
        <v>314</v>
      </c>
      <c r="D324" s="383" t="s">
        <v>84</v>
      </c>
      <c r="E324" s="384" t="s">
        <v>1595</v>
      </c>
      <c r="F324" s="372" t="s">
        <v>2127</v>
      </c>
      <c r="G324" s="377" t="s">
        <v>2142</v>
      </c>
      <c r="H324" s="372" t="s">
        <v>2129</v>
      </c>
      <c r="I324" s="373" t="s">
        <v>2520</v>
      </c>
      <c r="J324" s="374" t="s">
        <v>2350</v>
      </c>
      <c r="K324" s="375" t="s">
        <v>2350</v>
      </c>
      <c r="L324" s="375" t="s">
        <v>2350</v>
      </c>
      <c r="M324" s="375" t="s">
        <v>2350</v>
      </c>
      <c r="N324" s="373" t="s">
        <v>199</v>
      </c>
      <c r="O324" s="373" t="s">
        <v>2128</v>
      </c>
      <c r="P324" s="377" t="s">
        <v>2121</v>
      </c>
      <c r="Q324" s="377" t="s">
        <v>2121</v>
      </c>
      <c r="R324" s="373" t="s">
        <v>2355</v>
      </c>
      <c r="S324" s="373" t="s">
        <v>2891</v>
      </c>
      <c r="T324" s="387">
        <v>46054</v>
      </c>
      <c r="U324" s="379">
        <v>46371</v>
      </c>
      <c r="V324" s="373" t="s">
        <v>3257</v>
      </c>
      <c r="W324" s="377" t="s">
        <v>2121</v>
      </c>
      <c r="X324" s="373" t="s">
        <v>2356</v>
      </c>
      <c r="Y324" s="373" t="s">
        <v>3258</v>
      </c>
      <c r="Z324" s="377">
        <v>0.9</v>
      </c>
      <c r="AA324" s="371" t="s">
        <v>2121</v>
      </c>
      <c r="AB324" s="371" t="s">
        <v>2121</v>
      </c>
      <c r="AC324" s="371" t="s">
        <v>2093</v>
      </c>
      <c r="AD324" s="371" t="s">
        <v>2121</v>
      </c>
      <c r="AE324" s="371" t="s">
        <v>2121</v>
      </c>
      <c r="AF324" s="371" t="s">
        <v>2121</v>
      </c>
      <c r="AG324" s="371" t="s">
        <v>2093</v>
      </c>
      <c r="AH324" s="371" t="s">
        <v>2121</v>
      </c>
      <c r="AI324" s="371" t="s">
        <v>2121</v>
      </c>
      <c r="AJ324" s="371" t="s">
        <v>2121</v>
      </c>
      <c r="AK324" s="371" t="s">
        <v>2121</v>
      </c>
      <c r="AL324" s="371" t="s">
        <v>2121</v>
      </c>
      <c r="AM324" s="371" t="s">
        <v>2121</v>
      </c>
      <c r="AN324" s="371" t="s">
        <v>2121</v>
      </c>
      <c r="AO324" s="371" t="s">
        <v>2121</v>
      </c>
      <c r="AP324" s="371" t="s">
        <v>2121</v>
      </c>
      <c r="AQ324" s="371" t="s">
        <v>2121</v>
      </c>
      <c r="AR324" s="371" t="s">
        <v>2121</v>
      </c>
      <c r="AS324" s="371" t="s">
        <v>2121</v>
      </c>
      <c r="AT324" s="371" t="s">
        <v>2121</v>
      </c>
      <c r="AU324" s="371" t="s">
        <v>2093</v>
      </c>
      <c r="AV324" s="371" t="s">
        <v>2121</v>
      </c>
      <c r="AW324" s="371" t="s">
        <v>2121</v>
      </c>
      <c r="AX324" s="371" t="s">
        <v>2121</v>
      </c>
      <c r="AY324" s="371" t="s">
        <v>2121</v>
      </c>
      <c r="AZ324" s="371" t="s">
        <v>2121</v>
      </c>
      <c r="BA324" s="371" t="s">
        <v>2121</v>
      </c>
      <c r="BB324" s="371" t="s">
        <v>2121</v>
      </c>
      <c r="BC324" s="371" t="s">
        <v>2121</v>
      </c>
      <c r="BD324" s="371" t="s">
        <v>2121</v>
      </c>
      <c r="BE324" s="371" t="s">
        <v>2121</v>
      </c>
      <c r="BF324" s="371" t="s">
        <v>2121</v>
      </c>
      <c r="BG324" s="371" t="s">
        <v>2093</v>
      </c>
      <c r="BH324" s="371" t="s">
        <v>2121</v>
      </c>
      <c r="BI324" s="381" t="s">
        <v>2121</v>
      </c>
    </row>
    <row r="325" spans="2:65" s="471" customFormat="1" ht="150" hidden="1" x14ac:dyDescent="0.2">
      <c r="B325" s="445" t="s">
        <v>2365</v>
      </c>
      <c r="C325" s="374">
        <f t="shared" si="20"/>
        <v>315</v>
      </c>
      <c r="D325" s="383" t="s">
        <v>84</v>
      </c>
      <c r="E325" s="384" t="s">
        <v>1595</v>
      </c>
      <c r="F325" s="372" t="s">
        <v>2127</v>
      </c>
      <c r="G325" s="377" t="s">
        <v>2142</v>
      </c>
      <c r="H325" s="372" t="s">
        <v>2129</v>
      </c>
      <c r="I325" s="373" t="s">
        <v>2520</v>
      </c>
      <c r="J325" s="374" t="s">
        <v>2350</v>
      </c>
      <c r="K325" s="375" t="s">
        <v>2350</v>
      </c>
      <c r="L325" s="375" t="s">
        <v>2350</v>
      </c>
      <c r="M325" s="375" t="s">
        <v>2350</v>
      </c>
      <c r="N325" s="373" t="s">
        <v>199</v>
      </c>
      <c r="O325" s="373" t="s">
        <v>2128</v>
      </c>
      <c r="P325" s="377" t="s">
        <v>2121</v>
      </c>
      <c r="Q325" s="377" t="s">
        <v>2121</v>
      </c>
      <c r="R325" s="373" t="s">
        <v>2357</v>
      </c>
      <c r="S325" s="386" t="s">
        <v>3259</v>
      </c>
      <c r="T325" s="387">
        <v>46054</v>
      </c>
      <c r="U325" s="379">
        <v>46371</v>
      </c>
      <c r="V325" s="386" t="s">
        <v>2358</v>
      </c>
      <c r="W325" s="377" t="s">
        <v>2121</v>
      </c>
      <c r="X325" s="386" t="s">
        <v>2359</v>
      </c>
      <c r="Y325" s="373" t="s">
        <v>3260</v>
      </c>
      <c r="Z325" s="371" t="s">
        <v>2360</v>
      </c>
      <c r="AA325" s="371" t="s">
        <v>2121</v>
      </c>
      <c r="AB325" s="371" t="s">
        <v>2121</v>
      </c>
      <c r="AC325" s="371" t="s">
        <v>2121</v>
      </c>
      <c r="AD325" s="371" t="s">
        <v>2121</v>
      </c>
      <c r="AE325" s="371" t="s">
        <v>2093</v>
      </c>
      <c r="AF325" s="371" t="s">
        <v>2093</v>
      </c>
      <c r="AG325" s="371" t="s">
        <v>2093</v>
      </c>
      <c r="AH325" s="371" t="s">
        <v>2121</v>
      </c>
      <c r="AI325" s="371" t="s">
        <v>2121</v>
      </c>
      <c r="AJ325" s="371" t="s">
        <v>2121</v>
      </c>
      <c r="AK325" s="371" t="s">
        <v>2121</v>
      </c>
      <c r="AL325" s="371" t="s">
        <v>2121</v>
      </c>
      <c r="AM325" s="371" t="s">
        <v>2121</v>
      </c>
      <c r="AN325" s="371" t="s">
        <v>2121</v>
      </c>
      <c r="AO325" s="371" t="s">
        <v>2121</v>
      </c>
      <c r="AP325" s="371" t="s">
        <v>2121</v>
      </c>
      <c r="AQ325" s="371" t="s">
        <v>2121</v>
      </c>
      <c r="AR325" s="371" t="s">
        <v>2093</v>
      </c>
      <c r="AS325" s="371" t="s">
        <v>2121</v>
      </c>
      <c r="AT325" s="371" t="s">
        <v>2121</v>
      </c>
      <c r="AU325" s="371" t="s">
        <v>2121</v>
      </c>
      <c r="AV325" s="371" t="s">
        <v>2121</v>
      </c>
      <c r="AW325" s="371" t="s">
        <v>2121</v>
      </c>
      <c r="AX325" s="371" t="s">
        <v>2121</v>
      </c>
      <c r="AY325" s="371" t="s">
        <v>2121</v>
      </c>
      <c r="AZ325" s="371" t="s">
        <v>2121</v>
      </c>
      <c r="BA325" s="371" t="s">
        <v>2121</v>
      </c>
      <c r="BB325" s="371" t="s">
        <v>2093</v>
      </c>
      <c r="BC325" s="371" t="s">
        <v>2121</v>
      </c>
      <c r="BD325" s="371" t="s">
        <v>2121</v>
      </c>
      <c r="BE325" s="371" t="s">
        <v>2121</v>
      </c>
      <c r="BF325" s="371" t="s">
        <v>2121</v>
      </c>
      <c r="BG325" s="371" t="s">
        <v>2121</v>
      </c>
      <c r="BH325" s="371" t="s">
        <v>2121</v>
      </c>
      <c r="BI325" s="381" t="s">
        <v>2121</v>
      </c>
    </row>
    <row r="326" spans="2:65" s="471" customFormat="1" ht="58.5" hidden="1" customHeight="1" x14ac:dyDescent="0.2">
      <c r="B326" s="445" t="s">
        <v>2367</v>
      </c>
      <c r="C326" s="374">
        <f t="shared" si="20"/>
        <v>316</v>
      </c>
      <c r="D326" s="383" t="s">
        <v>84</v>
      </c>
      <c r="E326" s="384" t="s">
        <v>1595</v>
      </c>
      <c r="F326" s="372" t="s">
        <v>2220</v>
      </c>
      <c r="G326" s="377" t="s">
        <v>2142</v>
      </c>
      <c r="H326" s="372" t="s">
        <v>2163</v>
      </c>
      <c r="I326" s="373" t="s">
        <v>2520</v>
      </c>
      <c r="J326" s="374" t="s">
        <v>2350</v>
      </c>
      <c r="K326" s="375" t="s">
        <v>2350</v>
      </c>
      <c r="L326" s="375" t="s">
        <v>2350</v>
      </c>
      <c r="M326" s="375" t="s">
        <v>2350</v>
      </c>
      <c r="N326" s="373" t="s">
        <v>199</v>
      </c>
      <c r="O326" s="373" t="s">
        <v>2128</v>
      </c>
      <c r="P326" s="377" t="s">
        <v>2121</v>
      </c>
      <c r="Q326" s="377" t="s">
        <v>2121</v>
      </c>
      <c r="R326" s="373" t="s">
        <v>2361</v>
      </c>
      <c r="S326" s="373" t="s">
        <v>3261</v>
      </c>
      <c r="T326" s="387">
        <v>46054</v>
      </c>
      <c r="U326" s="379">
        <v>46371</v>
      </c>
      <c r="V326" s="373" t="s">
        <v>2362</v>
      </c>
      <c r="W326" s="377" t="s">
        <v>2121</v>
      </c>
      <c r="X326" s="373" t="s">
        <v>2363</v>
      </c>
      <c r="Y326" s="373" t="s">
        <v>3262</v>
      </c>
      <c r="Z326" s="380">
        <v>0.85</v>
      </c>
      <c r="AA326" s="371" t="s">
        <v>2121</v>
      </c>
      <c r="AB326" s="371" t="s">
        <v>2121</v>
      </c>
      <c r="AC326" s="371" t="s">
        <v>2093</v>
      </c>
      <c r="AD326" s="371" t="s">
        <v>2121</v>
      </c>
      <c r="AE326" s="371" t="s">
        <v>2121</v>
      </c>
      <c r="AF326" s="371" t="s">
        <v>2121</v>
      </c>
      <c r="AG326" s="371" t="s">
        <v>2093</v>
      </c>
      <c r="AH326" s="371" t="s">
        <v>2121</v>
      </c>
      <c r="AI326" s="371" t="s">
        <v>2121</v>
      </c>
      <c r="AJ326" s="371" t="s">
        <v>2121</v>
      </c>
      <c r="AK326" s="371" t="s">
        <v>2121</v>
      </c>
      <c r="AL326" s="371" t="s">
        <v>2121</v>
      </c>
      <c r="AM326" s="371" t="s">
        <v>2121</v>
      </c>
      <c r="AN326" s="371" t="s">
        <v>2121</v>
      </c>
      <c r="AO326" s="371" t="s">
        <v>2121</v>
      </c>
      <c r="AP326" s="371" t="s">
        <v>2121</v>
      </c>
      <c r="AQ326" s="371" t="s">
        <v>2121</v>
      </c>
      <c r="AR326" s="371" t="s">
        <v>2121</v>
      </c>
      <c r="AS326" s="371" t="s">
        <v>2121</v>
      </c>
      <c r="AT326" s="371" t="s">
        <v>2121</v>
      </c>
      <c r="AU326" s="371" t="s">
        <v>2093</v>
      </c>
      <c r="AV326" s="371" t="s">
        <v>2121</v>
      </c>
      <c r="AW326" s="371" t="s">
        <v>2121</v>
      </c>
      <c r="AX326" s="371" t="s">
        <v>2121</v>
      </c>
      <c r="AY326" s="371" t="s">
        <v>2121</v>
      </c>
      <c r="AZ326" s="371" t="s">
        <v>2121</v>
      </c>
      <c r="BA326" s="371" t="s">
        <v>2121</v>
      </c>
      <c r="BB326" s="371" t="s">
        <v>2121</v>
      </c>
      <c r="BC326" s="371" t="s">
        <v>2121</v>
      </c>
      <c r="BD326" s="371" t="s">
        <v>2121</v>
      </c>
      <c r="BE326" s="371" t="s">
        <v>2121</v>
      </c>
      <c r="BF326" s="371" t="s">
        <v>2121</v>
      </c>
      <c r="BG326" s="371" t="s">
        <v>2093</v>
      </c>
      <c r="BH326" s="371" t="s">
        <v>2121</v>
      </c>
      <c r="BI326" s="381" t="s">
        <v>2121</v>
      </c>
    </row>
    <row r="327" spans="2:65" s="471" customFormat="1" ht="59.25" hidden="1" customHeight="1" x14ac:dyDescent="0.2">
      <c r="B327" s="445" t="s">
        <v>3263</v>
      </c>
      <c r="C327" s="374">
        <f t="shared" si="20"/>
        <v>317</v>
      </c>
      <c r="D327" s="383" t="s">
        <v>84</v>
      </c>
      <c r="E327" s="384" t="s">
        <v>1595</v>
      </c>
      <c r="F327" s="372" t="s">
        <v>2368</v>
      </c>
      <c r="G327" s="377" t="s">
        <v>2142</v>
      </c>
      <c r="H327" s="372" t="s">
        <v>2129</v>
      </c>
      <c r="I327" s="373" t="s">
        <v>2520</v>
      </c>
      <c r="J327" s="374" t="s">
        <v>2350</v>
      </c>
      <c r="K327" s="375" t="s">
        <v>2350</v>
      </c>
      <c r="L327" s="375" t="s">
        <v>2350</v>
      </c>
      <c r="M327" s="375" t="s">
        <v>2350</v>
      </c>
      <c r="N327" s="373" t="s">
        <v>199</v>
      </c>
      <c r="O327" s="373" t="s">
        <v>2092</v>
      </c>
      <c r="P327" s="377" t="s">
        <v>2121</v>
      </c>
      <c r="Q327" s="377" t="s">
        <v>2121</v>
      </c>
      <c r="R327" s="373" t="s">
        <v>2364</v>
      </c>
      <c r="S327" s="373" t="s">
        <v>2891</v>
      </c>
      <c r="T327" s="387">
        <v>46054</v>
      </c>
      <c r="U327" s="379">
        <v>46371</v>
      </c>
      <c r="V327" s="373" t="s">
        <v>3264</v>
      </c>
      <c r="W327" s="377" t="s">
        <v>2121</v>
      </c>
      <c r="X327" s="377" t="s">
        <v>2121</v>
      </c>
      <c r="Y327" s="377" t="s">
        <v>2121</v>
      </c>
      <c r="Z327" s="377" t="s">
        <v>2121</v>
      </c>
      <c r="AA327" s="371" t="s">
        <v>2121</v>
      </c>
      <c r="AB327" s="371" t="s">
        <v>2121</v>
      </c>
      <c r="AC327" s="371" t="s">
        <v>2121</v>
      </c>
      <c r="AD327" s="371" t="s">
        <v>2121</v>
      </c>
      <c r="AE327" s="371" t="s">
        <v>2121</v>
      </c>
      <c r="AF327" s="371" t="s">
        <v>2093</v>
      </c>
      <c r="AG327" s="371" t="s">
        <v>2093</v>
      </c>
      <c r="AH327" s="371" t="s">
        <v>2093</v>
      </c>
      <c r="AI327" s="371" t="s">
        <v>2121</v>
      </c>
      <c r="AJ327" s="371" t="s">
        <v>2121</v>
      </c>
      <c r="AK327" s="371" t="s">
        <v>2121</v>
      </c>
      <c r="AL327" s="371" t="s">
        <v>2121</v>
      </c>
      <c r="AM327" s="371" t="s">
        <v>2121</v>
      </c>
      <c r="AN327" s="371" t="s">
        <v>2121</v>
      </c>
      <c r="AO327" s="371" t="s">
        <v>2121</v>
      </c>
      <c r="AP327" s="371" t="s">
        <v>2121</v>
      </c>
      <c r="AQ327" s="371" t="s">
        <v>2121</v>
      </c>
      <c r="AR327" s="371" t="s">
        <v>2093</v>
      </c>
      <c r="AS327" s="371" t="s">
        <v>2121</v>
      </c>
      <c r="AT327" s="371" t="s">
        <v>2121</v>
      </c>
      <c r="AU327" s="371" t="s">
        <v>2093</v>
      </c>
      <c r="AV327" s="371" t="s">
        <v>2121</v>
      </c>
      <c r="AW327" s="371" t="s">
        <v>2121</v>
      </c>
      <c r="AX327" s="371" t="s">
        <v>2121</v>
      </c>
      <c r="AY327" s="371" t="s">
        <v>2121</v>
      </c>
      <c r="AZ327" s="371" t="s">
        <v>2121</v>
      </c>
      <c r="BA327" s="371" t="s">
        <v>2121</v>
      </c>
      <c r="BB327" s="371" t="s">
        <v>2093</v>
      </c>
      <c r="BC327" s="371" t="s">
        <v>2121</v>
      </c>
      <c r="BD327" s="371" t="s">
        <v>2121</v>
      </c>
      <c r="BE327" s="371" t="s">
        <v>2121</v>
      </c>
      <c r="BF327" s="371" t="s">
        <v>2121</v>
      </c>
      <c r="BG327" s="371" t="s">
        <v>2093</v>
      </c>
      <c r="BH327" s="371" t="s">
        <v>2121</v>
      </c>
      <c r="BI327" s="381" t="s">
        <v>2121</v>
      </c>
    </row>
    <row r="328" spans="2:65" s="471" customFormat="1" ht="270" hidden="1" customHeight="1" x14ac:dyDescent="0.2">
      <c r="B328" s="445" t="s">
        <v>3265</v>
      </c>
      <c r="C328" s="374">
        <f t="shared" si="20"/>
        <v>318</v>
      </c>
      <c r="D328" s="383" t="s">
        <v>84</v>
      </c>
      <c r="E328" s="384" t="s">
        <v>1595</v>
      </c>
      <c r="F328" s="372" t="s">
        <v>2165</v>
      </c>
      <c r="G328" s="377" t="s">
        <v>2142</v>
      </c>
      <c r="H328" s="372" t="s">
        <v>2129</v>
      </c>
      <c r="I328" s="373" t="s">
        <v>2520</v>
      </c>
      <c r="J328" s="374" t="s">
        <v>2350</v>
      </c>
      <c r="K328" s="375" t="s">
        <v>2350</v>
      </c>
      <c r="L328" s="375" t="s">
        <v>2350</v>
      </c>
      <c r="M328" s="375" t="s">
        <v>2350</v>
      </c>
      <c r="N328" s="373" t="s">
        <v>199</v>
      </c>
      <c r="O328" s="373" t="s">
        <v>2092</v>
      </c>
      <c r="P328" s="377" t="s">
        <v>2121</v>
      </c>
      <c r="Q328" s="377" t="s">
        <v>2121</v>
      </c>
      <c r="R328" s="373" t="s">
        <v>2366</v>
      </c>
      <c r="S328" s="373" t="s">
        <v>3266</v>
      </c>
      <c r="T328" s="387">
        <v>46054</v>
      </c>
      <c r="U328" s="379">
        <v>46371</v>
      </c>
      <c r="V328" s="373" t="s">
        <v>3267</v>
      </c>
      <c r="W328" s="377" t="s">
        <v>2121</v>
      </c>
      <c r="X328" s="377" t="s">
        <v>2121</v>
      </c>
      <c r="Y328" s="377" t="s">
        <v>2121</v>
      </c>
      <c r="Z328" s="377" t="s">
        <v>2121</v>
      </c>
      <c r="AA328" s="371" t="s">
        <v>2121</v>
      </c>
      <c r="AB328" s="371" t="s">
        <v>2121</v>
      </c>
      <c r="AC328" s="371" t="s">
        <v>2093</v>
      </c>
      <c r="AD328" s="371" t="s">
        <v>2121</v>
      </c>
      <c r="AE328" s="371" t="s">
        <v>2121</v>
      </c>
      <c r="AF328" s="371" t="s">
        <v>2093</v>
      </c>
      <c r="AG328" s="371" t="s">
        <v>2121</v>
      </c>
      <c r="AH328" s="371" t="s">
        <v>2093</v>
      </c>
      <c r="AI328" s="371" t="s">
        <v>2121</v>
      </c>
      <c r="AJ328" s="371" t="s">
        <v>2121</v>
      </c>
      <c r="AK328" s="371" t="s">
        <v>2121</v>
      </c>
      <c r="AL328" s="371" t="s">
        <v>2121</v>
      </c>
      <c r="AM328" s="371" t="s">
        <v>2121</v>
      </c>
      <c r="AN328" s="371" t="s">
        <v>2121</v>
      </c>
      <c r="AO328" s="371" t="s">
        <v>2121</v>
      </c>
      <c r="AP328" s="371" t="s">
        <v>2121</v>
      </c>
      <c r="AQ328" s="371" t="s">
        <v>2121</v>
      </c>
      <c r="AR328" s="371" t="s">
        <v>2093</v>
      </c>
      <c r="AS328" s="371" t="s">
        <v>2121</v>
      </c>
      <c r="AT328" s="371" t="s">
        <v>2121</v>
      </c>
      <c r="AU328" s="371" t="s">
        <v>2093</v>
      </c>
      <c r="AV328" s="371" t="s">
        <v>2121</v>
      </c>
      <c r="AW328" s="371" t="s">
        <v>2121</v>
      </c>
      <c r="AX328" s="371" t="s">
        <v>2121</v>
      </c>
      <c r="AY328" s="371" t="s">
        <v>2121</v>
      </c>
      <c r="AZ328" s="371" t="s">
        <v>2121</v>
      </c>
      <c r="BA328" s="371" t="s">
        <v>2121</v>
      </c>
      <c r="BB328" s="371" t="s">
        <v>2093</v>
      </c>
      <c r="BC328" s="371" t="s">
        <v>2121</v>
      </c>
      <c r="BD328" s="371" t="s">
        <v>2121</v>
      </c>
      <c r="BE328" s="371" t="s">
        <v>2121</v>
      </c>
      <c r="BF328" s="371" t="s">
        <v>2121</v>
      </c>
      <c r="BG328" s="371" t="s">
        <v>2093</v>
      </c>
      <c r="BH328" s="371" t="s">
        <v>2121</v>
      </c>
      <c r="BI328" s="381" t="s">
        <v>2121</v>
      </c>
    </row>
    <row r="329" spans="2:65" s="471" customFormat="1" ht="75" hidden="1" x14ac:dyDescent="0.2">
      <c r="B329" s="445" t="s">
        <v>3268</v>
      </c>
      <c r="C329" s="374">
        <f t="shared" si="20"/>
        <v>319</v>
      </c>
      <c r="D329" s="383" t="s">
        <v>84</v>
      </c>
      <c r="E329" s="384" t="s">
        <v>1595</v>
      </c>
      <c r="F329" s="372" t="s">
        <v>2165</v>
      </c>
      <c r="G329" s="377" t="s">
        <v>2142</v>
      </c>
      <c r="H329" s="372" t="s">
        <v>2129</v>
      </c>
      <c r="I329" s="373" t="s">
        <v>2520</v>
      </c>
      <c r="J329" s="374" t="s">
        <v>2350</v>
      </c>
      <c r="K329" s="375" t="s">
        <v>2350</v>
      </c>
      <c r="L329" s="375" t="s">
        <v>2350</v>
      </c>
      <c r="M329" s="375" t="s">
        <v>2350</v>
      </c>
      <c r="N329" s="373" t="s">
        <v>199</v>
      </c>
      <c r="O329" s="373" t="s">
        <v>2092</v>
      </c>
      <c r="P329" s="377" t="s">
        <v>2121</v>
      </c>
      <c r="Q329" s="377" t="s">
        <v>2121</v>
      </c>
      <c r="R329" s="373" t="s">
        <v>3269</v>
      </c>
      <c r="S329" s="373" t="s">
        <v>444</v>
      </c>
      <c r="T329" s="387">
        <v>46054</v>
      </c>
      <c r="U329" s="379">
        <v>46371</v>
      </c>
      <c r="V329" s="386" t="s">
        <v>3270</v>
      </c>
      <c r="W329" s="377" t="s">
        <v>2121</v>
      </c>
      <c r="X329" s="377" t="s">
        <v>2121</v>
      </c>
      <c r="Y329" s="377" t="s">
        <v>2121</v>
      </c>
      <c r="Z329" s="377" t="s">
        <v>2121</v>
      </c>
      <c r="AA329" s="371" t="s">
        <v>2093</v>
      </c>
      <c r="AB329" s="371" t="s">
        <v>2121</v>
      </c>
      <c r="AC329" s="371" t="s">
        <v>2093</v>
      </c>
      <c r="AD329" s="371" t="s">
        <v>2121</v>
      </c>
      <c r="AE329" s="371" t="s">
        <v>2121</v>
      </c>
      <c r="AF329" s="371" t="s">
        <v>2121</v>
      </c>
      <c r="AG329" s="371" t="s">
        <v>2093</v>
      </c>
      <c r="AH329" s="371" t="s">
        <v>2121</v>
      </c>
      <c r="AI329" s="371" t="s">
        <v>2121</v>
      </c>
      <c r="AJ329" s="371" t="s">
        <v>2121</v>
      </c>
      <c r="AK329" s="371" t="s">
        <v>2121</v>
      </c>
      <c r="AL329" s="371" t="s">
        <v>2121</v>
      </c>
      <c r="AM329" s="371" t="s">
        <v>2121</v>
      </c>
      <c r="AN329" s="371" t="s">
        <v>2121</v>
      </c>
      <c r="AO329" s="371" t="s">
        <v>2093</v>
      </c>
      <c r="AP329" s="371" t="s">
        <v>2121</v>
      </c>
      <c r="AQ329" s="371" t="s">
        <v>2093</v>
      </c>
      <c r="AR329" s="371" t="s">
        <v>2093</v>
      </c>
      <c r="AS329" s="371" t="s">
        <v>2121</v>
      </c>
      <c r="AT329" s="371" t="s">
        <v>2121</v>
      </c>
      <c r="AU329" s="371" t="s">
        <v>2093</v>
      </c>
      <c r="AV329" s="371" t="s">
        <v>2121</v>
      </c>
      <c r="AW329" s="371" t="s">
        <v>2121</v>
      </c>
      <c r="AX329" s="371" t="s">
        <v>2121</v>
      </c>
      <c r="AY329" s="371" t="s">
        <v>2121</v>
      </c>
      <c r="AZ329" s="371" t="s">
        <v>2121</v>
      </c>
      <c r="BA329" s="371" t="s">
        <v>2121</v>
      </c>
      <c r="BB329" s="371" t="s">
        <v>2121</v>
      </c>
      <c r="BC329" s="371" t="s">
        <v>2121</v>
      </c>
      <c r="BD329" s="371" t="s">
        <v>2121</v>
      </c>
      <c r="BE329" s="371" t="s">
        <v>2121</v>
      </c>
      <c r="BF329" s="371" t="s">
        <v>2121</v>
      </c>
      <c r="BG329" s="371" t="s">
        <v>2093</v>
      </c>
      <c r="BH329" s="371" t="s">
        <v>2121</v>
      </c>
      <c r="BI329" s="381" t="s">
        <v>2121</v>
      </c>
    </row>
    <row r="330" spans="2:65" s="471" customFormat="1" ht="90" hidden="1" x14ac:dyDescent="0.2">
      <c r="B330" s="445" t="s">
        <v>3271</v>
      </c>
      <c r="C330" s="374">
        <f t="shared" si="20"/>
        <v>320</v>
      </c>
      <c r="D330" s="383" t="s">
        <v>84</v>
      </c>
      <c r="E330" s="384" t="s">
        <v>1595</v>
      </c>
      <c r="F330" s="372" t="s">
        <v>2127</v>
      </c>
      <c r="G330" s="377" t="s">
        <v>2142</v>
      </c>
      <c r="H330" s="372" t="s">
        <v>2129</v>
      </c>
      <c r="I330" s="373" t="s">
        <v>2520</v>
      </c>
      <c r="J330" s="374" t="s">
        <v>2350</v>
      </c>
      <c r="K330" s="375" t="s">
        <v>2350</v>
      </c>
      <c r="L330" s="375" t="s">
        <v>2350</v>
      </c>
      <c r="M330" s="375" t="s">
        <v>2350</v>
      </c>
      <c r="N330" s="373" t="s">
        <v>199</v>
      </c>
      <c r="O330" s="373" t="s">
        <v>2128</v>
      </c>
      <c r="P330" s="377" t="s">
        <v>2121</v>
      </c>
      <c r="Q330" s="377" t="s">
        <v>2121</v>
      </c>
      <c r="R330" s="373" t="s">
        <v>3272</v>
      </c>
      <c r="S330" s="373" t="s">
        <v>2891</v>
      </c>
      <c r="T330" s="387">
        <v>46054</v>
      </c>
      <c r="U330" s="379">
        <v>46371</v>
      </c>
      <c r="V330" s="373" t="s">
        <v>3273</v>
      </c>
      <c r="W330" s="377" t="s">
        <v>2121</v>
      </c>
      <c r="X330" s="377" t="s">
        <v>2121</v>
      </c>
      <c r="Y330" s="377" t="s">
        <v>2121</v>
      </c>
      <c r="Z330" s="377" t="s">
        <v>2121</v>
      </c>
      <c r="AA330" s="371" t="s">
        <v>2121</v>
      </c>
      <c r="AB330" s="371" t="s">
        <v>2121</v>
      </c>
      <c r="AC330" s="371" t="s">
        <v>2093</v>
      </c>
      <c r="AD330" s="371" t="s">
        <v>2121</v>
      </c>
      <c r="AE330" s="371" t="s">
        <v>2121</v>
      </c>
      <c r="AF330" s="371" t="s">
        <v>2121</v>
      </c>
      <c r="AG330" s="371" t="s">
        <v>2093</v>
      </c>
      <c r="AH330" s="371" t="s">
        <v>2121</v>
      </c>
      <c r="AI330" s="371" t="s">
        <v>2121</v>
      </c>
      <c r="AJ330" s="371" t="s">
        <v>2121</v>
      </c>
      <c r="AK330" s="371" t="s">
        <v>2121</v>
      </c>
      <c r="AL330" s="371" t="s">
        <v>2121</v>
      </c>
      <c r="AM330" s="371" t="s">
        <v>2121</v>
      </c>
      <c r="AN330" s="371" t="s">
        <v>2121</v>
      </c>
      <c r="AO330" s="371" t="s">
        <v>2121</v>
      </c>
      <c r="AP330" s="371" t="s">
        <v>2121</v>
      </c>
      <c r="AQ330" s="371" t="s">
        <v>2121</v>
      </c>
      <c r="AR330" s="371" t="s">
        <v>2121</v>
      </c>
      <c r="AS330" s="371" t="s">
        <v>2121</v>
      </c>
      <c r="AT330" s="371" t="s">
        <v>2121</v>
      </c>
      <c r="AU330" s="371" t="s">
        <v>2093</v>
      </c>
      <c r="AV330" s="371" t="s">
        <v>2121</v>
      </c>
      <c r="AW330" s="371" t="s">
        <v>2121</v>
      </c>
      <c r="AX330" s="371" t="s">
        <v>2121</v>
      </c>
      <c r="AY330" s="371" t="s">
        <v>2121</v>
      </c>
      <c r="AZ330" s="371" t="s">
        <v>2121</v>
      </c>
      <c r="BA330" s="371" t="s">
        <v>2121</v>
      </c>
      <c r="BB330" s="371" t="s">
        <v>2121</v>
      </c>
      <c r="BC330" s="371" t="s">
        <v>2121</v>
      </c>
      <c r="BD330" s="371" t="s">
        <v>2121</v>
      </c>
      <c r="BE330" s="371" t="s">
        <v>2121</v>
      </c>
      <c r="BF330" s="371" t="s">
        <v>2121</v>
      </c>
      <c r="BG330" s="371" t="s">
        <v>2093</v>
      </c>
      <c r="BH330" s="371" t="s">
        <v>2121</v>
      </c>
      <c r="BI330" s="381" t="s">
        <v>2121</v>
      </c>
    </row>
    <row r="331" spans="2:65" s="471" customFormat="1" ht="45" hidden="1" x14ac:dyDescent="0.2">
      <c r="B331" s="445" t="s">
        <v>3274</v>
      </c>
      <c r="C331" s="374">
        <f t="shared" si="20"/>
        <v>321</v>
      </c>
      <c r="D331" s="383" t="s">
        <v>84</v>
      </c>
      <c r="E331" s="384" t="s">
        <v>1595</v>
      </c>
      <c r="F331" s="372" t="s">
        <v>2220</v>
      </c>
      <c r="G331" s="377" t="s">
        <v>2142</v>
      </c>
      <c r="H331" s="372" t="s">
        <v>2129</v>
      </c>
      <c r="I331" s="373" t="s">
        <v>2520</v>
      </c>
      <c r="J331" s="374" t="s">
        <v>2350</v>
      </c>
      <c r="K331" s="375" t="s">
        <v>2350</v>
      </c>
      <c r="L331" s="375" t="s">
        <v>2350</v>
      </c>
      <c r="M331" s="375" t="s">
        <v>2350</v>
      </c>
      <c r="N331" s="373" t="s">
        <v>199</v>
      </c>
      <c r="O331" s="373" t="s">
        <v>2128</v>
      </c>
      <c r="P331" s="377" t="s">
        <v>2121</v>
      </c>
      <c r="Q331" s="377" t="s">
        <v>2121</v>
      </c>
      <c r="R331" s="373" t="s">
        <v>3275</v>
      </c>
      <c r="S331" s="373" t="s">
        <v>2537</v>
      </c>
      <c r="T331" s="387">
        <v>46054</v>
      </c>
      <c r="U331" s="379">
        <v>46371</v>
      </c>
      <c r="V331" s="373" t="s">
        <v>3276</v>
      </c>
      <c r="W331" s="377" t="s">
        <v>2121</v>
      </c>
      <c r="X331" s="377" t="s">
        <v>2121</v>
      </c>
      <c r="Y331" s="377" t="s">
        <v>2121</v>
      </c>
      <c r="Z331" s="377" t="s">
        <v>2121</v>
      </c>
      <c r="AA331" s="371" t="s">
        <v>2121</v>
      </c>
      <c r="AB331" s="371" t="s">
        <v>2121</v>
      </c>
      <c r="AC331" s="371" t="s">
        <v>2093</v>
      </c>
      <c r="AD331" s="371" t="s">
        <v>2121</v>
      </c>
      <c r="AE331" s="371" t="s">
        <v>2121</v>
      </c>
      <c r="AF331" s="371" t="s">
        <v>2121</v>
      </c>
      <c r="AG331" s="371" t="s">
        <v>2093</v>
      </c>
      <c r="AH331" s="371" t="s">
        <v>2121</v>
      </c>
      <c r="AI331" s="371" t="s">
        <v>2121</v>
      </c>
      <c r="AJ331" s="371" t="s">
        <v>2121</v>
      </c>
      <c r="AK331" s="371" t="s">
        <v>2121</v>
      </c>
      <c r="AL331" s="371" t="s">
        <v>2121</v>
      </c>
      <c r="AM331" s="371" t="s">
        <v>2121</v>
      </c>
      <c r="AN331" s="371" t="s">
        <v>2121</v>
      </c>
      <c r="AO331" s="371" t="s">
        <v>2121</v>
      </c>
      <c r="AP331" s="371" t="s">
        <v>2121</v>
      </c>
      <c r="AQ331" s="371" t="s">
        <v>2121</v>
      </c>
      <c r="AR331" s="371" t="s">
        <v>2121</v>
      </c>
      <c r="AS331" s="371" t="s">
        <v>2121</v>
      </c>
      <c r="AT331" s="371" t="s">
        <v>2121</v>
      </c>
      <c r="AU331" s="371" t="s">
        <v>2093</v>
      </c>
      <c r="AV331" s="371" t="s">
        <v>2121</v>
      </c>
      <c r="AW331" s="371" t="s">
        <v>2121</v>
      </c>
      <c r="AX331" s="371" t="s">
        <v>2121</v>
      </c>
      <c r="AY331" s="371" t="s">
        <v>2121</v>
      </c>
      <c r="AZ331" s="371" t="s">
        <v>2121</v>
      </c>
      <c r="BA331" s="371" t="s">
        <v>2121</v>
      </c>
      <c r="BB331" s="371" t="s">
        <v>2121</v>
      </c>
      <c r="BC331" s="371" t="s">
        <v>2121</v>
      </c>
      <c r="BD331" s="371" t="s">
        <v>2121</v>
      </c>
      <c r="BE331" s="371" t="s">
        <v>2121</v>
      </c>
      <c r="BF331" s="371" t="s">
        <v>2121</v>
      </c>
      <c r="BG331" s="371" t="s">
        <v>2093</v>
      </c>
      <c r="BH331" s="371" t="s">
        <v>2121</v>
      </c>
      <c r="BI331" s="381" t="s">
        <v>2121</v>
      </c>
    </row>
    <row r="332" spans="2:65" s="471" customFormat="1" ht="60" hidden="1" x14ac:dyDescent="0.2">
      <c r="B332" s="445" t="s">
        <v>3277</v>
      </c>
      <c r="C332" s="374">
        <f t="shared" si="20"/>
        <v>322</v>
      </c>
      <c r="D332" s="383" t="s">
        <v>84</v>
      </c>
      <c r="E332" s="384" t="s">
        <v>1595</v>
      </c>
      <c r="F332" s="372" t="s">
        <v>2220</v>
      </c>
      <c r="G332" s="377" t="s">
        <v>2142</v>
      </c>
      <c r="H332" s="372" t="s">
        <v>2129</v>
      </c>
      <c r="I332" s="373" t="s">
        <v>2520</v>
      </c>
      <c r="J332" s="374" t="s">
        <v>2350</v>
      </c>
      <c r="K332" s="375" t="s">
        <v>2350</v>
      </c>
      <c r="L332" s="375" t="s">
        <v>2350</v>
      </c>
      <c r="M332" s="375" t="s">
        <v>2350</v>
      </c>
      <c r="N332" s="373" t="s">
        <v>199</v>
      </c>
      <c r="O332" s="373" t="s">
        <v>2128</v>
      </c>
      <c r="P332" s="377" t="s">
        <v>2121</v>
      </c>
      <c r="Q332" s="377" t="s">
        <v>2121</v>
      </c>
      <c r="R332" s="373" t="s">
        <v>3278</v>
      </c>
      <c r="S332" s="373" t="s">
        <v>2537</v>
      </c>
      <c r="T332" s="387">
        <v>46054</v>
      </c>
      <c r="U332" s="379">
        <v>46371</v>
      </c>
      <c r="V332" s="373" t="s">
        <v>3279</v>
      </c>
      <c r="W332" s="377" t="s">
        <v>2121</v>
      </c>
      <c r="X332" s="377" t="s">
        <v>2121</v>
      </c>
      <c r="Y332" s="377" t="s">
        <v>2121</v>
      </c>
      <c r="Z332" s="377" t="s">
        <v>2121</v>
      </c>
      <c r="AA332" s="371" t="s">
        <v>2121</v>
      </c>
      <c r="AB332" s="371" t="s">
        <v>2121</v>
      </c>
      <c r="AC332" s="371" t="s">
        <v>2093</v>
      </c>
      <c r="AD332" s="371" t="s">
        <v>2121</v>
      </c>
      <c r="AE332" s="371" t="s">
        <v>2121</v>
      </c>
      <c r="AF332" s="371" t="s">
        <v>2121</v>
      </c>
      <c r="AG332" s="371" t="s">
        <v>2093</v>
      </c>
      <c r="AH332" s="371" t="s">
        <v>2121</v>
      </c>
      <c r="AI332" s="371" t="s">
        <v>2121</v>
      </c>
      <c r="AJ332" s="371" t="s">
        <v>2121</v>
      </c>
      <c r="AK332" s="371" t="s">
        <v>2121</v>
      </c>
      <c r="AL332" s="371" t="s">
        <v>2121</v>
      </c>
      <c r="AM332" s="371" t="s">
        <v>2121</v>
      </c>
      <c r="AN332" s="371" t="s">
        <v>2121</v>
      </c>
      <c r="AO332" s="371" t="s">
        <v>2121</v>
      </c>
      <c r="AP332" s="371" t="s">
        <v>2121</v>
      </c>
      <c r="AQ332" s="371" t="s">
        <v>2121</v>
      </c>
      <c r="AR332" s="371" t="s">
        <v>2121</v>
      </c>
      <c r="AS332" s="371" t="s">
        <v>2121</v>
      </c>
      <c r="AT332" s="371" t="s">
        <v>2121</v>
      </c>
      <c r="AU332" s="371" t="s">
        <v>2093</v>
      </c>
      <c r="AV332" s="371" t="s">
        <v>2121</v>
      </c>
      <c r="AW332" s="371" t="s">
        <v>2121</v>
      </c>
      <c r="AX332" s="371" t="s">
        <v>2121</v>
      </c>
      <c r="AY332" s="371" t="s">
        <v>2121</v>
      </c>
      <c r="AZ332" s="371" t="s">
        <v>2121</v>
      </c>
      <c r="BA332" s="371" t="s">
        <v>2121</v>
      </c>
      <c r="BB332" s="371" t="s">
        <v>2121</v>
      </c>
      <c r="BC332" s="371" t="s">
        <v>2121</v>
      </c>
      <c r="BD332" s="371" t="s">
        <v>2121</v>
      </c>
      <c r="BE332" s="371" t="s">
        <v>2121</v>
      </c>
      <c r="BF332" s="371" t="s">
        <v>2121</v>
      </c>
      <c r="BG332" s="371" t="s">
        <v>2093</v>
      </c>
      <c r="BH332" s="371" t="s">
        <v>2121</v>
      </c>
      <c r="BI332" s="381" t="s">
        <v>2121</v>
      </c>
    </row>
    <row r="333" spans="2:65" s="471" customFormat="1" ht="105" hidden="1" x14ac:dyDescent="0.2">
      <c r="B333" s="445" t="s">
        <v>3280</v>
      </c>
      <c r="C333" s="374">
        <f t="shared" si="20"/>
        <v>323</v>
      </c>
      <c r="D333" s="383" t="s">
        <v>84</v>
      </c>
      <c r="E333" s="384" t="s">
        <v>1595</v>
      </c>
      <c r="F333" s="372" t="s">
        <v>2220</v>
      </c>
      <c r="G333" s="377" t="s">
        <v>2142</v>
      </c>
      <c r="H333" s="372" t="s">
        <v>2163</v>
      </c>
      <c r="I333" s="373" t="s">
        <v>2520</v>
      </c>
      <c r="J333" s="374" t="s">
        <v>2350</v>
      </c>
      <c r="K333" s="375" t="s">
        <v>2350</v>
      </c>
      <c r="L333" s="375" t="s">
        <v>2350</v>
      </c>
      <c r="M333" s="375" t="s">
        <v>2350</v>
      </c>
      <c r="N333" s="373" t="s">
        <v>199</v>
      </c>
      <c r="O333" s="373" t="s">
        <v>2128</v>
      </c>
      <c r="P333" s="377" t="s">
        <v>2121</v>
      </c>
      <c r="Q333" s="377" t="s">
        <v>2121</v>
      </c>
      <c r="R333" s="386" t="s">
        <v>3281</v>
      </c>
      <c r="S333" s="373" t="s">
        <v>2537</v>
      </c>
      <c r="T333" s="379">
        <v>46054</v>
      </c>
      <c r="U333" s="379">
        <v>46371</v>
      </c>
      <c r="V333" s="373" t="s">
        <v>3282</v>
      </c>
      <c r="W333" s="377" t="s">
        <v>2121</v>
      </c>
      <c r="X333" s="377" t="s">
        <v>2121</v>
      </c>
      <c r="Y333" s="377" t="s">
        <v>2121</v>
      </c>
      <c r="Z333" s="377" t="s">
        <v>2121</v>
      </c>
      <c r="AA333" s="371" t="s">
        <v>2093</v>
      </c>
      <c r="AB333" s="371" t="s">
        <v>2121</v>
      </c>
      <c r="AC333" s="371" t="s">
        <v>2121</v>
      </c>
      <c r="AD333" s="371" t="s">
        <v>2121</v>
      </c>
      <c r="AE333" s="371" t="s">
        <v>2121</v>
      </c>
      <c r="AF333" s="371" t="s">
        <v>2121</v>
      </c>
      <c r="AG333" s="371" t="s">
        <v>2093</v>
      </c>
      <c r="AH333" s="371" t="s">
        <v>2121</v>
      </c>
      <c r="AI333" s="371" t="s">
        <v>2121</v>
      </c>
      <c r="AJ333" s="371" t="s">
        <v>2121</v>
      </c>
      <c r="AK333" s="371" t="s">
        <v>2093</v>
      </c>
      <c r="AL333" s="371" t="s">
        <v>2093</v>
      </c>
      <c r="AM333" s="371" t="s">
        <v>2121</v>
      </c>
      <c r="AN333" s="371" t="s">
        <v>2121</v>
      </c>
      <c r="AO333" s="371" t="s">
        <v>2121</v>
      </c>
      <c r="AP333" s="371" t="s">
        <v>2121</v>
      </c>
      <c r="AQ333" s="371" t="s">
        <v>2121</v>
      </c>
      <c r="AR333" s="371" t="s">
        <v>2121</v>
      </c>
      <c r="AS333" s="371" t="s">
        <v>2121</v>
      </c>
      <c r="AT333" s="371" t="s">
        <v>2121</v>
      </c>
      <c r="AU333" s="371" t="s">
        <v>2093</v>
      </c>
      <c r="AV333" s="371" t="s">
        <v>2121</v>
      </c>
      <c r="AW333" s="371" t="s">
        <v>2121</v>
      </c>
      <c r="AX333" s="371" t="s">
        <v>2121</v>
      </c>
      <c r="AY333" s="371" t="s">
        <v>2121</v>
      </c>
      <c r="AZ333" s="371" t="s">
        <v>2121</v>
      </c>
      <c r="BA333" s="371" t="s">
        <v>2121</v>
      </c>
      <c r="BB333" s="371" t="s">
        <v>2121</v>
      </c>
      <c r="BC333" s="371" t="s">
        <v>2121</v>
      </c>
      <c r="BD333" s="371" t="s">
        <v>2121</v>
      </c>
      <c r="BE333" s="371" t="s">
        <v>2121</v>
      </c>
      <c r="BF333" s="371" t="s">
        <v>2121</v>
      </c>
      <c r="BG333" s="371" t="s">
        <v>2121</v>
      </c>
      <c r="BH333" s="371" t="s">
        <v>2093</v>
      </c>
      <c r="BI333" s="381" t="s">
        <v>2093</v>
      </c>
    </row>
    <row r="334" spans="2:65" ht="30" hidden="1" x14ac:dyDescent="0.2">
      <c r="B334" s="445" t="s">
        <v>3283</v>
      </c>
      <c r="C334" s="374">
        <f t="shared" si="20"/>
        <v>324</v>
      </c>
      <c r="D334" s="368" t="s">
        <v>84</v>
      </c>
      <c r="E334" s="369" t="s">
        <v>1595</v>
      </c>
      <c r="F334" s="370" t="s">
        <v>2220</v>
      </c>
      <c r="G334" s="377" t="s">
        <v>2142</v>
      </c>
      <c r="H334" s="370" t="s">
        <v>2163</v>
      </c>
      <c r="I334" s="373" t="s">
        <v>2520</v>
      </c>
      <c r="J334" s="374" t="s">
        <v>2350</v>
      </c>
      <c r="K334" s="375" t="s">
        <v>2350</v>
      </c>
      <c r="L334" s="375" t="s">
        <v>2350</v>
      </c>
      <c r="M334" s="375" t="s">
        <v>2350</v>
      </c>
      <c r="N334" s="373" t="s">
        <v>199</v>
      </c>
      <c r="O334" s="373" t="s">
        <v>2134</v>
      </c>
      <c r="P334" s="377" t="s">
        <v>2121</v>
      </c>
      <c r="Q334" s="377" t="s">
        <v>2121</v>
      </c>
      <c r="R334" s="432" t="s">
        <v>3284</v>
      </c>
      <c r="S334" s="432" t="s">
        <v>2537</v>
      </c>
      <c r="T334" s="379">
        <v>46054</v>
      </c>
      <c r="U334" s="433">
        <v>46371</v>
      </c>
      <c r="V334" s="432" t="s">
        <v>3285</v>
      </c>
      <c r="W334" s="377" t="s">
        <v>2121</v>
      </c>
      <c r="X334" s="377" t="s">
        <v>2121</v>
      </c>
      <c r="Y334" s="377" t="s">
        <v>2121</v>
      </c>
      <c r="Z334" s="377" t="s">
        <v>2121</v>
      </c>
      <c r="AA334" s="434" t="s">
        <v>2093</v>
      </c>
      <c r="AB334" s="434" t="s">
        <v>2121</v>
      </c>
      <c r="AC334" s="434" t="s">
        <v>2121</v>
      </c>
      <c r="AD334" s="434" t="s">
        <v>2121</v>
      </c>
      <c r="AE334" s="434" t="s">
        <v>2121</v>
      </c>
      <c r="AF334" s="434" t="s">
        <v>2121</v>
      </c>
      <c r="AG334" s="434" t="s">
        <v>2093</v>
      </c>
      <c r="AH334" s="434" t="s">
        <v>2121</v>
      </c>
      <c r="AI334" s="434" t="s">
        <v>2121</v>
      </c>
      <c r="AJ334" s="434" t="s">
        <v>2121</v>
      </c>
      <c r="AK334" s="434" t="s">
        <v>2093</v>
      </c>
      <c r="AL334" s="434" t="s">
        <v>2093</v>
      </c>
      <c r="AM334" s="434" t="s">
        <v>2121</v>
      </c>
      <c r="AN334" s="434" t="s">
        <v>2121</v>
      </c>
      <c r="AO334" s="434" t="s">
        <v>2121</v>
      </c>
      <c r="AP334" s="434" t="s">
        <v>2121</v>
      </c>
      <c r="AQ334" s="434" t="s">
        <v>2121</v>
      </c>
      <c r="AR334" s="434" t="s">
        <v>2093</v>
      </c>
      <c r="AS334" s="434" t="s">
        <v>2121</v>
      </c>
      <c r="AT334" s="434" t="s">
        <v>2121</v>
      </c>
      <c r="AU334" s="434" t="s">
        <v>2093</v>
      </c>
      <c r="AV334" s="434" t="s">
        <v>2121</v>
      </c>
      <c r="AW334" s="434" t="s">
        <v>2121</v>
      </c>
      <c r="AX334" s="434" t="s">
        <v>2121</v>
      </c>
      <c r="AY334" s="434" t="s">
        <v>2121</v>
      </c>
      <c r="AZ334" s="434" t="s">
        <v>2121</v>
      </c>
      <c r="BA334" s="434" t="s">
        <v>2121</v>
      </c>
      <c r="BB334" s="434" t="s">
        <v>2121</v>
      </c>
      <c r="BC334" s="434" t="s">
        <v>2121</v>
      </c>
      <c r="BD334" s="434" t="s">
        <v>2121</v>
      </c>
      <c r="BE334" s="434" t="s">
        <v>2121</v>
      </c>
      <c r="BF334" s="434" t="s">
        <v>2121</v>
      </c>
      <c r="BG334" s="434" t="s">
        <v>2121</v>
      </c>
      <c r="BH334" s="434" t="s">
        <v>2093</v>
      </c>
      <c r="BI334" s="435" t="s">
        <v>2093</v>
      </c>
      <c r="BJ334" s="333"/>
      <c r="BK334" s="333"/>
      <c r="BL334" s="333"/>
      <c r="BM334" s="333"/>
    </row>
    <row r="335" spans="2:65" ht="66.75" hidden="1" customHeight="1" x14ac:dyDescent="0.2">
      <c r="B335" s="445" t="s">
        <v>3286</v>
      </c>
      <c r="C335" s="374">
        <f t="shared" si="20"/>
        <v>325</v>
      </c>
      <c r="D335" s="368" t="s">
        <v>84</v>
      </c>
      <c r="E335" s="369" t="s">
        <v>1595</v>
      </c>
      <c r="F335" s="372" t="s">
        <v>2220</v>
      </c>
      <c r="G335" s="377" t="s">
        <v>2142</v>
      </c>
      <c r="H335" s="372" t="s">
        <v>2163</v>
      </c>
      <c r="I335" s="373" t="s">
        <v>2520</v>
      </c>
      <c r="J335" s="374" t="s">
        <v>2350</v>
      </c>
      <c r="K335" s="375" t="s">
        <v>2350</v>
      </c>
      <c r="L335" s="375" t="s">
        <v>2350</v>
      </c>
      <c r="M335" s="375" t="s">
        <v>2350</v>
      </c>
      <c r="N335" s="373" t="s">
        <v>199</v>
      </c>
      <c r="O335" s="373" t="s">
        <v>2128</v>
      </c>
      <c r="P335" s="377" t="s">
        <v>2121</v>
      </c>
      <c r="Q335" s="377" t="s">
        <v>2121</v>
      </c>
      <c r="R335" s="432" t="s">
        <v>3287</v>
      </c>
      <c r="S335" s="432" t="s">
        <v>2537</v>
      </c>
      <c r="T335" s="379">
        <v>46054</v>
      </c>
      <c r="U335" s="433">
        <v>46371</v>
      </c>
      <c r="V335" s="432" t="s">
        <v>3288</v>
      </c>
      <c r="W335" s="377" t="s">
        <v>2121</v>
      </c>
      <c r="X335" s="377" t="s">
        <v>2121</v>
      </c>
      <c r="Y335" s="377" t="s">
        <v>2121</v>
      </c>
      <c r="Z335" s="377" t="s">
        <v>2121</v>
      </c>
      <c r="AA335" s="434" t="s">
        <v>2121</v>
      </c>
      <c r="AB335" s="434" t="s">
        <v>2121</v>
      </c>
      <c r="AC335" s="434" t="s">
        <v>2121</v>
      </c>
      <c r="AD335" s="434" t="s">
        <v>2121</v>
      </c>
      <c r="AE335" s="434" t="s">
        <v>2121</v>
      </c>
      <c r="AF335" s="434" t="s">
        <v>2121</v>
      </c>
      <c r="AG335" s="434" t="s">
        <v>2093</v>
      </c>
      <c r="AH335" s="434" t="s">
        <v>2121</v>
      </c>
      <c r="AI335" s="434" t="s">
        <v>2121</v>
      </c>
      <c r="AJ335" s="434" t="s">
        <v>2121</v>
      </c>
      <c r="AK335" s="434" t="s">
        <v>2093</v>
      </c>
      <c r="AL335" s="434" t="s">
        <v>2093</v>
      </c>
      <c r="AM335" s="434" t="s">
        <v>2121</v>
      </c>
      <c r="AN335" s="434" t="s">
        <v>2121</v>
      </c>
      <c r="AO335" s="434" t="s">
        <v>2121</v>
      </c>
      <c r="AP335" s="434" t="s">
        <v>2121</v>
      </c>
      <c r="AQ335" s="434" t="s">
        <v>2121</v>
      </c>
      <c r="AR335" s="434" t="s">
        <v>2121</v>
      </c>
      <c r="AS335" s="434" t="s">
        <v>2121</v>
      </c>
      <c r="AT335" s="434" t="s">
        <v>2121</v>
      </c>
      <c r="AU335" s="434" t="s">
        <v>2093</v>
      </c>
      <c r="AV335" s="434" t="s">
        <v>2121</v>
      </c>
      <c r="AW335" s="434" t="s">
        <v>2121</v>
      </c>
      <c r="AX335" s="434" t="s">
        <v>2121</v>
      </c>
      <c r="AY335" s="434" t="s">
        <v>2121</v>
      </c>
      <c r="AZ335" s="434" t="s">
        <v>2121</v>
      </c>
      <c r="BA335" s="434" t="s">
        <v>2121</v>
      </c>
      <c r="BB335" s="434" t="s">
        <v>2121</v>
      </c>
      <c r="BC335" s="434" t="s">
        <v>2093</v>
      </c>
      <c r="BD335" s="434" t="s">
        <v>2121</v>
      </c>
      <c r="BE335" s="434" t="s">
        <v>2121</v>
      </c>
      <c r="BF335" s="434" t="s">
        <v>2121</v>
      </c>
      <c r="BG335" s="434" t="s">
        <v>2121</v>
      </c>
      <c r="BH335" s="434" t="s">
        <v>2093</v>
      </c>
      <c r="BI335" s="435" t="s">
        <v>2093</v>
      </c>
      <c r="BJ335" s="333"/>
      <c r="BK335" s="333"/>
      <c r="BL335" s="333"/>
      <c r="BM335" s="333"/>
    </row>
    <row r="336" spans="2:65" ht="69.75" hidden="1" customHeight="1" x14ac:dyDescent="0.2">
      <c r="B336" s="445"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SF-Seleccione el producto-S-N-5-N.A-N-OAPCR -326</v>
      </c>
      <c r="C336" s="374">
        <f t="shared" si="20"/>
        <v>326</v>
      </c>
      <c r="D336" s="388" t="s">
        <v>99</v>
      </c>
      <c r="E336" s="389" t="s">
        <v>2118</v>
      </c>
      <c r="F336" s="395" t="s">
        <v>2119</v>
      </c>
      <c r="G336" s="371" t="s">
        <v>2142</v>
      </c>
      <c r="H336" s="395" t="s">
        <v>2126</v>
      </c>
      <c r="I336" s="386" t="s">
        <v>2408</v>
      </c>
      <c r="J336" s="374" t="str">
        <f>IFERROR(VLOOKUP(PAA_20253132[[#This Row],[PRODUCTO  (Intermedio- proyectos)]],[5]!Tabla17[#All],2,FALSE),"Seleccione el producto")</f>
        <v>Seleccione el producto</v>
      </c>
      <c r="K336" s="391" t="str">
        <f>IFERROR(VLOOKUP(PAA_20253132[[#This Row],[PRODUCTO  (Intermedio- proyectos)]],[5]!Tabla17[#All],3,FALSE),"Seleccione el producto")</f>
        <v>Seleccione el producto</v>
      </c>
      <c r="L336" s="391" t="str">
        <f>IFERROR(VLOOKUP(PAA_20253132[[#This Row],[PRODUCTO  (Intermedio- proyectos)]],[5]!Tabla17[#All],4,FALSE),"Seleccione el producto")</f>
        <v>Seleccione el producto</v>
      </c>
      <c r="M336" s="391" t="str">
        <f>IFERROR(VLOOKUP(PAA_20253132[[#This Row],[PRODUCTO  (Intermedio- proyectos)]],[5]!Tabla17[#All],5,FALSE),"Seleccione el producto")</f>
        <v>Seleccione el producto</v>
      </c>
      <c r="N336" s="386" t="s">
        <v>199</v>
      </c>
      <c r="O336" s="386" t="s">
        <v>2092</v>
      </c>
      <c r="P336" s="377" t="s">
        <v>2121</v>
      </c>
      <c r="Q336" s="377" t="s">
        <v>2121</v>
      </c>
      <c r="R336" s="438" t="s">
        <v>3289</v>
      </c>
      <c r="S336" s="438" t="s">
        <v>3290</v>
      </c>
      <c r="T336" s="476">
        <v>46054</v>
      </c>
      <c r="U336" s="476">
        <v>46371</v>
      </c>
      <c r="V336" s="438" t="s">
        <v>3291</v>
      </c>
      <c r="W336" s="377" t="s">
        <v>2121</v>
      </c>
      <c r="X336" s="371" t="s">
        <v>2121</v>
      </c>
      <c r="Y336" s="371" t="s">
        <v>2121</v>
      </c>
      <c r="Z336" s="377" t="s">
        <v>2121</v>
      </c>
      <c r="AA336" s="394" t="s">
        <v>2093</v>
      </c>
      <c r="AB336" s="434" t="s">
        <v>2121</v>
      </c>
      <c r="AC336" s="394" t="s">
        <v>2093</v>
      </c>
      <c r="AD336" s="434" t="s">
        <v>2121</v>
      </c>
      <c r="AE336" s="434" t="s">
        <v>2121</v>
      </c>
      <c r="AF336" s="434" t="s">
        <v>2121</v>
      </c>
      <c r="AG336" s="394" t="s">
        <v>2093</v>
      </c>
      <c r="AH336" s="434" t="s">
        <v>2121</v>
      </c>
      <c r="AI336" s="434" t="s">
        <v>2121</v>
      </c>
      <c r="AJ336" s="434" t="s">
        <v>2121</v>
      </c>
      <c r="AK336" s="434" t="s">
        <v>2121</v>
      </c>
      <c r="AL336" s="434" t="s">
        <v>2121</v>
      </c>
      <c r="AM336" s="434" t="s">
        <v>2121</v>
      </c>
      <c r="AN336" s="434" t="s">
        <v>2121</v>
      </c>
      <c r="AO336" s="434" t="s">
        <v>2121</v>
      </c>
      <c r="AP336" s="394" t="s">
        <v>2093</v>
      </c>
      <c r="AQ336" s="434" t="s">
        <v>2121</v>
      </c>
      <c r="AR336" s="434" t="s">
        <v>2121</v>
      </c>
      <c r="AS336" s="434" t="s">
        <v>2121</v>
      </c>
      <c r="AT336" s="434" t="s">
        <v>2121</v>
      </c>
      <c r="AU336" s="394" t="s">
        <v>2093</v>
      </c>
      <c r="AV336" s="434" t="s">
        <v>2121</v>
      </c>
      <c r="AW336" s="434" t="s">
        <v>2121</v>
      </c>
      <c r="AX336" s="434" t="s">
        <v>2121</v>
      </c>
      <c r="AY336" s="434" t="s">
        <v>2121</v>
      </c>
      <c r="AZ336" s="434" t="s">
        <v>2121</v>
      </c>
      <c r="BA336" s="434" t="s">
        <v>2121</v>
      </c>
      <c r="BB336" s="434" t="s">
        <v>2121</v>
      </c>
      <c r="BC336" s="394" t="s">
        <v>2093</v>
      </c>
      <c r="BD336" s="434" t="s">
        <v>2121</v>
      </c>
      <c r="BE336" s="434" t="s">
        <v>2121</v>
      </c>
      <c r="BF336" s="434" t="s">
        <v>2121</v>
      </c>
      <c r="BG336" s="434" t="s">
        <v>2121</v>
      </c>
      <c r="BH336" s="394" t="s">
        <v>2093</v>
      </c>
      <c r="BI336" s="435" t="s">
        <v>2121</v>
      </c>
      <c r="BJ336" s="333"/>
      <c r="BK336" s="333"/>
      <c r="BL336" s="333"/>
      <c r="BM336" s="333"/>
    </row>
    <row r="337" spans="2:65" ht="55.5" hidden="1" customHeight="1" x14ac:dyDescent="0.2">
      <c r="B337"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SF-Seleccione el producto-S-N-5-N.A-N-OAPCR -327</v>
      </c>
      <c r="C337" s="374">
        <f t="shared" si="20"/>
        <v>327</v>
      </c>
      <c r="D337" s="388" t="s">
        <v>99</v>
      </c>
      <c r="E337" s="389" t="s">
        <v>2118</v>
      </c>
      <c r="F337" s="372" t="s">
        <v>2119</v>
      </c>
      <c r="G337" s="371" t="s">
        <v>2142</v>
      </c>
      <c r="H337" s="372" t="s">
        <v>2126</v>
      </c>
      <c r="I337" s="386" t="s">
        <v>2408</v>
      </c>
      <c r="J337" s="374" t="str">
        <f>IFERROR(VLOOKUP(PAA_20253132[[#This Row],[PRODUCTO  (Intermedio- proyectos)]],[5]!Tabla17[#All],2,FALSE),"Seleccione el producto")</f>
        <v>Seleccione el producto</v>
      </c>
      <c r="K337" s="391" t="str">
        <f>IFERROR(VLOOKUP(PAA_20253132[[#This Row],[PRODUCTO  (Intermedio- proyectos)]],[5]!Tabla17[#All],3,FALSE),"Seleccione el producto")</f>
        <v>Seleccione el producto</v>
      </c>
      <c r="L337" s="391" t="str">
        <f>IFERROR(VLOOKUP(PAA_20253132[[#This Row],[PRODUCTO  (Intermedio- proyectos)]],[5]!Tabla17[#All],4,FALSE),"Seleccione el producto")</f>
        <v>Seleccione el producto</v>
      </c>
      <c r="M337" s="391" t="str">
        <f>IFERROR(VLOOKUP(PAA_20253132[[#This Row],[PRODUCTO  (Intermedio- proyectos)]],[5]!Tabla17[#All],5,FALSE),"Seleccione el producto")</f>
        <v>Seleccione el producto</v>
      </c>
      <c r="N337" s="386" t="s">
        <v>199</v>
      </c>
      <c r="O337" s="386" t="s">
        <v>2092</v>
      </c>
      <c r="P337" s="377" t="s">
        <v>2121</v>
      </c>
      <c r="Q337" s="377" t="s">
        <v>2121</v>
      </c>
      <c r="R337" s="438" t="s">
        <v>3292</v>
      </c>
      <c r="S337" s="472" t="s">
        <v>2984</v>
      </c>
      <c r="T337" s="437">
        <v>46113</v>
      </c>
      <c r="U337" s="437">
        <v>46171</v>
      </c>
      <c r="V337" s="472" t="s">
        <v>3293</v>
      </c>
      <c r="W337" s="377" t="s">
        <v>2121</v>
      </c>
      <c r="X337" s="371" t="s">
        <v>2121</v>
      </c>
      <c r="Y337" s="371" t="s">
        <v>2121</v>
      </c>
      <c r="Z337" s="377" t="s">
        <v>2121</v>
      </c>
      <c r="AA337" s="434" t="s">
        <v>2121</v>
      </c>
      <c r="AB337" s="434" t="s">
        <v>2121</v>
      </c>
      <c r="AC337" s="394" t="s">
        <v>2093</v>
      </c>
      <c r="AD337" s="434" t="s">
        <v>2121</v>
      </c>
      <c r="AE337" s="434" t="s">
        <v>2121</v>
      </c>
      <c r="AF337" s="434" t="s">
        <v>2121</v>
      </c>
      <c r="AG337" s="394" t="s">
        <v>2093</v>
      </c>
      <c r="AH337" s="434" t="s">
        <v>2121</v>
      </c>
      <c r="AI337" s="434" t="s">
        <v>2121</v>
      </c>
      <c r="AJ337" s="434" t="s">
        <v>2121</v>
      </c>
      <c r="AK337" s="394" t="s">
        <v>2093</v>
      </c>
      <c r="AL337" s="394" t="s">
        <v>2093</v>
      </c>
      <c r="AM337" s="434" t="s">
        <v>2121</v>
      </c>
      <c r="AN337" s="434" t="s">
        <v>2121</v>
      </c>
      <c r="AO337" s="434" t="s">
        <v>2121</v>
      </c>
      <c r="AP337" s="434" t="s">
        <v>2121</v>
      </c>
      <c r="AQ337" s="434" t="s">
        <v>2121</v>
      </c>
      <c r="AR337" s="394" t="s">
        <v>2093</v>
      </c>
      <c r="AS337" s="434" t="s">
        <v>2121</v>
      </c>
      <c r="AT337" s="434" t="s">
        <v>2121</v>
      </c>
      <c r="AU337" s="394" t="s">
        <v>2093</v>
      </c>
      <c r="AV337" s="434" t="s">
        <v>2121</v>
      </c>
      <c r="AW337" s="434" t="s">
        <v>2121</v>
      </c>
      <c r="AX337" s="434" t="s">
        <v>2121</v>
      </c>
      <c r="AY337" s="434" t="s">
        <v>2121</v>
      </c>
      <c r="AZ337" s="434" t="s">
        <v>2121</v>
      </c>
      <c r="BA337" s="434" t="s">
        <v>2121</v>
      </c>
      <c r="BB337" s="434" t="s">
        <v>2121</v>
      </c>
      <c r="BC337" s="434" t="s">
        <v>2121</v>
      </c>
      <c r="BD337" s="434" t="s">
        <v>2121</v>
      </c>
      <c r="BE337" s="434" t="s">
        <v>2121</v>
      </c>
      <c r="BF337" s="434" t="s">
        <v>2121</v>
      </c>
      <c r="BG337" s="434" t="s">
        <v>2121</v>
      </c>
      <c r="BH337" s="394" t="s">
        <v>2093</v>
      </c>
      <c r="BI337" s="435" t="s">
        <v>2121</v>
      </c>
      <c r="BJ337" s="333"/>
      <c r="BK337" s="333"/>
      <c r="BL337" s="333"/>
      <c r="BM337" s="333"/>
    </row>
    <row r="338" spans="2:65" ht="53.25" hidden="1" customHeight="1" x14ac:dyDescent="0.2">
      <c r="B338"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SF-Seleccione el producto-S-N-5-N.A-N-OAPCR -328</v>
      </c>
      <c r="C338" s="374">
        <f t="shared" si="20"/>
        <v>328</v>
      </c>
      <c r="D338" s="388" t="s">
        <v>99</v>
      </c>
      <c r="E338" s="389" t="s">
        <v>2118</v>
      </c>
      <c r="F338" s="372" t="s">
        <v>2119</v>
      </c>
      <c r="G338" s="371" t="s">
        <v>2142</v>
      </c>
      <c r="H338" s="372" t="s">
        <v>2126</v>
      </c>
      <c r="I338" s="386" t="s">
        <v>2408</v>
      </c>
      <c r="J338" s="374" t="str">
        <f>IFERROR(VLOOKUP(PAA_20253132[[#This Row],[PRODUCTO  (Intermedio- proyectos)]],[5]!Tabla17[#All],2,FALSE),"Seleccione el producto")</f>
        <v>Seleccione el producto</v>
      </c>
      <c r="K338" s="391" t="str">
        <f>IFERROR(VLOOKUP(PAA_20253132[[#This Row],[PRODUCTO  (Intermedio- proyectos)]],[5]!Tabla17[#All],3,FALSE),"Seleccione el producto")</f>
        <v>Seleccione el producto</v>
      </c>
      <c r="L338" s="391" t="str">
        <f>IFERROR(VLOOKUP(PAA_20253132[[#This Row],[PRODUCTO  (Intermedio- proyectos)]],[5]!Tabla17[#All],4,FALSE),"Seleccione el producto")</f>
        <v>Seleccione el producto</v>
      </c>
      <c r="M338" s="391" t="str">
        <f>IFERROR(VLOOKUP(PAA_20253132[[#This Row],[PRODUCTO  (Intermedio- proyectos)]],[5]!Tabla17[#All],5,FALSE),"Seleccione el producto")</f>
        <v>Seleccione el producto</v>
      </c>
      <c r="N338" s="386" t="s">
        <v>199</v>
      </c>
      <c r="O338" s="386" t="s">
        <v>2092</v>
      </c>
      <c r="P338" s="377" t="s">
        <v>2121</v>
      </c>
      <c r="Q338" s="377" t="s">
        <v>2121</v>
      </c>
      <c r="R338" s="438" t="s">
        <v>3294</v>
      </c>
      <c r="S338" s="472" t="s">
        <v>2984</v>
      </c>
      <c r="T338" s="437">
        <v>46235</v>
      </c>
      <c r="U338" s="437">
        <v>46265</v>
      </c>
      <c r="V338" s="472" t="s">
        <v>3295</v>
      </c>
      <c r="W338" s="377" t="s">
        <v>2121</v>
      </c>
      <c r="X338" s="371" t="s">
        <v>2121</v>
      </c>
      <c r="Y338" s="371" t="s">
        <v>2121</v>
      </c>
      <c r="Z338" s="377" t="s">
        <v>2121</v>
      </c>
      <c r="AA338" s="434" t="s">
        <v>2121</v>
      </c>
      <c r="AB338" s="434" t="s">
        <v>2121</v>
      </c>
      <c r="AC338" s="371" t="s">
        <v>2093</v>
      </c>
      <c r="AD338" s="434" t="s">
        <v>2121</v>
      </c>
      <c r="AE338" s="434" t="s">
        <v>2121</v>
      </c>
      <c r="AF338" s="434" t="s">
        <v>2121</v>
      </c>
      <c r="AG338" s="371" t="s">
        <v>2093</v>
      </c>
      <c r="AH338" s="434" t="s">
        <v>2121</v>
      </c>
      <c r="AI338" s="434" t="s">
        <v>2121</v>
      </c>
      <c r="AJ338" s="434" t="s">
        <v>2121</v>
      </c>
      <c r="AK338" s="371" t="s">
        <v>2093</v>
      </c>
      <c r="AL338" s="371" t="s">
        <v>2093</v>
      </c>
      <c r="AM338" s="434" t="s">
        <v>2121</v>
      </c>
      <c r="AN338" s="434" t="s">
        <v>2121</v>
      </c>
      <c r="AO338" s="434" t="s">
        <v>2121</v>
      </c>
      <c r="AP338" s="434" t="s">
        <v>2121</v>
      </c>
      <c r="AQ338" s="434" t="s">
        <v>2121</v>
      </c>
      <c r="AR338" s="371" t="s">
        <v>2093</v>
      </c>
      <c r="AS338" s="434" t="s">
        <v>2121</v>
      </c>
      <c r="AT338" s="434" t="s">
        <v>2121</v>
      </c>
      <c r="AU338" s="371" t="s">
        <v>2093</v>
      </c>
      <c r="AV338" s="434" t="s">
        <v>2121</v>
      </c>
      <c r="AW338" s="434" t="s">
        <v>2121</v>
      </c>
      <c r="AX338" s="434" t="s">
        <v>2121</v>
      </c>
      <c r="AY338" s="434" t="s">
        <v>2121</v>
      </c>
      <c r="AZ338" s="434" t="s">
        <v>2121</v>
      </c>
      <c r="BA338" s="434" t="s">
        <v>2121</v>
      </c>
      <c r="BB338" s="434" t="s">
        <v>2121</v>
      </c>
      <c r="BC338" s="434" t="s">
        <v>2121</v>
      </c>
      <c r="BD338" s="434" t="s">
        <v>2121</v>
      </c>
      <c r="BE338" s="434" t="s">
        <v>2121</v>
      </c>
      <c r="BF338" s="434" t="s">
        <v>2121</v>
      </c>
      <c r="BG338" s="434" t="s">
        <v>2121</v>
      </c>
      <c r="BH338" s="371" t="s">
        <v>2093</v>
      </c>
      <c r="BI338" s="435" t="s">
        <v>2121</v>
      </c>
      <c r="BJ338" s="333"/>
      <c r="BK338" s="333"/>
      <c r="BL338" s="333"/>
      <c r="BM338" s="333"/>
    </row>
    <row r="339" spans="2:65" ht="52.5" hidden="1" customHeight="1" x14ac:dyDescent="0.2">
      <c r="B339"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SF-Seleccione el producto-S-N-5-N.A-N-OAPCR -329</v>
      </c>
      <c r="C339" s="374">
        <f t="shared" si="20"/>
        <v>329</v>
      </c>
      <c r="D339" s="388" t="s">
        <v>99</v>
      </c>
      <c r="E339" s="389" t="s">
        <v>2118</v>
      </c>
      <c r="F339" s="372" t="s">
        <v>2119</v>
      </c>
      <c r="G339" s="371" t="s">
        <v>2142</v>
      </c>
      <c r="H339" s="372" t="s">
        <v>2126</v>
      </c>
      <c r="I339" s="386" t="s">
        <v>2408</v>
      </c>
      <c r="J339" s="374" t="str">
        <f>IFERROR(VLOOKUP(PAA_20253132[[#This Row],[PRODUCTO  (Intermedio- proyectos)]],[5]!Tabla17[#All],2,FALSE),"Seleccione el producto")</f>
        <v>Seleccione el producto</v>
      </c>
      <c r="K339" s="391" t="str">
        <f>IFERROR(VLOOKUP(PAA_20253132[[#This Row],[PRODUCTO  (Intermedio- proyectos)]],[5]!Tabla17[#All],3,FALSE),"Seleccione el producto")</f>
        <v>Seleccione el producto</v>
      </c>
      <c r="L339" s="391" t="str">
        <f>IFERROR(VLOOKUP(PAA_20253132[[#This Row],[PRODUCTO  (Intermedio- proyectos)]],[5]!Tabla17[#All],4,FALSE),"Seleccione el producto")</f>
        <v>Seleccione el producto</v>
      </c>
      <c r="M339" s="391" t="str">
        <f>IFERROR(VLOOKUP(PAA_20253132[[#This Row],[PRODUCTO  (Intermedio- proyectos)]],[5]!Tabla17[#All],5,FALSE),"Seleccione el producto")</f>
        <v>Seleccione el producto</v>
      </c>
      <c r="N339" s="386" t="s">
        <v>199</v>
      </c>
      <c r="O339" s="386" t="s">
        <v>2092</v>
      </c>
      <c r="P339" s="377" t="s">
        <v>2121</v>
      </c>
      <c r="Q339" s="377" t="s">
        <v>2121</v>
      </c>
      <c r="R339" s="438" t="s">
        <v>3296</v>
      </c>
      <c r="S339" s="472" t="s">
        <v>2984</v>
      </c>
      <c r="T339" s="437">
        <v>46327</v>
      </c>
      <c r="U339" s="437">
        <v>46371</v>
      </c>
      <c r="V339" s="472" t="s">
        <v>3297</v>
      </c>
      <c r="W339" s="377" t="s">
        <v>2121</v>
      </c>
      <c r="X339" s="371" t="s">
        <v>2121</v>
      </c>
      <c r="Y339" s="371" t="s">
        <v>2121</v>
      </c>
      <c r="Z339" s="377" t="s">
        <v>2121</v>
      </c>
      <c r="AA339" s="434" t="s">
        <v>2121</v>
      </c>
      <c r="AB339" s="434" t="s">
        <v>2121</v>
      </c>
      <c r="AC339" s="434" t="s">
        <v>2093</v>
      </c>
      <c r="AD339" s="434" t="s">
        <v>2121</v>
      </c>
      <c r="AE339" s="434" t="s">
        <v>2121</v>
      </c>
      <c r="AF339" s="434" t="s">
        <v>2121</v>
      </c>
      <c r="AG339" s="434" t="s">
        <v>2093</v>
      </c>
      <c r="AH339" s="434" t="s">
        <v>2121</v>
      </c>
      <c r="AI339" s="434" t="s">
        <v>2121</v>
      </c>
      <c r="AJ339" s="434" t="s">
        <v>2121</v>
      </c>
      <c r="AK339" s="434" t="s">
        <v>2093</v>
      </c>
      <c r="AL339" s="434" t="s">
        <v>2093</v>
      </c>
      <c r="AM339" s="434" t="s">
        <v>2121</v>
      </c>
      <c r="AN339" s="434" t="s">
        <v>2121</v>
      </c>
      <c r="AO339" s="434" t="s">
        <v>2121</v>
      </c>
      <c r="AP339" s="434" t="s">
        <v>2121</v>
      </c>
      <c r="AQ339" s="434" t="s">
        <v>2121</v>
      </c>
      <c r="AR339" s="434" t="s">
        <v>2093</v>
      </c>
      <c r="AS339" s="434" t="s">
        <v>2121</v>
      </c>
      <c r="AT339" s="434" t="s">
        <v>2121</v>
      </c>
      <c r="AU339" s="434" t="s">
        <v>2093</v>
      </c>
      <c r="AV339" s="434" t="s">
        <v>2121</v>
      </c>
      <c r="AW339" s="434" t="s">
        <v>2121</v>
      </c>
      <c r="AX339" s="434" t="s">
        <v>2121</v>
      </c>
      <c r="AY339" s="434" t="s">
        <v>2121</v>
      </c>
      <c r="AZ339" s="434" t="s">
        <v>2121</v>
      </c>
      <c r="BA339" s="434" t="s">
        <v>2121</v>
      </c>
      <c r="BB339" s="434" t="s">
        <v>2121</v>
      </c>
      <c r="BC339" s="434" t="s">
        <v>2121</v>
      </c>
      <c r="BD339" s="434" t="s">
        <v>2121</v>
      </c>
      <c r="BE339" s="434" t="s">
        <v>2121</v>
      </c>
      <c r="BF339" s="434" t="s">
        <v>2121</v>
      </c>
      <c r="BG339" s="434" t="s">
        <v>2121</v>
      </c>
      <c r="BH339" s="434" t="s">
        <v>2093</v>
      </c>
      <c r="BI339" s="435" t="s">
        <v>2121</v>
      </c>
      <c r="BJ339" s="333"/>
      <c r="BK339" s="333"/>
      <c r="BL339" s="333"/>
      <c r="BM339" s="333"/>
    </row>
    <row r="340" spans="2:65" ht="51.75" hidden="1" customHeight="1" x14ac:dyDescent="0.2">
      <c r="B340"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SF-Seleccione el producto-S-N-5-N.A-N-OAPCR -330</v>
      </c>
      <c r="C340" s="374">
        <f t="shared" si="20"/>
        <v>330</v>
      </c>
      <c r="D340" s="388" t="s">
        <v>99</v>
      </c>
      <c r="E340" s="389" t="s">
        <v>2118</v>
      </c>
      <c r="F340" s="372" t="s">
        <v>2119</v>
      </c>
      <c r="G340" s="371" t="s">
        <v>2142</v>
      </c>
      <c r="H340" s="372" t="s">
        <v>2126</v>
      </c>
      <c r="I340" s="386" t="s">
        <v>2408</v>
      </c>
      <c r="J340" s="374" t="str">
        <f>IFERROR(VLOOKUP(PAA_20253132[[#This Row],[PRODUCTO  (Intermedio- proyectos)]],[5]!Tabla17[#All],2,FALSE),"Seleccione el producto")</f>
        <v>Seleccione el producto</v>
      </c>
      <c r="K340" s="391" t="str">
        <f>IFERROR(VLOOKUP(PAA_20253132[[#This Row],[PRODUCTO  (Intermedio- proyectos)]],[5]!Tabla17[#All],3,FALSE),"Seleccione el producto")</f>
        <v>Seleccione el producto</v>
      </c>
      <c r="L340" s="391" t="str">
        <f>IFERROR(VLOOKUP(PAA_20253132[[#This Row],[PRODUCTO  (Intermedio- proyectos)]],[5]!Tabla17[#All],4,FALSE),"Seleccione el producto")</f>
        <v>Seleccione el producto</v>
      </c>
      <c r="M340" s="391" t="str">
        <f>IFERROR(VLOOKUP(PAA_20253132[[#This Row],[PRODUCTO  (Intermedio- proyectos)]],[5]!Tabla17[#All],5,FALSE),"Seleccione el producto")</f>
        <v>Seleccione el producto</v>
      </c>
      <c r="N340" s="386" t="s">
        <v>199</v>
      </c>
      <c r="O340" s="386" t="s">
        <v>2092</v>
      </c>
      <c r="P340" s="377" t="s">
        <v>2121</v>
      </c>
      <c r="Q340" s="377" t="s">
        <v>2121</v>
      </c>
      <c r="R340" s="438" t="s">
        <v>3298</v>
      </c>
      <c r="S340" s="472" t="s">
        <v>3299</v>
      </c>
      <c r="T340" s="437">
        <v>46204</v>
      </c>
      <c r="U340" s="437">
        <v>46371</v>
      </c>
      <c r="V340" s="472" t="s">
        <v>3300</v>
      </c>
      <c r="W340" s="377" t="s">
        <v>2121</v>
      </c>
      <c r="X340" s="371" t="s">
        <v>2121</v>
      </c>
      <c r="Y340" s="371" t="s">
        <v>2121</v>
      </c>
      <c r="Z340" s="377" t="s">
        <v>2121</v>
      </c>
      <c r="AA340" s="434" t="s">
        <v>2121</v>
      </c>
      <c r="AB340" s="434" t="s">
        <v>2121</v>
      </c>
      <c r="AC340" s="434" t="s">
        <v>2093</v>
      </c>
      <c r="AD340" s="434" t="s">
        <v>2121</v>
      </c>
      <c r="AE340" s="434" t="s">
        <v>2121</v>
      </c>
      <c r="AF340" s="434" t="s">
        <v>2121</v>
      </c>
      <c r="AG340" s="434" t="s">
        <v>2093</v>
      </c>
      <c r="AH340" s="434" t="s">
        <v>2121</v>
      </c>
      <c r="AI340" s="434" t="s">
        <v>2121</v>
      </c>
      <c r="AJ340" s="434" t="s">
        <v>2121</v>
      </c>
      <c r="AK340" s="434" t="s">
        <v>2093</v>
      </c>
      <c r="AL340" s="434" t="s">
        <v>2093</v>
      </c>
      <c r="AM340" s="434" t="s">
        <v>2121</v>
      </c>
      <c r="AN340" s="434" t="s">
        <v>2121</v>
      </c>
      <c r="AO340" s="434" t="s">
        <v>2121</v>
      </c>
      <c r="AP340" s="434" t="s">
        <v>2121</v>
      </c>
      <c r="AQ340" s="434" t="s">
        <v>2121</v>
      </c>
      <c r="AR340" s="434" t="s">
        <v>2093</v>
      </c>
      <c r="AS340" s="434" t="s">
        <v>2121</v>
      </c>
      <c r="AT340" s="434" t="s">
        <v>2121</v>
      </c>
      <c r="AU340" s="434" t="s">
        <v>2093</v>
      </c>
      <c r="AV340" s="434" t="s">
        <v>2121</v>
      </c>
      <c r="AW340" s="434" t="s">
        <v>2121</v>
      </c>
      <c r="AX340" s="434" t="s">
        <v>2121</v>
      </c>
      <c r="AY340" s="434" t="s">
        <v>2121</v>
      </c>
      <c r="AZ340" s="434" t="s">
        <v>2121</v>
      </c>
      <c r="BA340" s="434" t="s">
        <v>2121</v>
      </c>
      <c r="BB340" s="434" t="s">
        <v>2121</v>
      </c>
      <c r="BC340" s="434" t="s">
        <v>2121</v>
      </c>
      <c r="BD340" s="434" t="s">
        <v>2121</v>
      </c>
      <c r="BE340" s="434" t="s">
        <v>2121</v>
      </c>
      <c r="BF340" s="434" t="s">
        <v>2121</v>
      </c>
      <c r="BG340" s="434" t="s">
        <v>2121</v>
      </c>
      <c r="BH340" s="434" t="s">
        <v>2093</v>
      </c>
      <c r="BI340" s="435" t="s">
        <v>2121</v>
      </c>
      <c r="BJ340" s="333"/>
      <c r="BK340" s="333"/>
      <c r="BL340" s="333"/>
      <c r="BM340" s="333"/>
    </row>
    <row r="341" spans="2:65" ht="45" hidden="1" x14ac:dyDescent="0.2">
      <c r="B341"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SF-Seleccione el producto-S-N-5-N.A-N-OAPCR -331</v>
      </c>
      <c r="C341" s="374">
        <f t="shared" si="20"/>
        <v>331</v>
      </c>
      <c r="D341" s="388" t="s">
        <v>99</v>
      </c>
      <c r="E341" s="389" t="s">
        <v>2118</v>
      </c>
      <c r="F341" s="372" t="s">
        <v>2119</v>
      </c>
      <c r="G341" s="371" t="s">
        <v>2142</v>
      </c>
      <c r="H341" s="372" t="s">
        <v>2126</v>
      </c>
      <c r="I341" s="386" t="s">
        <v>2408</v>
      </c>
      <c r="J341" s="374" t="str">
        <f>IFERROR(VLOOKUP(PAA_20253132[[#This Row],[PRODUCTO  (Intermedio- proyectos)]],[5]!Tabla17[#All],2,FALSE),"Seleccione el producto")</f>
        <v>Seleccione el producto</v>
      </c>
      <c r="K341" s="391" t="str">
        <f>IFERROR(VLOOKUP(PAA_20253132[[#This Row],[PRODUCTO  (Intermedio- proyectos)]],[5]!Tabla17[#All],3,FALSE),"Seleccione el producto")</f>
        <v>Seleccione el producto</v>
      </c>
      <c r="L341" s="391" t="str">
        <f>IFERROR(VLOOKUP(PAA_20253132[[#This Row],[PRODUCTO  (Intermedio- proyectos)]],[5]!Tabla17[#All],4,FALSE),"Seleccione el producto")</f>
        <v>Seleccione el producto</v>
      </c>
      <c r="M341" s="391" t="str">
        <f>IFERROR(VLOOKUP(PAA_20253132[[#This Row],[PRODUCTO  (Intermedio- proyectos)]],[5]!Tabla17[#All],5,FALSE),"Seleccione el producto")</f>
        <v>Seleccione el producto</v>
      </c>
      <c r="N341" s="386" t="s">
        <v>199</v>
      </c>
      <c r="O341" s="386" t="s">
        <v>2092</v>
      </c>
      <c r="P341" s="377" t="s">
        <v>2121</v>
      </c>
      <c r="Q341" s="377" t="s">
        <v>2121</v>
      </c>
      <c r="R341" s="438" t="s">
        <v>3301</v>
      </c>
      <c r="S341" s="472" t="s">
        <v>2139</v>
      </c>
      <c r="T341" s="437">
        <v>46054</v>
      </c>
      <c r="U341" s="437">
        <v>46371</v>
      </c>
      <c r="V341" s="472" t="s">
        <v>3302</v>
      </c>
      <c r="W341" s="377" t="s">
        <v>2121</v>
      </c>
      <c r="X341" s="371" t="s">
        <v>2121</v>
      </c>
      <c r="Y341" s="371" t="s">
        <v>2121</v>
      </c>
      <c r="Z341" s="377" t="s">
        <v>2121</v>
      </c>
      <c r="AA341" s="434" t="s">
        <v>2121</v>
      </c>
      <c r="AB341" s="434" t="s">
        <v>2121</v>
      </c>
      <c r="AC341" s="394" t="s">
        <v>2093</v>
      </c>
      <c r="AD341" s="434" t="s">
        <v>2121</v>
      </c>
      <c r="AE341" s="434" t="s">
        <v>2121</v>
      </c>
      <c r="AF341" s="434" t="s">
        <v>2121</v>
      </c>
      <c r="AG341" s="394" t="s">
        <v>2093</v>
      </c>
      <c r="AH341" s="434" t="s">
        <v>2121</v>
      </c>
      <c r="AI341" s="434" t="s">
        <v>2121</v>
      </c>
      <c r="AJ341" s="434" t="s">
        <v>2121</v>
      </c>
      <c r="AK341" s="394" t="s">
        <v>2093</v>
      </c>
      <c r="AL341" s="394" t="s">
        <v>2093</v>
      </c>
      <c r="AM341" s="434" t="s">
        <v>2121</v>
      </c>
      <c r="AN341" s="434" t="s">
        <v>2121</v>
      </c>
      <c r="AO341" s="434" t="s">
        <v>2121</v>
      </c>
      <c r="AP341" s="434" t="s">
        <v>2121</v>
      </c>
      <c r="AQ341" s="434" t="s">
        <v>2121</v>
      </c>
      <c r="AR341" s="394" t="s">
        <v>2093</v>
      </c>
      <c r="AS341" s="434" t="s">
        <v>2121</v>
      </c>
      <c r="AT341" s="434" t="s">
        <v>2121</v>
      </c>
      <c r="AU341" s="394" t="s">
        <v>2093</v>
      </c>
      <c r="AV341" s="434" t="s">
        <v>2121</v>
      </c>
      <c r="AW341" s="434" t="s">
        <v>2121</v>
      </c>
      <c r="AX341" s="434" t="s">
        <v>2121</v>
      </c>
      <c r="AY341" s="434" t="s">
        <v>2121</v>
      </c>
      <c r="AZ341" s="434" t="s">
        <v>2121</v>
      </c>
      <c r="BA341" s="434" t="s">
        <v>2121</v>
      </c>
      <c r="BB341" s="434" t="s">
        <v>2121</v>
      </c>
      <c r="BC341" s="394" t="s">
        <v>2093</v>
      </c>
      <c r="BD341" s="434" t="s">
        <v>2121</v>
      </c>
      <c r="BE341" s="434" t="s">
        <v>2121</v>
      </c>
      <c r="BF341" s="434" t="s">
        <v>2121</v>
      </c>
      <c r="BG341" s="434" t="s">
        <v>2121</v>
      </c>
      <c r="BH341" s="394" t="s">
        <v>2093</v>
      </c>
      <c r="BI341" s="435" t="s">
        <v>2121</v>
      </c>
      <c r="BJ341" s="333"/>
      <c r="BK341" s="333"/>
      <c r="BL341" s="333"/>
      <c r="BM341" s="333"/>
    </row>
    <row r="342" spans="2:65" ht="60" hidden="1" x14ac:dyDescent="0.2">
      <c r="B342"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SF-Seleccione el producto-S-N-5-N.A-N-OAPCR -332</v>
      </c>
      <c r="C342" s="374">
        <f t="shared" si="20"/>
        <v>332</v>
      </c>
      <c r="D342" s="393" t="s">
        <v>99</v>
      </c>
      <c r="E342" s="477" t="s">
        <v>2118</v>
      </c>
      <c r="F342" s="478" t="s">
        <v>2119</v>
      </c>
      <c r="G342" s="479" t="s">
        <v>2142</v>
      </c>
      <c r="H342" s="478" t="s">
        <v>2126</v>
      </c>
      <c r="I342" s="386" t="s">
        <v>2408</v>
      </c>
      <c r="J342" s="374" t="str">
        <f>IFERROR(VLOOKUP(PAA_20253132[[#This Row],[PRODUCTO  (Intermedio- proyectos)]],[5]!Tabla17[#All],2,FALSE),"Seleccione el producto")</f>
        <v>Seleccione el producto</v>
      </c>
      <c r="K342" s="391" t="str">
        <f>IFERROR(VLOOKUP(PAA_20253132[[#This Row],[PRODUCTO  (Intermedio- proyectos)]],[5]!Tabla17[#All],3,FALSE),"Seleccione el producto")</f>
        <v>Seleccione el producto</v>
      </c>
      <c r="L342" s="391" t="str">
        <f>IFERROR(VLOOKUP(PAA_20253132[[#This Row],[PRODUCTO  (Intermedio- proyectos)]],[5]!Tabla17[#All],4,FALSE),"Seleccione el producto")</f>
        <v>Seleccione el producto</v>
      </c>
      <c r="M342" s="391" t="str">
        <f>IFERROR(VLOOKUP(PAA_20253132[[#This Row],[PRODUCTO  (Intermedio- proyectos)]],[5]!Tabla17[#All],5,FALSE),"Seleccione el producto")</f>
        <v>Seleccione el producto</v>
      </c>
      <c r="N342" s="386" t="s">
        <v>199</v>
      </c>
      <c r="O342" s="480" t="s">
        <v>2092</v>
      </c>
      <c r="P342" s="377" t="s">
        <v>2121</v>
      </c>
      <c r="Q342" s="377" t="s">
        <v>2121</v>
      </c>
      <c r="R342" s="415" t="s">
        <v>3303</v>
      </c>
      <c r="S342" s="407" t="s">
        <v>2139</v>
      </c>
      <c r="T342" s="441">
        <v>46082</v>
      </c>
      <c r="U342" s="441">
        <v>46371</v>
      </c>
      <c r="V342" s="407" t="s">
        <v>3304</v>
      </c>
      <c r="W342" s="377" t="s">
        <v>2121</v>
      </c>
      <c r="X342" s="479" t="s">
        <v>2121</v>
      </c>
      <c r="Y342" s="479" t="s">
        <v>2121</v>
      </c>
      <c r="Z342" s="481" t="s">
        <v>2121</v>
      </c>
      <c r="AA342" s="434" t="s">
        <v>2121</v>
      </c>
      <c r="AB342" s="434" t="s">
        <v>2121</v>
      </c>
      <c r="AC342" s="477" t="s">
        <v>2093</v>
      </c>
      <c r="AD342" s="434" t="s">
        <v>2121</v>
      </c>
      <c r="AE342" s="434" t="s">
        <v>2121</v>
      </c>
      <c r="AF342" s="434" t="s">
        <v>2121</v>
      </c>
      <c r="AG342" s="477" t="s">
        <v>2093</v>
      </c>
      <c r="AH342" s="434" t="s">
        <v>2121</v>
      </c>
      <c r="AI342" s="434" t="s">
        <v>2121</v>
      </c>
      <c r="AJ342" s="434" t="s">
        <v>2121</v>
      </c>
      <c r="AK342" s="434" t="s">
        <v>2121</v>
      </c>
      <c r="AL342" s="434" t="s">
        <v>2121</v>
      </c>
      <c r="AM342" s="434" t="s">
        <v>2121</v>
      </c>
      <c r="AN342" s="434" t="s">
        <v>2121</v>
      </c>
      <c r="AO342" s="434" t="s">
        <v>2121</v>
      </c>
      <c r="AP342" s="434" t="s">
        <v>2121</v>
      </c>
      <c r="AQ342" s="434" t="s">
        <v>2121</v>
      </c>
      <c r="AR342" s="477" t="s">
        <v>2093</v>
      </c>
      <c r="AS342" s="434" t="s">
        <v>2121</v>
      </c>
      <c r="AT342" s="434" t="s">
        <v>2121</v>
      </c>
      <c r="AU342" s="477" t="s">
        <v>2093</v>
      </c>
      <c r="AV342" s="434" t="s">
        <v>2121</v>
      </c>
      <c r="AW342" s="434" t="s">
        <v>2121</v>
      </c>
      <c r="AX342" s="434" t="s">
        <v>2121</v>
      </c>
      <c r="AY342" s="434" t="s">
        <v>2121</v>
      </c>
      <c r="AZ342" s="434" t="s">
        <v>2121</v>
      </c>
      <c r="BA342" s="434" t="s">
        <v>2121</v>
      </c>
      <c r="BB342" s="434" t="s">
        <v>2121</v>
      </c>
      <c r="BC342" s="434" t="s">
        <v>2121</v>
      </c>
      <c r="BD342" s="434" t="s">
        <v>2121</v>
      </c>
      <c r="BE342" s="434" t="s">
        <v>2121</v>
      </c>
      <c r="BF342" s="434" t="s">
        <v>2121</v>
      </c>
      <c r="BG342" s="434" t="s">
        <v>2121</v>
      </c>
      <c r="BH342" s="477" t="s">
        <v>2093</v>
      </c>
      <c r="BI342" s="435" t="s">
        <v>2121</v>
      </c>
      <c r="BJ342" s="333"/>
      <c r="BK342" s="333"/>
      <c r="BL342" s="333"/>
      <c r="BM342" s="333"/>
    </row>
    <row r="343" spans="2:65" ht="69.75" hidden="1" customHeight="1" x14ac:dyDescent="0.2">
      <c r="B343"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SF-Seleccione el producto-S-N-5-N.A-N-OAPCR -333</v>
      </c>
      <c r="C343" s="374">
        <f t="shared" si="20"/>
        <v>333</v>
      </c>
      <c r="D343" s="388" t="s">
        <v>99</v>
      </c>
      <c r="E343" s="389" t="s">
        <v>2118</v>
      </c>
      <c r="F343" s="370" t="s">
        <v>2119</v>
      </c>
      <c r="G343" s="479" t="s">
        <v>2142</v>
      </c>
      <c r="H343" s="370" t="s">
        <v>2126</v>
      </c>
      <c r="I343" s="386" t="s">
        <v>2408</v>
      </c>
      <c r="J343" s="374" t="str">
        <f>IFERROR(VLOOKUP(PAA_20253132[[#This Row],[PRODUCTO  (Intermedio- proyectos)]],[5]!Tabla17[#All],2,FALSE),"Seleccione el producto")</f>
        <v>Seleccione el producto</v>
      </c>
      <c r="K343" s="391" t="str">
        <f>IFERROR(VLOOKUP(PAA_20253132[[#This Row],[PRODUCTO  (Intermedio- proyectos)]],[5]!Tabla17[#All],3,FALSE),"Seleccione el producto")</f>
        <v>Seleccione el producto</v>
      </c>
      <c r="L343" s="391" t="str">
        <f>IFERROR(VLOOKUP(PAA_20253132[[#This Row],[PRODUCTO  (Intermedio- proyectos)]],[5]!Tabla17[#All],4,FALSE),"Seleccione el producto")</f>
        <v>Seleccione el producto</v>
      </c>
      <c r="M343" s="391" t="str">
        <f>IFERROR(VLOOKUP(PAA_20253132[[#This Row],[PRODUCTO  (Intermedio- proyectos)]],[5]!Tabla17[#All],5,FALSE),"Seleccione el producto")</f>
        <v>Seleccione el producto</v>
      </c>
      <c r="N343" s="386" t="s">
        <v>199</v>
      </c>
      <c r="O343" s="436" t="s">
        <v>2092</v>
      </c>
      <c r="P343" s="377" t="s">
        <v>2121</v>
      </c>
      <c r="Q343" s="377" t="s">
        <v>2121</v>
      </c>
      <c r="R343" s="415" t="s">
        <v>2140</v>
      </c>
      <c r="S343" s="407" t="s">
        <v>2139</v>
      </c>
      <c r="T343" s="441">
        <v>46054</v>
      </c>
      <c r="U343" s="441">
        <v>46371</v>
      </c>
      <c r="V343" s="407" t="s">
        <v>3305</v>
      </c>
      <c r="W343" s="377" t="s">
        <v>2121</v>
      </c>
      <c r="X343" s="479" t="s">
        <v>2121</v>
      </c>
      <c r="Y343" s="479" t="s">
        <v>2121</v>
      </c>
      <c r="Z343" s="481" t="s">
        <v>2121</v>
      </c>
      <c r="AA343" s="434" t="s">
        <v>2093</v>
      </c>
      <c r="AB343" s="434" t="s">
        <v>2121</v>
      </c>
      <c r="AC343" s="434" t="s">
        <v>2093</v>
      </c>
      <c r="AD343" s="434" t="s">
        <v>2121</v>
      </c>
      <c r="AE343" s="434" t="s">
        <v>2121</v>
      </c>
      <c r="AF343" s="434" t="s">
        <v>2121</v>
      </c>
      <c r="AG343" s="434" t="s">
        <v>2093</v>
      </c>
      <c r="AH343" s="434" t="s">
        <v>2121</v>
      </c>
      <c r="AI343" s="434" t="s">
        <v>2121</v>
      </c>
      <c r="AJ343" s="434" t="s">
        <v>2121</v>
      </c>
      <c r="AK343" s="434" t="s">
        <v>2121</v>
      </c>
      <c r="AL343" s="434" t="s">
        <v>2121</v>
      </c>
      <c r="AM343" s="434" t="s">
        <v>2121</v>
      </c>
      <c r="AN343" s="434" t="s">
        <v>2121</v>
      </c>
      <c r="AO343" s="434" t="s">
        <v>2093</v>
      </c>
      <c r="AP343" s="434" t="s">
        <v>2121</v>
      </c>
      <c r="AQ343" s="434" t="s">
        <v>2121</v>
      </c>
      <c r="AR343" s="434" t="s">
        <v>2121</v>
      </c>
      <c r="AS343" s="434" t="s">
        <v>2121</v>
      </c>
      <c r="AT343" s="434" t="s">
        <v>2121</v>
      </c>
      <c r="AU343" s="434" t="s">
        <v>2093</v>
      </c>
      <c r="AV343" s="434" t="s">
        <v>2121</v>
      </c>
      <c r="AW343" s="434" t="s">
        <v>2121</v>
      </c>
      <c r="AX343" s="434" t="s">
        <v>2121</v>
      </c>
      <c r="AY343" s="434" t="s">
        <v>2121</v>
      </c>
      <c r="AZ343" s="434" t="s">
        <v>2121</v>
      </c>
      <c r="BA343" s="434" t="s">
        <v>2121</v>
      </c>
      <c r="BB343" s="434" t="s">
        <v>2121</v>
      </c>
      <c r="BC343" s="434" t="s">
        <v>2121</v>
      </c>
      <c r="BD343" s="434" t="s">
        <v>2121</v>
      </c>
      <c r="BE343" s="434" t="s">
        <v>2121</v>
      </c>
      <c r="BF343" s="434" t="s">
        <v>2121</v>
      </c>
      <c r="BG343" s="434" t="s">
        <v>2121</v>
      </c>
      <c r="BH343" s="434" t="s">
        <v>2093</v>
      </c>
      <c r="BI343" s="435" t="s">
        <v>2121</v>
      </c>
      <c r="BJ343" s="333"/>
      <c r="BK343" s="333"/>
      <c r="BL343" s="333"/>
      <c r="BM343" s="333"/>
    </row>
    <row r="344" spans="2:65" ht="105" hidden="1" x14ac:dyDescent="0.2">
      <c r="B344"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SF-Seleccione el producto-S-N-5-N.A-N-OAPCR -334</v>
      </c>
      <c r="C344" s="374">
        <f t="shared" si="20"/>
        <v>334</v>
      </c>
      <c r="D344" s="388" t="s">
        <v>99</v>
      </c>
      <c r="E344" s="389" t="s">
        <v>2118</v>
      </c>
      <c r="F344" s="390" t="s">
        <v>2119</v>
      </c>
      <c r="G344" s="477" t="s">
        <v>2142</v>
      </c>
      <c r="H344" s="390" t="s">
        <v>2126</v>
      </c>
      <c r="I344" s="386" t="s">
        <v>2408</v>
      </c>
      <c r="J344" s="374" t="str">
        <f>IFERROR(VLOOKUP(PAA_20253132[[#This Row],[PRODUCTO  (Intermedio- proyectos)]],[5]!Tabla17[#All],2,FALSE),"Seleccione el producto")</f>
        <v>Seleccione el producto</v>
      </c>
      <c r="K344" s="391" t="str">
        <f>IFERROR(VLOOKUP(PAA_20253132[[#This Row],[PRODUCTO  (Intermedio- proyectos)]],[5]!Tabla17[#All],3,FALSE),"Seleccione el producto")</f>
        <v>Seleccione el producto</v>
      </c>
      <c r="L344" s="391" t="str">
        <f>IFERROR(VLOOKUP(PAA_20253132[[#This Row],[PRODUCTO  (Intermedio- proyectos)]],[5]!Tabla17[#All],4,FALSE),"Seleccione el producto")</f>
        <v>Seleccione el producto</v>
      </c>
      <c r="M344" s="391" t="str">
        <f>IFERROR(VLOOKUP(PAA_20253132[[#This Row],[PRODUCTO  (Intermedio- proyectos)]],[5]!Tabla17[#All],5,FALSE),"Seleccione el producto")</f>
        <v>Seleccione el producto</v>
      </c>
      <c r="N344" s="386" t="s">
        <v>199</v>
      </c>
      <c r="O344" s="472" t="s">
        <v>2092</v>
      </c>
      <c r="P344" s="377" t="s">
        <v>2121</v>
      </c>
      <c r="Q344" s="377" t="s">
        <v>2121</v>
      </c>
      <c r="R344" s="407" t="s">
        <v>3306</v>
      </c>
      <c r="S344" s="407" t="s">
        <v>2213</v>
      </c>
      <c r="T344" s="441">
        <v>46054</v>
      </c>
      <c r="U344" s="441">
        <v>46371</v>
      </c>
      <c r="V344" s="407" t="s">
        <v>3307</v>
      </c>
      <c r="W344" s="377" t="s">
        <v>2121</v>
      </c>
      <c r="X344" s="477" t="s">
        <v>2121</v>
      </c>
      <c r="Y344" s="477" t="s">
        <v>2121</v>
      </c>
      <c r="Z344" s="482" t="s">
        <v>2121</v>
      </c>
      <c r="AA344" s="389" t="s">
        <v>2093</v>
      </c>
      <c r="AB344" s="434" t="s">
        <v>2121</v>
      </c>
      <c r="AC344" s="394" t="s">
        <v>2093</v>
      </c>
      <c r="AD344" s="434" t="s">
        <v>2121</v>
      </c>
      <c r="AE344" s="434" t="s">
        <v>2121</v>
      </c>
      <c r="AF344" s="434" t="s">
        <v>2121</v>
      </c>
      <c r="AG344" s="389" t="s">
        <v>2093</v>
      </c>
      <c r="AH344" s="434" t="s">
        <v>2121</v>
      </c>
      <c r="AI344" s="434" t="s">
        <v>2121</v>
      </c>
      <c r="AJ344" s="434" t="s">
        <v>2121</v>
      </c>
      <c r="AK344" s="389" t="s">
        <v>2093</v>
      </c>
      <c r="AL344" s="434" t="s">
        <v>2121</v>
      </c>
      <c r="AM344" s="434" t="s">
        <v>2121</v>
      </c>
      <c r="AN344" s="434" t="s">
        <v>2121</v>
      </c>
      <c r="AO344" s="434" t="s">
        <v>2121</v>
      </c>
      <c r="AP344" s="434" t="s">
        <v>2121</v>
      </c>
      <c r="AQ344" s="434" t="s">
        <v>2121</v>
      </c>
      <c r="AR344" s="394" t="s">
        <v>2093</v>
      </c>
      <c r="AS344" s="434" t="s">
        <v>2121</v>
      </c>
      <c r="AT344" s="434" t="s">
        <v>2121</v>
      </c>
      <c r="AU344" s="394" t="s">
        <v>2093</v>
      </c>
      <c r="AV344" s="434" t="s">
        <v>2121</v>
      </c>
      <c r="AW344" s="434" t="s">
        <v>2121</v>
      </c>
      <c r="AX344" s="434" t="s">
        <v>2121</v>
      </c>
      <c r="AY344" s="434" t="s">
        <v>2121</v>
      </c>
      <c r="AZ344" s="434" t="s">
        <v>2121</v>
      </c>
      <c r="BA344" s="434" t="s">
        <v>2121</v>
      </c>
      <c r="BB344" s="434" t="s">
        <v>2121</v>
      </c>
      <c r="BC344" s="389" t="s">
        <v>2093</v>
      </c>
      <c r="BD344" s="434" t="s">
        <v>2121</v>
      </c>
      <c r="BE344" s="434" t="s">
        <v>2121</v>
      </c>
      <c r="BF344" s="434" t="s">
        <v>2121</v>
      </c>
      <c r="BG344" s="434" t="s">
        <v>2121</v>
      </c>
      <c r="BH344" s="389" t="s">
        <v>2093</v>
      </c>
      <c r="BI344" s="435" t="s">
        <v>2121</v>
      </c>
      <c r="BJ344" s="333"/>
      <c r="BK344" s="333"/>
      <c r="BL344" s="333"/>
      <c r="BM344" s="333"/>
    </row>
    <row r="345" spans="2:65" ht="66" hidden="1" customHeight="1" x14ac:dyDescent="0.2">
      <c r="B345"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SF-Seleccione el producto-S-N-5-N.A-N-OAPCR -335</v>
      </c>
      <c r="C345" s="374">
        <f t="shared" si="20"/>
        <v>335</v>
      </c>
      <c r="D345" s="388" t="s">
        <v>99</v>
      </c>
      <c r="E345" s="389" t="s">
        <v>2118</v>
      </c>
      <c r="F345" s="390" t="s">
        <v>2119</v>
      </c>
      <c r="G345" s="477" t="s">
        <v>2142</v>
      </c>
      <c r="H345" s="390" t="s">
        <v>2126</v>
      </c>
      <c r="I345" s="386" t="s">
        <v>2408</v>
      </c>
      <c r="J345" s="374" t="str">
        <f>IFERROR(VLOOKUP(PAA_20253132[[#This Row],[PRODUCTO  (Intermedio- proyectos)]],[5]!Tabla17[#All],2,FALSE),"Seleccione el producto")</f>
        <v>Seleccione el producto</v>
      </c>
      <c r="K345" s="391" t="str">
        <f>IFERROR(VLOOKUP(PAA_20253132[[#This Row],[PRODUCTO  (Intermedio- proyectos)]],[5]!Tabla17[#All],3,FALSE),"Seleccione el producto")</f>
        <v>Seleccione el producto</v>
      </c>
      <c r="L345" s="391" t="str">
        <f>IFERROR(VLOOKUP(PAA_20253132[[#This Row],[PRODUCTO  (Intermedio- proyectos)]],[5]!Tabla17[#All],4,FALSE),"Seleccione el producto")</f>
        <v>Seleccione el producto</v>
      </c>
      <c r="M345" s="391" t="str">
        <f>IFERROR(VLOOKUP(PAA_20253132[[#This Row],[PRODUCTO  (Intermedio- proyectos)]],[5]!Tabla17[#All],5,FALSE),"Seleccione el producto")</f>
        <v>Seleccione el producto</v>
      </c>
      <c r="N345" s="386" t="s">
        <v>199</v>
      </c>
      <c r="O345" s="472" t="s">
        <v>2092</v>
      </c>
      <c r="P345" s="377" t="s">
        <v>2121</v>
      </c>
      <c r="Q345" s="377" t="s">
        <v>2121</v>
      </c>
      <c r="R345" s="407" t="s">
        <v>3308</v>
      </c>
      <c r="S345" s="407" t="s">
        <v>2213</v>
      </c>
      <c r="T345" s="441">
        <v>46054</v>
      </c>
      <c r="U345" s="441">
        <v>46371</v>
      </c>
      <c r="V345" s="407" t="s">
        <v>3309</v>
      </c>
      <c r="W345" s="377" t="s">
        <v>2121</v>
      </c>
      <c r="X345" s="477" t="s">
        <v>2121</v>
      </c>
      <c r="Y345" s="477" t="s">
        <v>2121</v>
      </c>
      <c r="Z345" s="482" t="s">
        <v>2121</v>
      </c>
      <c r="AA345" s="389" t="s">
        <v>2093</v>
      </c>
      <c r="AB345" s="434" t="s">
        <v>2121</v>
      </c>
      <c r="AC345" s="389" t="s">
        <v>2093</v>
      </c>
      <c r="AD345" s="434" t="s">
        <v>2121</v>
      </c>
      <c r="AE345" s="434" t="s">
        <v>2121</v>
      </c>
      <c r="AF345" s="434" t="s">
        <v>2121</v>
      </c>
      <c r="AG345" s="389" t="s">
        <v>2093</v>
      </c>
      <c r="AH345" s="434" t="s">
        <v>2121</v>
      </c>
      <c r="AI345" s="434" t="s">
        <v>2121</v>
      </c>
      <c r="AJ345" s="434" t="s">
        <v>2121</v>
      </c>
      <c r="AK345" s="389" t="s">
        <v>2093</v>
      </c>
      <c r="AL345" s="434" t="s">
        <v>2121</v>
      </c>
      <c r="AM345" s="434" t="s">
        <v>2121</v>
      </c>
      <c r="AN345" s="434" t="s">
        <v>2121</v>
      </c>
      <c r="AO345" s="434" t="s">
        <v>2121</v>
      </c>
      <c r="AP345" s="434" t="s">
        <v>2121</v>
      </c>
      <c r="AQ345" s="434" t="s">
        <v>2121</v>
      </c>
      <c r="AR345" s="389" t="s">
        <v>2093</v>
      </c>
      <c r="AS345" s="434" t="s">
        <v>2121</v>
      </c>
      <c r="AT345" s="434" t="s">
        <v>2121</v>
      </c>
      <c r="AU345" s="389" t="s">
        <v>2093</v>
      </c>
      <c r="AV345" s="434" t="s">
        <v>2121</v>
      </c>
      <c r="AW345" s="434" t="s">
        <v>2121</v>
      </c>
      <c r="AX345" s="434" t="s">
        <v>2121</v>
      </c>
      <c r="AY345" s="434" t="s">
        <v>2121</v>
      </c>
      <c r="AZ345" s="434" t="s">
        <v>2121</v>
      </c>
      <c r="BA345" s="434" t="s">
        <v>2121</v>
      </c>
      <c r="BB345" s="434" t="s">
        <v>2121</v>
      </c>
      <c r="BC345" s="389" t="s">
        <v>2093</v>
      </c>
      <c r="BD345" s="434" t="s">
        <v>2121</v>
      </c>
      <c r="BE345" s="434" t="s">
        <v>2121</v>
      </c>
      <c r="BF345" s="434" t="s">
        <v>2121</v>
      </c>
      <c r="BG345" s="434" t="s">
        <v>2121</v>
      </c>
      <c r="BH345" s="389" t="s">
        <v>2093</v>
      </c>
      <c r="BI345" s="402" t="s">
        <v>2093</v>
      </c>
      <c r="BJ345" s="333"/>
      <c r="BK345" s="333"/>
      <c r="BL345" s="333"/>
      <c r="BM345" s="333"/>
    </row>
    <row r="346" spans="2:65" ht="60" hidden="1" x14ac:dyDescent="0.2">
      <c r="B346"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SF-Seleccione el producto-S-N-5-N.A-N-OAPCR -336</v>
      </c>
      <c r="C346" s="374">
        <f t="shared" si="20"/>
        <v>336</v>
      </c>
      <c r="D346" s="388" t="s">
        <v>99</v>
      </c>
      <c r="E346" s="389" t="s">
        <v>2118</v>
      </c>
      <c r="F346" s="390" t="s">
        <v>2119</v>
      </c>
      <c r="G346" s="477" t="s">
        <v>2142</v>
      </c>
      <c r="H346" s="390" t="s">
        <v>2126</v>
      </c>
      <c r="I346" s="386" t="s">
        <v>2408</v>
      </c>
      <c r="J346" s="374" t="str">
        <f>IFERROR(VLOOKUP(PAA_20253132[[#This Row],[PRODUCTO  (Intermedio- proyectos)]],[5]!Tabla17[#All],2,FALSE),"Seleccione el producto")</f>
        <v>Seleccione el producto</v>
      </c>
      <c r="K346" s="391" t="str">
        <f>IFERROR(VLOOKUP(PAA_20253132[[#This Row],[PRODUCTO  (Intermedio- proyectos)]],[5]!Tabla17[#All],3,FALSE),"Seleccione el producto")</f>
        <v>Seleccione el producto</v>
      </c>
      <c r="L346" s="391" t="str">
        <f>IFERROR(VLOOKUP(PAA_20253132[[#This Row],[PRODUCTO  (Intermedio- proyectos)]],[5]!Tabla17[#All],4,FALSE),"Seleccione el producto")</f>
        <v>Seleccione el producto</v>
      </c>
      <c r="M346" s="391" t="str">
        <f>IFERROR(VLOOKUP(PAA_20253132[[#This Row],[PRODUCTO  (Intermedio- proyectos)]],[5]!Tabla17[#All],5,FALSE),"Seleccione el producto")</f>
        <v>Seleccione el producto</v>
      </c>
      <c r="N346" s="386" t="s">
        <v>199</v>
      </c>
      <c r="O346" s="472" t="s">
        <v>2092</v>
      </c>
      <c r="P346" s="377" t="s">
        <v>2121</v>
      </c>
      <c r="Q346" s="377" t="s">
        <v>2121</v>
      </c>
      <c r="R346" s="407" t="s">
        <v>3310</v>
      </c>
      <c r="S346" s="407" t="s">
        <v>2213</v>
      </c>
      <c r="T346" s="441">
        <v>46054</v>
      </c>
      <c r="U346" s="441">
        <v>46371</v>
      </c>
      <c r="V346" s="407" t="s">
        <v>3311</v>
      </c>
      <c r="W346" s="377" t="s">
        <v>2121</v>
      </c>
      <c r="X346" s="477" t="s">
        <v>2121</v>
      </c>
      <c r="Y346" s="477" t="s">
        <v>2121</v>
      </c>
      <c r="Z346" s="482" t="s">
        <v>2121</v>
      </c>
      <c r="AA346" s="389" t="s">
        <v>2093</v>
      </c>
      <c r="AB346" s="434" t="s">
        <v>2121</v>
      </c>
      <c r="AC346" s="389" t="s">
        <v>2093</v>
      </c>
      <c r="AD346" s="434" t="s">
        <v>2121</v>
      </c>
      <c r="AE346" s="434" t="s">
        <v>2121</v>
      </c>
      <c r="AF346" s="434" t="s">
        <v>2121</v>
      </c>
      <c r="AG346" s="389" t="s">
        <v>2093</v>
      </c>
      <c r="AH346" s="434" t="s">
        <v>2121</v>
      </c>
      <c r="AI346" s="434" t="s">
        <v>2121</v>
      </c>
      <c r="AJ346" s="434" t="s">
        <v>2121</v>
      </c>
      <c r="AK346" s="389" t="s">
        <v>2093</v>
      </c>
      <c r="AL346" s="434" t="s">
        <v>2121</v>
      </c>
      <c r="AM346" s="434" t="s">
        <v>2121</v>
      </c>
      <c r="AN346" s="434" t="s">
        <v>2121</v>
      </c>
      <c r="AO346" s="434" t="s">
        <v>2121</v>
      </c>
      <c r="AP346" s="434" t="s">
        <v>2121</v>
      </c>
      <c r="AQ346" s="434" t="s">
        <v>2121</v>
      </c>
      <c r="AR346" s="434" t="s">
        <v>2121</v>
      </c>
      <c r="AS346" s="434" t="s">
        <v>2121</v>
      </c>
      <c r="AT346" s="434" t="s">
        <v>2121</v>
      </c>
      <c r="AU346" s="389" t="s">
        <v>2093</v>
      </c>
      <c r="AV346" s="434" t="s">
        <v>2121</v>
      </c>
      <c r="AW346" s="434" t="s">
        <v>2121</v>
      </c>
      <c r="AX346" s="434" t="s">
        <v>2121</v>
      </c>
      <c r="AY346" s="434" t="s">
        <v>2121</v>
      </c>
      <c r="AZ346" s="434" t="s">
        <v>2121</v>
      </c>
      <c r="BA346" s="434" t="s">
        <v>2121</v>
      </c>
      <c r="BB346" s="434" t="s">
        <v>2121</v>
      </c>
      <c r="BC346" s="389" t="s">
        <v>2093</v>
      </c>
      <c r="BD346" s="434" t="s">
        <v>2121</v>
      </c>
      <c r="BE346" s="434" t="s">
        <v>2121</v>
      </c>
      <c r="BF346" s="434" t="s">
        <v>2121</v>
      </c>
      <c r="BG346" s="434" t="s">
        <v>2121</v>
      </c>
      <c r="BH346" s="389" t="s">
        <v>2093</v>
      </c>
      <c r="BI346" s="402" t="s">
        <v>2093</v>
      </c>
      <c r="BJ346" s="333"/>
      <c r="BK346" s="333"/>
      <c r="BL346" s="333"/>
      <c r="BM346" s="333"/>
    </row>
    <row r="347" spans="2:65" ht="59.25" hidden="1" customHeight="1" x14ac:dyDescent="0.2">
      <c r="B347"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SF-Seleccione el producto-S-N-5-N.A-N-OAPCR -337</v>
      </c>
      <c r="C347" s="374">
        <f t="shared" si="20"/>
        <v>337</v>
      </c>
      <c r="D347" s="388" t="s">
        <v>99</v>
      </c>
      <c r="E347" s="389" t="s">
        <v>2118</v>
      </c>
      <c r="F347" s="390" t="s">
        <v>2119</v>
      </c>
      <c r="G347" s="477" t="s">
        <v>2142</v>
      </c>
      <c r="H347" s="390" t="s">
        <v>2126</v>
      </c>
      <c r="I347" s="386" t="s">
        <v>2408</v>
      </c>
      <c r="J347" s="374" t="str">
        <f>IFERROR(VLOOKUP(PAA_20253132[[#This Row],[PRODUCTO  (Intermedio- proyectos)]],[5]!Tabla17[#All],2,FALSE),"Seleccione el producto")</f>
        <v>Seleccione el producto</v>
      </c>
      <c r="K347" s="391" t="str">
        <f>IFERROR(VLOOKUP(PAA_20253132[[#This Row],[PRODUCTO  (Intermedio- proyectos)]],[5]!Tabla17[#All],3,FALSE),"Seleccione el producto")</f>
        <v>Seleccione el producto</v>
      </c>
      <c r="L347" s="391" t="str">
        <f>IFERROR(VLOOKUP(PAA_20253132[[#This Row],[PRODUCTO  (Intermedio- proyectos)]],[5]!Tabla17[#All],4,FALSE),"Seleccione el producto")</f>
        <v>Seleccione el producto</v>
      </c>
      <c r="M347" s="391" t="str">
        <f>IFERROR(VLOOKUP(PAA_20253132[[#This Row],[PRODUCTO  (Intermedio- proyectos)]],[5]!Tabla17[#All],5,FALSE),"Seleccione el producto")</f>
        <v>Seleccione el producto</v>
      </c>
      <c r="N347" s="386" t="s">
        <v>199</v>
      </c>
      <c r="O347" s="472" t="s">
        <v>2092</v>
      </c>
      <c r="P347" s="377" t="s">
        <v>2121</v>
      </c>
      <c r="Q347" s="377" t="s">
        <v>2121</v>
      </c>
      <c r="R347" s="407" t="s">
        <v>3312</v>
      </c>
      <c r="S347" s="407" t="s">
        <v>2213</v>
      </c>
      <c r="T347" s="441">
        <v>46054</v>
      </c>
      <c r="U347" s="441">
        <v>46371</v>
      </c>
      <c r="V347" s="407" t="s">
        <v>3313</v>
      </c>
      <c r="W347" s="377" t="s">
        <v>2121</v>
      </c>
      <c r="X347" s="477" t="s">
        <v>2121</v>
      </c>
      <c r="Y347" s="477" t="s">
        <v>2121</v>
      </c>
      <c r="Z347" s="482" t="s">
        <v>2121</v>
      </c>
      <c r="AA347" s="389" t="s">
        <v>2093</v>
      </c>
      <c r="AB347" s="434" t="s">
        <v>2121</v>
      </c>
      <c r="AC347" s="389" t="s">
        <v>2093</v>
      </c>
      <c r="AD347" s="434" t="s">
        <v>2121</v>
      </c>
      <c r="AE347" s="434" t="s">
        <v>2121</v>
      </c>
      <c r="AF347" s="434" t="s">
        <v>2121</v>
      </c>
      <c r="AG347" s="389" t="s">
        <v>2093</v>
      </c>
      <c r="AH347" s="434" t="s">
        <v>2121</v>
      </c>
      <c r="AI347" s="434" t="s">
        <v>2121</v>
      </c>
      <c r="AJ347" s="434" t="s">
        <v>2121</v>
      </c>
      <c r="AK347" s="389" t="s">
        <v>2093</v>
      </c>
      <c r="AL347" s="434" t="s">
        <v>2121</v>
      </c>
      <c r="AM347" s="434" t="s">
        <v>2121</v>
      </c>
      <c r="AN347" s="434" t="s">
        <v>2121</v>
      </c>
      <c r="AO347" s="434" t="s">
        <v>2121</v>
      </c>
      <c r="AP347" s="434" t="s">
        <v>2121</v>
      </c>
      <c r="AQ347" s="434" t="s">
        <v>2121</v>
      </c>
      <c r="AR347" s="434" t="s">
        <v>2121</v>
      </c>
      <c r="AS347" s="434" t="s">
        <v>2121</v>
      </c>
      <c r="AT347" s="434" t="s">
        <v>2121</v>
      </c>
      <c r="AU347" s="389" t="s">
        <v>2093</v>
      </c>
      <c r="AV347" s="434" t="s">
        <v>2121</v>
      </c>
      <c r="AW347" s="434" t="s">
        <v>2121</v>
      </c>
      <c r="AX347" s="434" t="s">
        <v>2121</v>
      </c>
      <c r="AY347" s="434" t="s">
        <v>2121</v>
      </c>
      <c r="AZ347" s="434" t="s">
        <v>2121</v>
      </c>
      <c r="BA347" s="434" t="s">
        <v>2121</v>
      </c>
      <c r="BB347" s="434" t="s">
        <v>2121</v>
      </c>
      <c r="BC347" s="389" t="s">
        <v>2093</v>
      </c>
      <c r="BD347" s="434" t="s">
        <v>2121</v>
      </c>
      <c r="BE347" s="434" t="s">
        <v>2121</v>
      </c>
      <c r="BF347" s="434" t="s">
        <v>2121</v>
      </c>
      <c r="BG347" s="434" t="s">
        <v>2121</v>
      </c>
      <c r="BH347" s="389" t="s">
        <v>2093</v>
      </c>
      <c r="BI347" s="402" t="s">
        <v>2093</v>
      </c>
      <c r="BJ347" s="333"/>
      <c r="BK347" s="333"/>
      <c r="BL347" s="333"/>
      <c r="BM347" s="333"/>
    </row>
    <row r="348" spans="2:65" ht="81" hidden="1" customHeight="1" x14ac:dyDescent="0.2">
      <c r="B348"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SF-Seleccione el producto-S-N-5-N.A-N-OAPCR -338</v>
      </c>
      <c r="C348" s="374">
        <f t="shared" si="20"/>
        <v>338</v>
      </c>
      <c r="D348" s="388" t="s">
        <v>99</v>
      </c>
      <c r="E348" s="389" t="s">
        <v>2118</v>
      </c>
      <c r="F348" s="390" t="s">
        <v>2119</v>
      </c>
      <c r="G348" s="394" t="s">
        <v>2142</v>
      </c>
      <c r="H348" s="395" t="s">
        <v>2126</v>
      </c>
      <c r="I348" s="386" t="s">
        <v>2408</v>
      </c>
      <c r="J348" s="374" t="str">
        <f>IFERROR(VLOOKUP(PAA_20253132[[#This Row],[PRODUCTO  (Intermedio- proyectos)]],[5]!Tabla17[#All],2,FALSE),"Seleccione el producto")</f>
        <v>Seleccione el producto</v>
      </c>
      <c r="K348" s="391" t="str">
        <f>IFERROR(VLOOKUP(PAA_20253132[[#This Row],[PRODUCTO  (Intermedio- proyectos)]],[5]!Tabla17[#All],3,FALSE),"Seleccione el producto")</f>
        <v>Seleccione el producto</v>
      </c>
      <c r="L348" s="391" t="str">
        <f>IFERROR(VLOOKUP(PAA_20253132[[#This Row],[PRODUCTO  (Intermedio- proyectos)]],[5]!Tabla17[#All],4,FALSE),"Seleccione el producto")</f>
        <v>Seleccione el producto</v>
      </c>
      <c r="M348" s="391" t="str">
        <f>IFERROR(VLOOKUP(PAA_20253132[[#This Row],[PRODUCTO  (Intermedio- proyectos)]],[5]!Tabla17[#All],5,FALSE),"Seleccione el producto")</f>
        <v>Seleccione el producto</v>
      </c>
      <c r="N348" s="386" t="s">
        <v>199</v>
      </c>
      <c r="O348" s="407" t="s">
        <v>2092</v>
      </c>
      <c r="P348" s="377" t="s">
        <v>2121</v>
      </c>
      <c r="Q348" s="377" t="s">
        <v>2121</v>
      </c>
      <c r="R348" s="407" t="s">
        <v>3314</v>
      </c>
      <c r="S348" s="407" t="s">
        <v>2213</v>
      </c>
      <c r="T348" s="441">
        <v>46054</v>
      </c>
      <c r="U348" s="441">
        <v>46371</v>
      </c>
      <c r="V348" s="407" t="s">
        <v>3315</v>
      </c>
      <c r="W348" s="377" t="s">
        <v>2121</v>
      </c>
      <c r="X348" s="394" t="s">
        <v>2121</v>
      </c>
      <c r="Y348" s="394" t="s">
        <v>2121</v>
      </c>
      <c r="Z348" s="400" t="s">
        <v>2121</v>
      </c>
      <c r="AA348" s="394" t="s">
        <v>2093</v>
      </c>
      <c r="AB348" s="434" t="s">
        <v>2121</v>
      </c>
      <c r="AC348" s="394" t="s">
        <v>2093</v>
      </c>
      <c r="AD348" s="434" t="s">
        <v>2121</v>
      </c>
      <c r="AE348" s="434" t="s">
        <v>2121</v>
      </c>
      <c r="AF348" s="434" t="s">
        <v>2121</v>
      </c>
      <c r="AG348" s="394" t="s">
        <v>2093</v>
      </c>
      <c r="AH348" s="434" t="s">
        <v>2121</v>
      </c>
      <c r="AI348" s="434" t="s">
        <v>2121</v>
      </c>
      <c r="AJ348" s="434" t="s">
        <v>2121</v>
      </c>
      <c r="AK348" s="394" t="s">
        <v>2093</v>
      </c>
      <c r="AL348" s="434" t="s">
        <v>2121</v>
      </c>
      <c r="AM348" s="434" t="s">
        <v>2121</v>
      </c>
      <c r="AN348" s="434" t="s">
        <v>2121</v>
      </c>
      <c r="AO348" s="434" t="s">
        <v>2121</v>
      </c>
      <c r="AP348" s="434" t="s">
        <v>2121</v>
      </c>
      <c r="AQ348" s="434" t="s">
        <v>2121</v>
      </c>
      <c r="AR348" s="434" t="s">
        <v>2121</v>
      </c>
      <c r="AS348" s="434" t="s">
        <v>2121</v>
      </c>
      <c r="AT348" s="434" t="s">
        <v>2121</v>
      </c>
      <c r="AU348" s="394" t="s">
        <v>2093</v>
      </c>
      <c r="AV348" s="434" t="s">
        <v>2121</v>
      </c>
      <c r="AW348" s="434" t="s">
        <v>2121</v>
      </c>
      <c r="AX348" s="434" t="s">
        <v>2121</v>
      </c>
      <c r="AY348" s="434" t="s">
        <v>2121</v>
      </c>
      <c r="AZ348" s="434" t="s">
        <v>2121</v>
      </c>
      <c r="BA348" s="434" t="s">
        <v>2121</v>
      </c>
      <c r="BB348" s="434" t="s">
        <v>2121</v>
      </c>
      <c r="BC348" s="394" t="s">
        <v>2093</v>
      </c>
      <c r="BD348" s="434" t="s">
        <v>2121</v>
      </c>
      <c r="BE348" s="434" t="s">
        <v>2121</v>
      </c>
      <c r="BF348" s="434" t="s">
        <v>2121</v>
      </c>
      <c r="BG348" s="434" t="s">
        <v>2121</v>
      </c>
      <c r="BH348" s="394" t="s">
        <v>2093</v>
      </c>
      <c r="BI348" s="402" t="s">
        <v>2093</v>
      </c>
      <c r="BJ348" s="333"/>
      <c r="BK348" s="333"/>
      <c r="BL348" s="333"/>
      <c r="BM348" s="333"/>
    </row>
    <row r="349" spans="2:65" ht="60" hidden="1" x14ac:dyDescent="0.2">
      <c r="B349"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SF-Seleccione el producto-S-N-5-N.A-N-OAPCR -339</v>
      </c>
      <c r="C349" s="374">
        <f t="shared" si="20"/>
        <v>339</v>
      </c>
      <c r="D349" s="388" t="s">
        <v>99</v>
      </c>
      <c r="E349" s="389" t="s">
        <v>2118</v>
      </c>
      <c r="F349" s="390" t="s">
        <v>2119</v>
      </c>
      <c r="G349" s="394" t="s">
        <v>2142</v>
      </c>
      <c r="H349" s="395" t="s">
        <v>2126</v>
      </c>
      <c r="I349" s="386" t="s">
        <v>2408</v>
      </c>
      <c r="J349" s="374" t="str">
        <f>IFERROR(VLOOKUP(PAA_20253132[[#This Row],[PRODUCTO  (Intermedio- proyectos)]],[5]!Tabla17[#All],2,FALSE),"Seleccione el producto")</f>
        <v>Seleccione el producto</v>
      </c>
      <c r="K349" s="391" t="str">
        <f>IFERROR(VLOOKUP(PAA_20253132[[#This Row],[PRODUCTO  (Intermedio- proyectos)]],[5]!Tabla17[#All],3,FALSE),"Seleccione el producto")</f>
        <v>Seleccione el producto</v>
      </c>
      <c r="L349" s="391" t="str">
        <f>IFERROR(VLOOKUP(PAA_20253132[[#This Row],[PRODUCTO  (Intermedio- proyectos)]],[5]!Tabla17[#All],4,FALSE),"Seleccione el producto")</f>
        <v>Seleccione el producto</v>
      </c>
      <c r="M349" s="391" t="str">
        <f>IFERROR(VLOOKUP(PAA_20253132[[#This Row],[PRODUCTO  (Intermedio- proyectos)]],[5]!Tabla17[#All],5,FALSE),"Seleccione el producto")</f>
        <v>Seleccione el producto</v>
      </c>
      <c r="N349" s="386" t="s">
        <v>199</v>
      </c>
      <c r="O349" s="407" t="s">
        <v>2092</v>
      </c>
      <c r="P349" s="377" t="s">
        <v>2121</v>
      </c>
      <c r="Q349" s="377" t="s">
        <v>2121</v>
      </c>
      <c r="R349" s="407" t="s">
        <v>3316</v>
      </c>
      <c r="S349" s="407" t="s">
        <v>2213</v>
      </c>
      <c r="T349" s="441">
        <v>46054</v>
      </c>
      <c r="U349" s="441">
        <v>46371</v>
      </c>
      <c r="V349" s="407" t="s">
        <v>3317</v>
      </c>
      <c r="W349" s="377" t="s">
        <v>2121</v>
      </c>
      <c r="X349" s="394" t="s">
        <v>2121</v>
      </c>
      <c r="Y349" s="394" t="s">
        <v>2121</v>
      </c>
      <c r="Z349" s="400" t="s">
        <v>2121</v>
      </c>
      <c r="AA349" s="394" t="s">
        <v>2093</v>
      </c>
      <c r="AB349" s="434" t="s">
        <v>2121</v>
      </c>
      <c r="AC349" s="394" t="s">
        <v>2093</v>
      </c>
      <c r="AD349" s="434" t="s">
        <v>2121</v>
      </c>
      <c r="AE349" s="434" t="s">
        <v>2121</v>
      </c>
      <c r="AF349" s="434" t="s">
        <v>2121</v>
      </c>
      <c r="AG349" s="394" t="s">
        <v>2093</v>
      </c>
      <c r="AH349" s="434" t="s">
        <v>2121</v>
      </c>
      <c r="AI349" s="434" t="s">
        <v>2121</v>
      </c>
      <c r="AJ349" s="434" t="s">
        <v>2121</v>
      </c>
      <c r="AK349" s="394" t="s">
        <v>2093</v>
      </c>
      <c r="AL349" s="434" t="s">
        <v>2121</v>
      </c>
      <c r="AM349" s="434" t="s">
        <v>2121</v>
      </c>
      <c r="AN349" s="434" t="s">
        <v>2121</v>
      </c>
      <c r="AO349" s="434" t="s">
        <v>2121</v>
      </c>
      <c r="AP349" s="434" t="s">
        <v>2121</v>
      </c>
      <c r="AQ349" s="434" t="s">
        <v>2121</v>
      </c>
      <c r="AR349" s="434" t="s">
        <v>2121</v>
      </c>
      <c r="AS349" s="434" t="s">
        <v>2121</v>
      </c>
      <c r="AT349" s="434" t="s">
        <v>2121</v>
      </c>
      <c r="AU349" s="394" t="s">
        <v>2093</v>
      </c>
      <c r="AV349" s="434" t="s">
        <v>2121</v>
      </c>
      <c r="AW349" s="434" t="s">
        <v>2121</v>
      </c>
      <c r="AX349" s="434" t="s">
        <v>2121</v>
      </c>
      <c r="AY349" s="434" t="s">
        <v>2121</v>
      </c>
      <c r="AZ349" s="434" t="s">
        <v>2121</v>
      </c>
      <c r="BA349" s="434" t="s">
        <v>2121</v>
      </c>
      <c r="BB349" s="434" t="s">
        <v>2121</v>
      </c>
      <c r="BC349" s="394" t="s">
        <v>2093</v>
      </c>
      <c r="BD349" s="434" t="s">
        <v>2121</v>
      </c>
      <c r="BE349" s="434" t="s">
        <v>2121</v>
      </c>
      <c r="BF349" s="434" t="s">
        <v>2121</v>
      </c>
      <c r="BG349" s="434" t="s">
        <v>2121</v>
      </c>
      <c r="BH349" s="394" t="s">
        <v>2093</v>
      </c>
      <c r="BI349" s="402" t="s">
        <v>2093</v>
      </c>
      <c r="BJ349" s="333"/>
      <c r="BK349" s="333"/>
      <c r="BL349" s="333"/>
      <c r="BM349" s="333"/>
    </row>
    <row r="350" spans="2:65" ht="49.5" hidden="1" customHeight="1" x14ac:dyDescent="0.2">
      <c r="B350"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EST-Seleccione el producto-S-N-5-N.A-N-OAPCR -340</v>
      </c>
      <c r="C350" s="374">
        <f t="shared" si="20"/>
        <v>340</v>
      </c>
      <c r="D350" s="393" t="s">
        <v>99</v>
      </c>
      <c r="E350" s="394" t="s">
        <v>2118</v>
      </c>
      <c r="F350" s="395" t="s">
        <v>2119</v>
      </c>
      <c r="G350" s="371" t="s">
        <v>2087</v>
      </c>
      <c r="H350" s="372" t="s">
        <v>2126</v>
      </c>
      <c r="I350" s="386" t="s">
        <v>2408</v>
      </c>
      <c r="J350" s="374" t="str">
        <f>IFERROR(VLOOKUP(PAA_20253132[[#This Row],[PRODUCTO  (Intermedio- proyectos)]],[5]!Tabla17[#All],2,FALSE),"Seleccione el producto")</f>
        <v>Seleccione el producto</v>
      </c>
      <c r="K350" s="391" t="str">
        <f>IFERROR(VLOOKUP(PAA_20253132[[#This Row],[PRODUCTO  (Intermedio- proyectos)]],[5]!Tabla17[#All],3,FALSE),"Seleccione el producto")</f>
        <v>Seleccione el producto</v>
      </c>
      <c r="L350" s="391" t="str">
        <f>IFERROR(VLOOKUP(PAA_20253132[[#This Row],[PRODUCTO  (Intermedio- proyectos)]],[5]!Tabla17[#All],4,FALSE),"Seleccione el producto")</f>
        <v>Seleccione el producto</v>
      </c>
      <c r="M350" s="391" t="str">
        <f>IFERROR(VLOOKUP(PAA_20253132[[#This Row],[PRODUCTO  (Intermedio- proyectos)]],[5]!Tabla17[#All],5,FALSE),"Seleccione el producto")</f>
        <v>Seleccione el producto</v>
      </c>
      <c r="N350" s="386" t="s">
        <v>199</v>
      </c>
      <c r="O350" s="436" t="s">
        <v>2092</v>
      </c>
      <c r="P350" s="377" t="s">
        <v>2121</v>
      </c>
      <c r="Q350" s="377" t="s">
        <v>2121</v>
      </c>
      <c r="R350" s="386" t="s">
        <v>3318</v>
      </c>
      <c r="S350" s="386" t="s">
        <v>2421</v>
      </c>
      <c r="T350" s="387">
        <v>46054</v>
      </c>
      <c r="U350" s="387">
        <v>46371</v>
      </c>
      <c r="V350" s="386" t="s">
        <v>3319</v>
      </c>
      <c r="W350" s="377" t="s">
        <v>2121</v>
      </c>
      <c r="X350" s="479" t="s">
        <v>2121</v>
      </c>
      <c r="Y350" s="479" t="s">
        <v>2121</v>
      </c>
      <c r="Z350" s="481" t="s">
        <v>2121</v>
      </c>
      <c r="AA350" s="434" t="s">
        <v>2121</v>
      </c>
      <c r="AB350" s="434" t="s">
        <v>2121</v>
      </c>
      <c r="AC350" s="434" t="s">
        <v>2093</v>
      </c>
      <c r="AD350" s="434" t="s">
        <v>2121</v>
      </c>
      <c r="AE350" s="434" t="s">
        <v>2121</v>
      </c>
      <c r="AF350" s="434" t="s">
        <v>2121</v>
      </c>
      <c r="AG350" s="434" t="s">
        <v>2093</v>
      </c>
      <c r="AH350" s="434" t="s">
        <v>2121</v>
      </c>
      <c r="AI350" s="434" t="s">
        <v>2121</v>
      </c>
      <c r="AJ350" s="434" t="s">
        <v>2121</v>
      </c>
      <c r="AK350" s="434" t="s">
        <v>2121</v>
      </c>
      <c r="AL350" s="434" t="s">
        <v>2121</v>
      </c>
      <c r="AM350" s="434" t="s">
        <v>2121</v>
      </c>
      <c r="AN350" s="434" t="s">
        <v>2121</v>
      </c>
      <c r="AO350" s="434" t="s">
        <v>2121</v>
      </c>
      <c r="AP350" s="434" t="s">
        <v>2121</v>
      </c>
      <c r="AQ350" s="434" t="s">
        <v>2121</v>
      </c>
      <c r="AR350" s="371" t="s">
        <v>2093</v>
      </c>
      <c r="AS350" s="434" t="s">
        <v>2121</v>
      </c>
      <c r="AT350" s="371" t="s">
        <v>2093</v>
      </c>
      <c r="AU350" s="371" t="s">
        <v>2093</v>
      </c>
      <c r="AV350" s="371" t="s">
        <v>2093</v>
      </c>
      <c r="AW350" s="371" t="s">
        <v>2093</v>
      </c>
      <c r="AX350" s="371" t="s">
        <v>2093</v>
      </c>
      <c r="AY350" s="371" t="s">
        <v>2093</v>
      </c>
      <c r="AZ350" s="371" t="s">
        <v>2093</v>
      </c>
      <c r="BA350" s="371" t="s">
        <v>2093</v>
      </c>
      <c r="BB350" s="371" t="s">
        <v>2093</v>
      </c>
      <c r="BC350" s="371" t="s">
        <v>2093</v>
      </c>
      <c r="BD350" s="371" t="s">
        <v>2093</v>
      </c>
      <c r="BE350" s="371" t="s">
        <v>2093</v>
      </c>
      <c r="BF350" s="371" t="s">
        <v>2093</v>
      </c>
      <c r="BG350" s="371" t="s">
        <v>2093</v>
      </c>
      <c r="BH350" s="371" t="s">
        <v>2093</v>
      </c>
      <c r="BI350" s="381" t="s">
        <v>2093</v>
      </c>
      <c r="BJ350" s="333"/>
      <c r="BK350" s="333"/>
      <c r="BL350" s="333"/>
      <c r="BM350" s="333"/>
    </row>
    <row r="351" spans="2:65" ht="51" hidden="1" customHeight="1" x14ac:dyDescent="0.2">
      <c r="B351"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EST-Seleccione el producto-S-N-5-N.A-N-OAPCR -341</v>
      </c>
      <c r="C351" s="374">
        <f t="shared" si="20"/>
        <v>341</v>
      </c>
      <c r="D351" s="393" t="s">
        <v>99</v>
      </c>
      <c r="E351" s="394" t="s">
        <v>2118</v>
      </c>
      <c r="F351" s="395" t="s">
        <v>2119</v>
      </c>
      <c r="G351" s="371" t="s">
        <v>2087</v>
      </c>
      <c r="H351" s="372" t="s">
        <v>2126</v>
      </c>
      <c r="I351" s="386" t="s">
        <v>2408</v>
      </c>
      <c r="J351" s="374" t="str">
        <f>IFERROR(VLOOKUP(PAA_20253132[[#This Row],[PRODUCTO  (Intermedio- proyectos)]],[5]!Tabla17[#All],2,FALSE),"Seleccione el producto")</f>
        <v>Seleccione el producto</v>
      </c>
      <c r="K351" s="391" t="str">
        <f>IFERROR(VLOOKUP(PAA_20253132[[#This Row],[PRODUCTO  (Intermedio- proyectos)]],[5]!Tabla17[#All],3,FALSE),"Seleccione el producto")</f>
        <v>Seleccione el producto</v>
      </c>
      <c r="L351" s="391" t="str">
        <f>IFERROR(VLOOKUP(PAA_20253132[[#This Row],[PRODUCTO  (Intermedio- proyectos)]],[5]!Tabla17[#All],4,FALSE),"Seleccione el producto")</f>
        <v>Seleccione el producto</v>
      </c>
      <c r="M351" s="391" t="str">
        <f>IFERROR(VLOOKUP(PAA_20253132[[#This Row],[PRODUCTO  (Intermedio- proyectos)]],[5]!Tabla17[#All],5,FALSE),"Seleccione el producto")</f>
        <v>Seleccione el producto</v>
      </c>
      <c r="N351" s="386" t="s">
        <v>199</v>
      </c>
      <c r="O351" s="386" t="s">
        <v>2092</v>
      </c>
      <c r="P351" s="377" t="s">
        <v>2121</v>
      </c>
      <c r="Q351" s="377" t="s">
        <v>2121</v>
      </c>
      <c r="R351" s="386" t="s">
        <v>3320</v>
      </c>
      <c r="S351" s="386" t="s">
        <v>2421</v>
      </c>
      <c r="T351" s="387">
        <v>46054</v>
      </c>
      <c r="U351" s="387">
        <v>46371</v>
      </c>
      <c r="V351" s="386" t="s">
        <v>3321</v>
      </c>
      <c r="W351" s="377" t="s">
        <v>2121</v>
      </c>
      <c r="X351" s="371" t="s">
        <v>2121</v>
      </c>
      <c r="Y351" s="371" t="s">
        <v>2121</v>
      </c>
      <c r="Z351" s="377" t="s">
        <v>2121</v>
      </c>
      <c r="AA351" s="434" t="s">
        <v>2121</v>
      </c>
      <c r="AB351" s="434" t="s">
        <v>2121</v>
      </c>
      <c r="AC351" s="434" t="s">
        <v>2093</v>
      </c>
      <c r="AD351" s="434" t="s">
        <v>2121</v>
      </c>
      <c r="AE351" s="434" t="s">
        <v>2093</v>
      </c>
      <c r="AF351" s="434" t="s">
        <v>2093</v>
      </c>
      <c r="AG351" s="434" t="s">
        <v>2093</v>
      </c>
      <c r="AH351" s="434" t="s">
        <v>2121</v>
      </c>
      <c r="AI351" s="434" t="s">
        <v>2121</v>
      </c>
      <c r="AJ351" s="434" t="s">
        <v>2121</v>
      </c>
      <c r="AK351" s="434" t="s">
        <v>2121</v>
      </c>
      <c r="AL351" s="434" t="s">
        <v>2121</v>
      </c>
      <c r="AM351" s="434" t="s">
        <v>2121</v>
      </c>
      <c r="AN351" s="434" t="s">
        <v>2121</v>
      </c>
      <c r="AO351" s="434" t="s">
        <v>2121</v>
      </c>
      <c r="AP351" s="434" t="s">
        <v>2121</v>
      </c>
      <c r="AQ351" s="434" t="s">
        <v>2121</v>
      </c>
      <c r="AR351" s="371" t="s">
        <v>2093</v>
      </c>
      <c r="AS351" s="434" t="s">
        <v>2121</v>
      </c>
      <c r="AT351" s="434" t="s">
        <v>2121</v>
      </c>
      <c r="AU351" s="371" t="s">
        <v>2093</v>
      </c>
      <c r="AV351" s="434" t="s">
        <v>2121</v>
      </c>
      <c r="AW351" s="434" t="s">
        <v>2121</v>
      </c>
      <c r="AX351" s="434" t="s">
        <v>2121</v>
      </c>
      <c r="AY351" s="434" t="s">
        <v>2121</v>
      </c>
      <c r="AZ351" s="434" t="s">
        <v>2121</v>
      </c>
      <c r="BA351" s="434" t="s">
        <v>2121</v>
      </c>
      <c r="BB351" s="371" t="s">
        <v>2093</v>
      </c>
      <c r="BC351" s="434" t="s">
        <v>2121</v>
      </c>
      <c r="BD351" s="434" t="s">
        <v>2121</v>
      </c>
      <c r="BE351" s="434" t="s">
        <v>2121</v>
      </c>
      <c r="BF351" s="434" t="s">
        <v>2121</v>
      </c>
      <c r="BG351" s="434" t="s">
        <v>2121</v>
      </c>
      <c r="BH351" s="371" t="s">
        <v>2093</v>
      </c>
      <c r="BI351" s="381" t="s">
        <v>2093</v>
      </c>
      <c r="BJ351" s="333"/>
      <c r="BK351" s="333"/>
      <c r="BL351" s="333"/>
      <c r="BM351" s="333"/>
    </row>
    <row r="352" spans="2:65" ht="79.5" hidden="1" customHeight="1" x14ac:dyDescent="0.2">
      <c r="B352" s="420"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SF-Seleccione el producto-S-N-5-N.A-N-OAPCR -342</v>
      </c>
      <c r="C352" s="374">
        <f t="shared" si="20"/>
        <v>342</v>
      </c>
      <c r="D352" s="383" t="s">
        <v>99</v>
      </c>
      <c r="E352" s="374" t="str">
        <f>VLOOKUP($D352,[5]!Tabla2[#Data],2,FALSE)</f>
        <v xml:space="preserve">OAPCR </v>
      </c>
      <c r="F352" s="372" t="s">
        <v>2119</v>
      </c>
      <c r="G352" s="371" t="s">
        <v>2142</v>
      </c>
      <c r="H352" s="372" t="s">
        <v>2126</v>
      </c>
      <c r="I352" s="386" t="s">
        <v>2408</v>
      </c>
      <c r="J352" s="374" t="str">
        <f>IFERROR(VLOOKUP(PAA_20253132[[#This Row],[PRODUCTO  (Intermedio- proyectos)]],[5]!Tabla17[#All],2,FALSE),"Seleccione el producto")</f>
        <v>Seleccione el producto</v>
      </c>
      <c r="K352" s="391" t="str">
        <f>IFERROR(VLOOKUP(PAA_20253132[[#This Row],[PRODUCTO  (Intermedio- proyectos)]],[5]!Tabla17[#All],3,FALSE),"Seleccione el producto")</f>
        <v>Seleccione el producto</v>
      </c>
      <c r="L352" s="391" t="str">
        <f>IFERROR(VLOOKUP(PAA_20253132[[#This Row],[PRODUCTO  (Intermedio- proyectos)]],[5]!Tabla17[#All],4,FALSE),"Seleccione el producto")</f>
        <v>Seleccione el producto</v>
      </c>
      <c r="M352" s="391" t="str">
        <f>IFERROR(VLOOKUP(PAA_20253132[[#This Row],[PRODUCTO  (Intermedio- proyectos)]],[5]!Tabla17[#All],5,FALSE),"Seleccione el producto")</f>
        <v>Seleccione el producto</v>
      </c>
      <c r="N352" s="386" t="s">
        <v>199</v>
      </c>
      <c r="O352" s="472" t="s">
        <v>2092</v>
      </c>
      <c r="P352" s="377" t="s">
        <v>2121</v>
      </c>
      <c r="Q352" s="377" t="s">
        <v>2121</v>
      </c>
      <c r="R352" s="386" t="s">
        <v>3322</v>
      </c>
      <c r="S352" s="386" t="s">
        <v>3323</v>
      </c>
      <c r="T352" s="387">
        <v>46082</v>
      </c>
      <c r="U352" s="387">
        <v>46371</v>
      </c>
      <c r="V352" s="386" t="s">
        <v>3324</v>
      </c>
      <c r="W352" s="377" t="s">
        <v>2121</v>
      </c>
      <c r="X352" s="394" t="s">
        <v>2121</v>
      </c>
      <c r="Y352" s="394" t="s">
        <v>2121</v>
      </c>
      <c r="Z352" s="400" t="s">
        <v>2121</v>
      </c>
      <c r="AA352" s="426" t="s">
        <v>2121</v>
      </c>
      <c r="AB352" s="426" t="s">
        <v>2121</v>
      </c>
      <c r="AC352" s="426" t="s">
        <v>2121</v>
      </c>
      <c r="AD352" s="426" t="s">
        <v>2121</v>
      </c>
      <c r="AE352" s="426" t="s">
        <v>2121</v>
      </c>
      <c r="AF352" s="426" t="s">
        <v>2121</v>
      </c>
      <c r="AG352" s="426" t="s">
        <v>2121</v>
      </c>
      <c r="AH352" s="426" t="s">
        <v>2121</v>
      </c>
      <c r="AI352" s="426" t="s">
        <v>2121</v>
      </c>
      <c r="AJ352" s="426" t="s">
        <v>2121</v>
      </c>
      <c r="AK352" s="426" t="s">
        <v>2093</v>
      </c>
      <c r="AL352" s="426" t="s">
        <v>2093</v>
      </c>
      <c r="AM352" s="426" t="s">
        <v>2121</v>
      </c>
      <c r="AN352" s="426" t="s">
        <v>2121</v>
      </c>
      <c r="AO352" s="426" t="s">
        <v>2121</v>
      </c>
      <c r="AP352" s="426" t="s">
        <v>2121</v>
      </c>
      <c r="AQ352" s="426" t="s">
        <v>2121</v>
      </c>
      <c r="AR352" s="426" t="s">
        <v>2121</v>
      </c>
      <c r="AS352" s="426" t="s">
        <v>2121</v>
      </c>
      <c r="AT352" s="426" t="s">
        <v>2121</v>
      </c>
      <c r="AU352" s="426" t="s">
        <v>2121</v>
      </c>
      <c r="AV352" s="426" t="s">
        <v>2121</v>
      </c>
      <c r="AW352" s="426" t="s">
        <v>2121</v>
      </c>
      <c r="AX352" s="426" t="s">
        <v>2121</v>
      </c>
      <c r="AY352" s="426" t="s">
        <v>2121</v>
      </c>
      <c r="AZ352" s="426" t="s">
        <v>2121</v>
      </c>
      <c r="BA352" s="426" t="s">
        <v>2121</v>
      </c>
      <c r="BB352" s="426" t="s">
        <v>2121</v>
      </c>
      <c r="BC352" s="426" t="s">
        <v>2093</v>
      </c>
      <c r="BD352" s="426" t="s">
        <v>2093</v>
      </c>
      <c r="BE352" s="426" t="s">
        <v>2093</v>
      </c>
      <c r="BF352" s="426" t="s">
        <v>2121</v>
      </c>
      <c r="BG352" s="426" t="s">
        <v>2121</v>
      </c>
      <c r="BH352" s="426" t="s">
        <v>2121</v>
      </c>
      <c r="BI352" s="427" t="s">
        <v>2121</v>
      </c>
      <c r="BJ352" s="333"/>
      <c r="BK352" s="333"/>
      <c r="BL352" s="333"/>
      <c r="BM352" s="333"/>
    </row>
    <row r="353" spans="2:65" ht="39.75" hidden="1" customHeight="1" x14ac:dyDescent="0.2">
      <c r="B353"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SF-Seleccione el producto-S-N-5-N.A-N-OAPCR -343</v>
      </c>
      <c r="C353" s="374">
        <f t="shared" si="20"/>
        <v>343</v>
      </c>
      <c r="D353" s="368" t="s">
        <v>99</v>
      </c>
      <c r="E353" s="429" t="str">
        <f>VLOOKUP($D353,[5]!Tabla2[#Data],2,FALSE)</f>
        <v xml:space="preserve">OAPCR </v>
      </c>
      <c r="F353" s="370" t="s">
        <v>2119</v>
      </c>
      <c r="G353" s="371" t="s">
        <v>2142</v>
      </c>
      <c r="H353" s="372" t="s">
        <v>2126</v>
      </c>
      <c r="I353" s="386" t="s">
        <v>2408</v>
      </c>
      <c r="J353" s="374" t="str">
        <f>IFERROR(VLOOKUP(PAA_20253132[[#This Row],[PRODUCTO  (Intermedio- proyectos)]],[5]!Tabla17[#All],2,FALSE),"Seleccione el producto")</f>
        <v>Seleccione el producto</v>
      </c>
      <c r="K353" s="391" t="str">
        <f>IFERROR(VLOOKUP(PAA_20253132[[#This Row],[PRODUCTO  (Intermedio- proyectos)]],[5]!Tabla17[#All],3,FALSE),"Seleccione el producto")</f>
        <v>Seleccione el producto</v>
      </c>
      <c r="L353" s="391" t="str">
        <f>IFERROR(VLOOKUP(PAA_20253132[[#This Row],[PRODUCTO  (Intermedio- proyectos)]],[5]!Tabla17[#All],4,FALSE),"Seleccione el producto")</f>
        <v>Seleccione el producto</v>
      </c>
      <c r="M353" s="391" t="str">
        <f>IFERROR(VLOOKUP(PAA_20253132[[#This Row],[PRODUCTO  (Intermedio- proyectos)]],[5]!Tabla17[#All],5,FALSE),"Seleccione el producto")</f>
        <v>Seleccione el producto</v>
      </c>
      <c r="N353" s="386" t="s">
        <v>199</v>
      </c>
      <c r="O353" s="386" t="s">
        <v>2092</v>
      </c>
      <c r="P353" s="377" t="s">
        <v>2121</v>
      </c>
      <c r="Q353" s="377" t="s">
        <v>2121</v>
      </c>
      <c r="R353" s="386" t="s">
        <v>3325</v>
      </c>
      <c r="S353" s="386" t="s">
        <v>486</v>
      </c>
      <c r="T353" s="387">
        <v>46235</v>
      </c>
      <c r="U353" s="387">
        <v>46371</v>
      </c>
      <c r="V353" s="386" t="s">
        <v>3326</v>
      </c>
      <c r="W353" s="377" t="s">
        <v>2121</v>
      </c>
      <c r="X353" s="371" t="s">
        <v>2121</v>
      </c>
      <c r="Y353" s="371" t="s">
        <v>2121</v>
      </c>
      <c r="Z353" s="377" t="s">
        <v>2121</v>
      </c>
      <c r="AA353" s="426" t="s">
        <v>2121</v>
      </c>
      <c r="AB353" s="426" t="s">
        <v>2121</v>
      </c>
      <c r="AC353" s="426" t="s">
        <v>2121</v>
      </c>
      <c r="AD353" s="426" t="s">
        <v>2121</v>
      </c>
      <c r="AE353" s="426" t="s">
        <v>2121</v>
      </c>
      <c r="AF353" s="426" t="s">
        <v>2121</v>
      </c>
      <c r="AG353" s="426" t="s">
        <v>2121</v>
      </c>
      <c r="AH353" s="426" t="s">
        <v>2121</v>
      </c>
      <c r="AI353" s="426" t="s">
        <v>2121</v>
      </c>
      <c r="AJ353" s="426" t="s">
        <v>2121</v>
      </c>
      <c r="AK353" s="426" t="s">
        <v>2093</v>
      </c>
      <c r="AL353" s="426" t="s">
        <v>2093</v>
      </c>
      <c r="AM353" s="426" t="s">
        <v>2121</v>
      </c>
      <c r="AN353" s="426" t="s">
        <v>2121</v>
      </c>
      <c r="AO353" s="426" t="s">
        <v>2121</v>
      </c>
      <c r="AP353" s="426" t="s">
        <v>2121</v>
      </c>
      <c r="AQ353" s="426" t="s">
        <v>2121</v>
      </c>
      <c r="AR353" s="426" t="s">
        <v>2121</v>
      </c>
      <c r="AS353" s="426" t="s">
        <v>2121</v>
      </c>
      <c r="AT353" s="426" t="s">
        <v>2121</v>
      </c>
      <c r="AU353" s="426" t="s">
        <v>2121</v>
      </c>
      <c r="AV353" s="426" t="s">
        <v>2121</v>
      </c>
      <c r="AW353" s="426" t="s">
        <v>2121</v>
      </c>
      <c r="AX353" s="426" t="s">
        <v>2121</v>
      </c>
      <c r="AY353" s="426" t="s">
        <v>2121</v>
      </c>
      <c r="AZ353" s="426" t="s">
        <v>2121</v>
      </c>
      <c r="BA353" s="426" t="s">
        <v>2121</v>
      </c>
      <c r="BB353" s="426" t="s">
        <v>2121</v>
      </c>
      <c r="BC353" s="426" t="s">
        <v>2093</v>
      </c>
      <c r="BD353" s="426" t="s">
        <v>2093</v>
      </c>
      <c r="BE353" s="426" t="s">
        <v>2093</v>
      </c>
      <c r="BF353" s="426" t="s">
        <v>2121</v>
      </c>
      <c r="BG353" s="426" t="s">
        <v>2121</v>
      </c>
      <c r="BH353" s="426" t="s">
        <v>2121</v>
      </c>
      <c r="BI353" s="427" t="s">
        <v>2121</v>
      </c>
      <c r="BJ353" s="333"/>
      <c r="BK353" s="333"/>
      <c r="BL353" s="333"/>
      <c r="BM353" s="333"/>
    </row>
    <row r="354" spans="2:65" ht="30.75" hidden="1" customHeight="1" x14ac:dyDescent="0.2">
      <c r="B354"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SF-Seleccione el producto-S-N-5-N.A-N-OAPCR -344</v>
      </c>
      <c r="C354" s="374">
        <f t="shared" si="20"/>
        <v>344</v>
      </c>
      <c r="D354" s="368" t="s">
        <v>99</v>
      </c>
      <c r="E354" s="429" t="str">
        <f>VLOOKUP($D354,[5]!Tabla2[#Data],2,FALSE)</f>
        <v xml:space="preserve">OAPCR </v>
      </c>
      <c r="F354" s="370" t="s">
        <v>2119</v>
      </c>
      <c r="G354" s="371" t="s">
        <v>2142</v>
      </c>
      <c r="H354" s="372" t="s">
        <v>2120</v>
      </c>
      <c r="I354" s="386" t="s">
        <v>2408</v>
      </c>
      <c r="J354" s="374" t="str">
        <f>IFERROR(VLOOKUP(PAA_20253132[[#This Row],[PRODUCTO  (Intermedio- proyectos)]],[5]!Tabla17[#All],2,FALSE),"Seleccione el producto")</f>
        <v>Seleccione el producto</v>
      </c>
      <c r="K354" s="391" t="str">
        <f>IFERROR(VLOOKUP(PAA_20253132[[#This Row],[PRODUCTO  (Intermedio- proyectos)]],[5]!Tabla17[#All],3,FALSE),"Seleccione el producto")</f>
        <v>Seleccione el producto</v>
      </c>
      <c r="L354" s="391" t="str">
        <f>IFERROR(VLOOKUP(PAA_20253132[[#This Row],[PRODUCTO  (Intermedio- proyectos)]],[5]!Tabla17[#All],4,FALSE),"Seleccione el producto")</f>
        <v>Seleccione el producto</v>
      </c>
      <c r="M354" s="391" t="str">
        <f>IFERROR(VLOOKUP(PAA_20253132[[#This Row],[PRODUCTO  (Intermedio- proyectos)]],[5]!Tabla17[#All],5,FALSE),"Seleccione el producto")</f>
        <v>Seleccione el producto</v>
      </c>
      <c r="N354" s="386" t="s">
        <v>199</v>
      </c>
      <c r="O354" s="407" t="s">
        <v>2092</v>
      </c>
      <c r="P354" s="377" t="s">
        <v>2121</v>
      </c>
      <c r="Q354" s="377" t="s">
        <v>2121</v>
      </c>
      <c r="R354" s="386" t="s">
        <v>3327</v>
      </c>
      <c r="S354" s="386" t="s">
        <v>2139</v>
      </c>
      <c r="T354" s="387">
        <v>46296</v>
      </c>
      <c r="U354" s="387">
        <v>46371</v>
      </c>
      <c r="V354" s="386" t="s">
        <v>3328</v>
      </c>
      <c r="W354" s="377" t="s">
        <v>2121</v>
      </c>
      <c r="X354" s="371" t="s">
        <v>2121</v>
      </c>
      <c r="Y354" s="371" t="s">
        <v>2121</v>
      </c>
      <c r="Z354" s="377" t="s">
        <v>2121</v>
      </c>
      <c r="AA354" s="434" t="s">
        <v>2121</v>
      </c>
      <c r="AB354" s="434" t="s">
        <v>2121</v>
      </c>
      <c r="AC354" s="434" t="s">
        <v>2121</v>
      </c>
      <c r="AD354" s="434" t="s">
        <v>2121</v>
      </c>
      <c r="AE354" s="434" t="s">
        <v>2121</v>
      </c>
      <c r="AF354" s="434" t="s">
        <v>2121</v>
      </c>
      <c r="AG354" s="371" t="s">
        <v>2093</v>
      </c>
      <c r="AH354" s="434" t="s">
        <v>2121</v>
      </c>
      <c r="AI354" s="434" t="s">
        <v>2121</v>
      </c>
      <c r="AJ354" s="434" t="s">
        <v>2121</v>
      </c>
      <c r="AK354" s="434" t="s">
        <v>2121</v>
      </c>
      <c r="AL354" s="434" t="s">
        <v>2121</v>
      </c>
      <c r="AM354" s="434" t="s">
        <v>2121</v>
      </c>
      <c r="AN354" s="434" t="s">
        <v>2121</v>
      </c>
      <c r="AO354" s="434" t="s">
        <v>2121</v>
      </c>
      <c r="AP354" s="434" t="s">
        <v>2121</v>
      </c>
      <c r="AQ354" s="434" t="s">
        <v>2121</v>
      </c>
      <c r="AR354" s="371" t="s">
        <v>2093</v>
      </c>
      <c r="AS354" s="434" t="s">
        <v>2121</v>
      </c>
      <c r="AT354" s="434" t="s">
        <v>2121</v>
      </c>
      <c r="AU354" s="434" t="s">
        <v>2121</v>
      </c>
      <c r="AV354" s="434" t="s">
        <v>2121</v>
      </c>
      <c r="AW354" s="434" t="s">
        <v>2121</v>
      </c>
      <c r="AX354" s="434" t="s">
        <v>2121</v>
      </c>
      <c r="AY354" s="434" t="s">
        <v>2121</v>
      </c>
      <c r="AZ354" s="434" t="s">
        <v>2121</v>
      </c>
      <c r="BA354" s="434" t="s">
        <v>2121</v>
      </c>
      <c r="BB354" s="434" t="s">
        <v>2121</v>
      </c>
      <c r="BC354" s="434" t="s">
        <v>2121</v>
      </c>
      <c r="BD354" s="434" t="s">
        <v>2121</v>
      </c>
      <c r="BE354" s="434" t="s">
        <v>2121</v>
      </c>
      <c r="BF354" s="434" t="s">
        <v>2121</v>
      </c>
      <c r="BG354" s="434" t="s">
        <v>2121</v>
      </c>
      <c r="BH354" s="371" t="s">
        <v>2093</v>
      </c>
      <c r="BI354" s="435" t="s">
        <v>2121</v>
      </c>
      <c r="BJ354" s="333"/>
      <c r="BK354" s="333"/>
      <c r="BL354" s="333"/>
      <c r="BM354" s="333"/>
    </row>
    <row r="355" spans="2:65" ht="37.5" hidden="1" customHeight="1" x14ac:dyDescent="0.2">
      <c r="B355"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SF-Seleccione el producto-S-N-5-N.A-N-OAPCR -345</v>
      </c>
      <c r="C355" s="374">
        <f t="shared" si="20"/>
        <v>345</v>
      </c>
      <c r="D355" s="393" t="s">
        <v>99</v>
      </c>
      <c r="E355" s="389" t="s">
        <v>2118</v>
      </c>
      <c r="F355" s="395" t="s">
        <v>2119</v>
      </c>
      <c r="G355" s="371" t="s">
        <v>2142</v>
      </c>
      <c r="H355" s="372" t="s">
        <v>2126</v>
      </c>
      <c r="I355" s="386" t="s">
        <v>2408</v>
      </c>
      <c r="J355" s="374" t="str">
        <f>IFERROR(VLOOKUP(PAA_20253132[[#This Row],[PRODUCTO  (Intermedio- proyectos)]],[5]!Tabla17[#All],2,FALSE),"Seleccione el producto")</f>
        <v>Seleccione el producto</v>
      </c>
      <c r="K355" s="391" t="str">
        <f>IFERROR(VLOOKUP(PAA_20253132[[#This Row],[PRODUCTO  (Intermedio- proyectos)]],[5]!Tabla17[#All],3,FALSE),"Seleccione el producto")</f>
        <v>Seleccione el producto</v>
      </c>
      <c r="L355" s="391" t="str">
        <f>IFERROR(VLOOKUP(PAA_20253132[[#This Row],[PRODUCTO  (Intermedio- proyectos)]],[5]!Tabla17[#All],4,FALSE),"Seleccione el producto")</f>
        <v>Seleccione el producto</v>
      </c>
      <c r="M355" s="391" t="str">
        <f>IFERROR(VLOOKUP(PAA_20253132[[#This Row],[PRODUCTO  (Intermedio- proyectos)]],[5]!Tabla17[#All],5,FALSE),"Seleccione el producto")</f>
        <v>Seleccione el producto</v>
      </c>
      <c r="N355" s="386" t="s">
        <v>199</v>
      </c>
      <c r="O355" s="386" t="s">
        <v>2092</v>
      </c>
      <c r="P355" s="377" t="s">
        <v>2121</v>
      </c>
      <c r="Q355" s="377" t="s">
        <v>2121</v>
      </c>
      <c r="R355" s="386" t="s">
        <v>3329</v>
      </c>
      <c r="S355" s="386" t="s">
        <v>2212</v>
      </c>
      <c r="T355" s="387">
        <v>46054</v>
      </c>
      <c r="U355" s="387">
        <v>46371</v>
      </c>
      <c r="V355" s="386" t="s">
        <v>3330</v>
      </c>
      <c r="W355" s="377" t="s">
        <v>2121</v>
      </c>
      <c r="X355" s="371" t="s">
        <v>2121</v>
      </c>
      <c r="Y355" s="371" t="s">
        <v>2121</v>
      </c>
      <c r="Z355" s="377" t="s">
        <v>2121</v>
      </c>
      <c r="AA355" s="434" t="s">
        <v>2121</v>
      </c>
      <c r="AB355" s="434" t="s">
        <v>2121</v>
      </c>
      <c r="AC355" s="434" t="s">
        <v>2121</v>
      </c>
      <c r="AD355" s="434" t="s">
        <v>2121</v>
      </c>
      <c r="AE355" s="371" t="s">
        <v>2093</v>
      </c>
      <c r="AF355" s="371" t="s">
        <v>2093</v>
      </c>
      <c r="AG355" s="434" t="s">
        <v>2121</v>
      </c>
      <c r="AH355" s="434" t="s">
        <v>2121</v>
      </c>
      <c r="AI355" s="434" t="s">
        <v>2121</v>
      </c>
      <c r="AJ355" s="434" t="s">
        <v>2121</v>
      </c>
      <c r="AK355" s="434" t="s">
        <v>2121</v>
      </c>
      <c r="AL355" s="434" t="s">
        <v>2121</v>
      </c>
      <c r="AM355" s="434" t="s">
        <v>2121</v>
      </c>
      <c r="AN355" s="434" t="s">
        <v>2121</v>
      </c>
      <c r="AO355" s="434" t="s">
        <v>2121</v>
      </c>
      <c r="AP355" s="434" t="s">
        <v>2121</v>
      </c>
      <c r="AQ355" s="434" t="s">
        <v>2121</v>
      </c>
      <c r="AR355" s="371" t="s">
        <v>2093</v>
      </c>
      <c r="AS355" s="434" t="s">
        <v>2121</v>
      </c>
      <c r="AT355" s="434" t="s">
        <v>2121</v>
      </c>
      <c r="AU355" s="434" t="s">
        <v>2121</v>
      </c>
      <c r="AV355" s="434" t="s">
        <v>2121</v>
      </c>
      <c r="AW355" s="434" t="s">
        <v>2121</v>
      </c>
      <c r="AX355" s="434" t="s">
        <v>2121</v>
      </c>
      <c r="AY355" s="434" t="s">
        <v>2121</v>
      </c>
      <c r="AZ355" s="434" t="s">
        <v>2121</v>
      </c>
      <c r="BA355" s="434" t="s">
        <v>2121</v>
      </c>
      <c r="BB355" s="371" t="s">
        <v>2093</v>
      </c>
      <c r="BC355" s="434" t="s">
        <v>2121</v>
      </c>
      <c r="BD355" s="434" t="s">
        <v>2121</v>
      </c>
      <c r="BE355" s="434" t="s">
        <v>2121</v>
      </c>
      <c r="BF355" s="434" t="s">
        <v>2121</v>
      </c>
      <c r="BG355" s="434" t="s">
        <v>2121</v>
      </c>
      <c r="BH355" s="371" t="s">
        <v>2093</v>
      </c>
      <c r="BI355" s="381" t="s">
        <v>2093</v>
      </c>
      <c r="BJ355" s="333"/>
      <c r="BK355" s="333"/>
      <c r="BL355" s="333"/>
      <c r="BM355" s="333"/>
    </row>
    <row r="356" spans="2:65" ht="36.75" hidden="1" customHeight="1" x14ac:dyDescent="0.2">
      <c r="B356"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SF-Seleccione el producto-S-N-5-N.A-N-OAPCR -346</v>
      </c>
      <c r="C356" s="374">
        <f t="shared" si="20"/>
        <v>346</v>
      </c>
      <c r="D356" s="393" t="s">
        <v>99</v>
      </c>
      <c r="E356" s="389" t="s">
        <v>2118</v>
      </c>
      <c r="F356" s="395" t="s">
        <v>2119</v>
      </c>
      <c r="G356" s="371" t="s">
        <v>2142</v>
      </c>
      <c r="H356" s="372" t="s">
        <v>2126</v>
      </c>
      <c r="I356" s="386" t="s">
        <v>2408</v>
      </c>
      <c r="J356" s="374" t="str">
        <f>IFERROR(VLOOKUP(PAA_20253132[[#This Row],[PRODUCTO  (Intermedio- proyectos)]],[5]!Tabla17[#All],2,FALSE),"Seleccione el producto")</f>
        <v>Seleccione el producto</v>
      </c>
      <c r="K356" s="391" t="str">
        <f>IFERROR(VLOOKUP(PAA_20253132[[#This Row],[PRODUCTO  (Intermedio- proyectos)]],[5]!Tabla17[#All],3,FALSE),"Seleccione el producto")</f>
        <v>Seleccione el producto</v>
      </c>
      <c r="L356" s="391" t="str">
        <f>IFERROR(VLOOKUP(PAA_20253132[[#This Row],[PRODUCTO  (Intermedio- proyectos)]],[5]!Tabla17[#All],4,FALSE),"Seleccione el producto")</f>
        <v>Seleccione el producto</v>
      </c>
      <c r="M356" s="391" t="str">
        <f>IFERROR(VLOOKUP(PAA_20253132[[#This Row],[PRODUCTO  (Intermedio- proyectos)]],[5]!Tabla17[#All],5,FALSE),"Seleccione el producto")</f>
        <v>Seleccione el producto</v>
      </c>
      <c r="N356" s="386" t="s">
        <v>199</v>
      </c>
      <c r="O356" s="386" t="s">
        <v>2092</v>
      </c>
      <c r="P356" s="377" t="s">
        <v>2121</v>
      </c>
      <c r="Q356" s="377" t="s">
        <v>2121</v>
      </c>
      <c r="R356" s="386" t="s">
        <v>3331</v>
      </c>
      <c r="S356" s="386" t="s">
        <v>2212</v>
      </c>
      <c r="T356" s="387">
        <v>46082</v>
      </c>
      <c r="U356" s="387">
        <v>46371</v>
      </c>
      <c r="V356" s="386" t="s">
        <v>3332</v>
      </c>
      <c r="W356" s="377" t="s">
        <v>2121</v>
      </c>
      <c r="X356" s="386" t="s">
        <v>3333</v>
      </c>
      <c r="Y356" s="386" t="s">
        <v>3334</v>
      </c>
      <c r="Z356" s="377" t="s">
        <v>3335</v>
      </c>
      <c r="AA356" s="434" t="s">
        <v>2121</v>
      </c>
      <c r="AB356" s="434" t="s">
        <v>2121</v>
      </c>
      <c r="AC356" s="434" t="s">
        <v>2121</v>
      </c>
      <c r="AD356" s="434" t="s">
        <v>2121</v>
      </c>
      <c r="AE356" s="434" t="s">
        <v>2121</v>
      </c>
      <c r="AF356" s="371" t="s">
        <v>2093</v>
      </c>
      <c r="AG356" s="371" t="s">
        <v>2093</v>
      </c>
      <c r="AH356" s="434" t="s">
        <v>2121</v>
      </c>
      <c r="AI356" s="434" t="s">
        <v>2121</v>
      </c>
      <c r="AJ356" s="434" t="s">
        <v>2121</v>
      </c>
      <c r="AK356" s="434" t="s">
        <v>2121</v>
      </c>
      <c r="AL356" s="434" t="s">
        <v>2121</v>
      </c>
      <c r="AM356" s="434" t="s">
        <v>2121</v>
      </c>
      <c r="AN356" s="434" t="s">
        <v>2121</v>
      </c>
      <c r="AO356" s="434" t="s">
        <v>2121</v>
      </c>
      <c r="AP356" s="434" t="s">
        <v>2121</v>
      </c>
      <c r="AQ356" s="434" t="s">
        <v>2121</v>
      </c>
      <c r="AR356" s="371" t="s">
        <v>2093</v>
      </c>
      <c r="AS356" s="434" t="s">
        <v>2121</v>
      </c>
      <c r="AT356" s="371" t="s">
        <v>2093</v>
      </c>
      <c r="AU356" s="371" t="s">
        <v>2093</v>
      </c>
      <c r="AV356" s="371" t="s">
        <v>2093</v>
      </c>
      <c r="AW356" s="371" t="s">
        <v>2093</v>
      </c>
      <c r="AX356" s="371" t="s">
        <v>2093</v>
      </c>
      <c r="AY356" s="371" t="s">
        <v>2093</v>
      </c>
      <c r="AZ356" s="371" t="s">
        <v>2093</v>
      </c>
      <c r="BA356" s="371" t="s">
        <v>2093</v>
      </c>
      <c r="BB356" s="371" t="s">
        <v>2093</v>
      </c>
      <c r="BC356" s="371" t="s">
        <v>2093</v>
      </c>
      <c r="BD356" s="371" t="s">
        <v>2093</v>
      </c>
      <c r="BE356" s="371" t="s">
        <v>2093</v>
      </c>
      <c r="BF356" s="371" t="s">
        <v>2093</v>
      </c>
      <c r="BG356" s="371" t="s">
        <v>2093</v>
      </c>
      <c r="BH356" s="371" t="s">
        <v>2093</v>
      </c>
      <c r="BI356" s="381" t="s">
        <v>2093</v>
      </c>
      <c r="BJ356" s="333"/>
      <c r="BK356" s="333"/>
      <c r="BL356" s="333"/>
      <c r="BM356" s="333"/>
    </row>
    <row r="357" spans="2:65" ht="45" hidden="1" x14ac:dyDescent="0.2">
      <c r="B357"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SF-Seleccione el producto-S-N-5-N.A-N-OAPCR -347</v>
      </c>
      <c r="C357" s="374">
        <f t="shared" si="20"/>
        <v>347</v>
      </c>
      <c r="D357" s="383" t="s">
        <v>99</v>
      </c>
      <c r="E357" s="394" t="s">
        <v>2118</v>
      </c>
      <c r="F357" s="372" t="s">
        <v>2119</v>
      </c>
      <c r="G357" s="371" t="s">
        <v>2142</v>
      </c>
      <c r="H357" s="372" t="s">
        <v>2126</v>
      </c>
      <c r="I357" s="386" t="s">
        <v>2408</v>
      </c>
      <c r="J357" s="374" t="str">
        <f>IFERROR(VLOOKUP(PAA_20253132[[#This Row],[PRODUCTO  (Intermedio- proyectos)]],[5]!Tabla17[#All],2,FALSE),"Seleccione el producto")</f>
        <v>Seleccione el producto</v>
      </c>
      <c r="K357" s="391" t="str">
        <f>IFERROR(VLOOKUP(PAA_20253132[[#This Row],[PRODUCTO  (Intermedio- proyectos)]],[5]!Tabla17[#All],3,FALSE),"Seleccione el producto")</f>
        <v>Seleccione el producto</v>
      </c>
      <c r="L357" s="391" t="str">
        <f>IFERROR(VLOOKUP(PAA_20253132[[#This Row],[PRODUCTO  (Intermedio- proyectos)]],[5]!Tabla17[#All],4,FALSE),"Seleccione el producto")</f>
        <v>Seleccione el producto</v>
      </c>
      <c r="M357" s="391" t="str">
        <f>IFERROR(VLOOKUP(PAA_20253132[[#This Row],[PRODUCTO  (Intermedio- proyectos)]],[5]!Tabla17[#All],5,FALSE),"Seleccione el producto")</f>
        <v>Seleccione el producto</v>
      </c>
      <c r="N357" s="386" t="s">
        <v>199</v>
      </c>
      <c r="O357" s="386" t="s">
        <v>2092</v>
      </c>
      <c r="P357" s="377" t="s">
        <v>2121</v>
      </c>
      <c r="Q357" s="377" t="s">
        <v>2121</v>
      </c>
      <c r="R357" s="386" t="s">
        <v>3336</v>
      </c>
      <c r="S357" s="386" t="s">
        <v>2212</v>
      </c>
      <c r="T357" s="387">
        <v>46023</v>
      </c>
      <c r="U357" s="387">
        <v>46371</v>
      </c>
      <c r="V357" s="386" t="s">
        <v>3337</v>
      </c>
      <c r="W357" s="377" t="s">
        <v>2121</v>
      </c>
      <c r="X357" s="371" t="s">
        <v>2121</v>
      </c>
      <c r="Y357" s="371" t="s">
        <v>2121</v>
      </c>
      <c r="Z357" s="377" t="s">
        <v>2121</v>
      </c>
      <c r="AA357" s="434" t="s">
        <v>2121</v>
      </c>
      <c r="AB357" s="434" t="s">
        <v>2121</v>
      </c>
      <c r="AC357" s="434" t="s">
        <v>2121</v>
      </c>
      <c r="AD357" s="434" t="s">
        <v>2121</v>
      </c>
      <c r="AE357" s="434" t="s">
        <v>2121</v>
      </c>
      <c r="AF357" s="371" t="s">
        <v>2093</v>
      </c>
      <c r="AG357" s="371" t="s">
        <v>2093</v>
      </c>
      <c r="AH357" s="371" t="s">
        <v>2093</v>
      </c>
      <c r="AI357" s="371" t="s">
        <v>2093</v>
      </c>
      <c r="AJ357" s="434" t="s">
        <v>2121</v>
      </c>
      <c r="AK357" s="434" t="s">
        <v>2121</v>
      </c>
      <c r="AL357" s="434" t="s">
        <v>2121</v>
      </c>
      <c r="AM357" s="434" t="s">
        <v>2121</v>
      </c>
      <c r="AN357" s="434" t="s">
        <v>2121</v>
      </c>
      <c r="AO357" s="434" t="s">
        <v>2121</v>
      </c>
      <c r="AP357" s="434" t="s">
        <v>2121</v>
      </c>
      <c r="AQ357" s="434" t="s">
        <v>2121</v>
      </c>
      <c r="AR357" s="371" t="s">
        <v>2093</v>
      </c>
      <c r="AS357" s="434" t="s">
        <v>2121</v>
      </c>
      <c r="AT357" s="434" t="s">
        <v>2121</v>
      </c>
      <c r="AU357" s="434" t="s">
        <v>2121</v>
      </c>
      <c r="AV357" s="434" t="s">
        <v>2121</v>
      </c>
      <c r="AW357" s="434" t="s">
        <v>2121</v>
      </c>
      <c r="AX357" s="434" t="s">
        <v>2121</v>
      </c>
      <c r="AY357" s="434" t="s">
        <v>2121</v>
      </c>
      <c r="AZ357" s="434" t="s">
        <v>2121</v>
      </c>
      <c r="BA357" s="434" t="s">
        <v>2121</v>
      </c>
      <c r="BB357" s="434" t="s">
        <v>2121</v>
      </c>
      <c r="BC357" s="434" t="s">
        <v>2121</v>
      </c>
      <c r="BD357" s="434" t="s">
        <v>2121</v>
      </c>
      <c r="BE357" s="434" t="s">
        <v>2121</v>
      </c>
      <c r="BF357" s="434" t="s">
        <v>2121</v>
      </c>
      <c r="BG357" s="434" t="s">
        <v>2121</v>
      </c>
      <c r="BH357" s="371" t="s">
        <v>2093</v>
      </c>
      <c r="BI357" s="435" t="s">
        <v>2121</v>
      </c>
      <c r="BJ357" s="333"/>
      <c r="BK357" s="333"/>
      <c r="BL357" s="333"/>
      <c r="BM357" s="333"/>
    </row>
    <row r="358" spans="2:65" ht="36.75" hidden="1" customHeight="1" x14ac:dyDescent="0.2">
      <c r="B358"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SF-Seleccione el producto-S-N-5-N.A-N-OAPCR -348</v>
      </c>
      <c r="C358" s="374">
        <f t="shared" si="20"/>
        <v>348</v>
      </c>
      <c r="D358" s="383" t="s">
        <v>99</v>
      </c>
      <c r="E358" s="394" t="s">
        <v>2118</v>
      </c>
      <c r="F358" s="372" t="s">
        <v>2119</v>
      </c>
      <c r="G358" s="371" t="s">
        <v>2142</v>
      </c>
      <c r="H358" s="372" t="s">
        <v>2126</v>
      </c>
      <c r="I358" s="386" t="s">
        <v>2408</v>
      </c>
      <c r="J358" s="374" t="str">
        <f>IFERROR(VLOOKUP(PAA_20253132[[#This Row],[PRODUCTO  (Intermedio- proyectos)]],[5]!Tabla17[#All],2,FALSE),"Seleccione el producto")</f>
        <v>Seleccione el producto</v>
      </c>
      <c r="K358" s="391" t="str">
        <f>IFERROR(VLOOKUP(PAA_20253132[[#This Row],[PRODUCTO  (Intermedio- proyectos)]],[5]!Tabla17[#All],3,FALSE),"Seleccione el producto")</f>
        <v>Seleccione el producto</v>
      </c>
      <c r="L358" s="391" t="str">
        <f>IFERROR(VLOOKUP(PAA_20253132[[#This Row],[PRODUCTO  (Intermedio- proyectos)]],[5]!Tabla17[#All],4,FALSE),"Seleccione el producto")</f>
        <v>Seleccione el producto</v>
      </c>
      <c r="M358" s="391" t="str">
        <f>IFERROR(VLOOKUP(PAA_20253132[[#This Row],[PRODUCTO  (Intermedio- proyectos)]],[5]!Tabla17[#All],5,FALSE),"Seleccione el producto")</f>
        <v>Seleccione el producto</v>
      </c>
      <c r="N358" s="386" t="s">
        <v>199</v>
      </c>
      <c r="O358" s="386" t="s">
        <v>2092</v>
      </c>
      <c r="P358" s="377" t="s">
        <v>2121</v>
      </c>
      <c r="Q358" s="377" t="s">
        <v>2121</v>
      </c>
      <c r="R358" s="386" t="s">
        <v>3338</v>
      </c>
      <c r="S358" s="386" t="s">
        <v>2212</v>
      </c>
      <c r="T358" s="387">
        <v>46023</v>
      </c>
      <c r="U358" s="387">
        <v>46371</v>
      </c>
      <c r="V358" s="386" t="s">
        <v>3339</v>
      </c>
      <c r="W358" s="377" t="s">
        <v>2121</v>
      </c>
      <c r="X358" s="371" t="s">
        <v>2121</v>
      </c>
      <c r="Y358" s="371" t="s">
        <v>2121</v>
      </c>
      <c r="Z358" s="377" t="s">
        <v>2121</v>
      </c>
      <c r="AA358" s="434" t="s">
        <v>2121</v>
      </c>
      <c r="AB358" s="434" t="s">
        <v>2121</v>
      </c>
      <c r="AC358" s="434" t="s">
        <v>2121</v>
      </c>
      <c r="AD358" s="434" t="s">
        <v>2121</v>
      </c>
      <c r="AE358" s="434" t="s">
        <v>2121</v>
      </c>
      <c r="AF358" s="371" t="s">
        <v>2093</v>
      </c>
      <c r="AG358" s="371" t="s">
        <v>2093</v>
      </c>
      <c r="AH358" s="371" t="s">
        <v>2093</v>
      </c>
      <c r="AI358" s="371" t="s">
        <v>2093</v>
      </c>
      <c r="AJ358" s="434" t="s">
        <v>2121</v>
      </c>
      <c r="AK358" s="434" t="s">
        <v>2121</v>
      </c>
      <c r="AL358" s="434" t="s">
        <v>2121</v>
      </c>
      <c r="AM358" s="434" t="s">
        <v>2121</v>
      </c>
      <c r="AN358" s="434" t="s">
        <v>2121</v>
      </c>
      <c r="AO358" s="434" t="s">
        <v>2121</v>
      </c>
      <c r="AP358" s="434" t="s">
        <v>2121</v>
      </c>
      <c r="AQ358" s="434" t="s">
        <v>2121</v>
      </c>
      <c r="AR358" s="371" t="s">
        <v>2093</v>
      </c>
      <c r="AS358" s="434" t="s">
        <v>2121</v>
      </c>
      <c r="AT358" s="434" t="s">
        <v>2121</v>
      </c>
      <c r="AU358" s="434" t="s">
        <v>2121</v>
      </c>
      <c r="AV358" s="434" t="s">
        <v>2121</v>
      </c>
      <c r="AW358" s="434" t="s">
        <v>2121</v>
      </c>
      <c r="AX358" s="434" t="s">
        <v>2121</v>
      </c>
      <c r="AY358" s="434" t="s">
        <v>2121</v>
      </c>
      <c r="AZ358" s="434" t="s">
        <v>2121</v>
      </c>
      <c r="BA358" s="434" t="s">
        <v>2121</v>
      </c>
      <c r="BB358" s="434" t="s">
        <v>2121</v>
      </c>
      <c r="BC358" s="434" t="s">
        <v>2121</v>
      </c>
      <c r="BD358" s="434" t="s">
        <v>2121</v>
      </c>
      <c r="BE358" s="434" t="s">
        <v>2121</v>
      </c>
      <c r="BF358" s="434" t="s">
        <v>2121</v>
      </c>
      <c r="BG358" s="434" t="s">
        <v>2121</v>
      </c>
      <c r="BH358" s="371" t="s">
        <v>2093</v>
      </c>
      <c r="BI358" s="435" t="s">
        <v>2121</v>
      </c>
      <c r="BJ358" s="333"/>
      <c r="BK358" s="333"/>
      <c r="BL358" s="333"/>
      <c r="BM358" s="333"/>
    </row>
    <row r="359" spans="2:65" ht="36" hidden="1" customHeight="1" x14ac:dyDescent="0.2">
      <c r="B359"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SF-Seleccione el producto-S-N-5-N.A-N-OAPCR -349</v>
      </c>
      <c r="C359" s="374">
        <f t="shared" si="20"/>
        <v>349</v>
      </c>
      <c r="D359" s="397" t="s">
        <v>99</v>
      </c>
      <c r="E359" s="384" t="s">
        <v>2118</v>
      </c>
      <c r="F359" s="372" t="s">
        <v>2119</v>
      </c>
      <c r="G359" s="373" t="s">
        <v>2142</v>
      </c>
      <c r="H359" s="372" t="s">
        <v>2126</v>
      </c>
      <c r="I359" s="373" t="s">
        <v>2408</v>
      </c>
      <c r="J359" s="374" t="s">
        <v>2350</v>
      </c>
      <c r="K359" s="375" t="s">
        <v>2350</v>
      </c>
      <c r="L359" s="375" t="s">
        <v>2350</v>
      </c>
      <c r="M359" s="375" t="s">
        <v>2350</v>
      </c>
      <c r="N359" s="373" t="s">
        <v>199</v>
      </c>
      <c r="O359" s="373" t="s">
        <v>2092</v>
      </c>
      <c r="P359" s="377" t="s">
        <v>2121</v>
      </c>
      <c r="Q359" s="377" t="s">
        <v>2121</v>
      </c>
      <c r="R359" s="483" t="s">
        <v>3340</v>
      </c>
      <c r="S359" s="483" t="s">
        <v>2247</v>
      </c>
      <c r="T359" s="484">
        <v>46054</v>
      </c>
      <c r="U359" s="484">
        <v>46173</v>
      </c>
      <c r="V359" s="483" t="s">
        <v>3341</v>
      </c>
      <c r="W359" s="377" t="s">
        <v>2121</v>
      </c>
      <c r="X359" s="371" t="s">
        <v>2121</v>
      </c>
      <c r="Y359" s="371" t="s">
        <v>2121</v>
      </c>
      <c r="Z359" s="377" t="s">
        <v>2121</v>
      </c>
      <c r="AA359" s="434" t="s">
        <v>2121</v>
      </c>
      <c r="AB359" s="434" t="s">
        <v>2121</v>
      </c>
      <c r="AC359" s="434" t="s">
        <v>2121</v>
      </c>
      <c r="AD359" s="434" t="s">
        <v>2121</v>
      </c>
      <c r="AE359" s="434" t="s">
        <v>2121</v>
      </c>
      <c r="AF359" s="434" t="s">
        <v>2121</v>
      </c>
      <c r="AG359" s="386" t="s">
        <v>2093</v>
      </c>
      <c r="AH359" s="434" t="s">
        <v>2121</v>
      </c>
      <c r="AI359" s="434" t="s">
        <v>2121</v>
      </c>
      <c r="AJ359" s="434" t="s">
        <v>2121</v>
      </c>
      <c r="AK359" s="434" t="s">
        <v>2121</v>
      </c>
      <c r="AL359" s="434" t="s">
        <v>2121</v>
      </c>
      <c r="AM359" s="434" t="s">
        <v>2121</v>
      </c>
      <c r="AN359" s="434" t="s">
        <v>2121</v>
      </c>
      <c r="AO359" s="434" t="s">
        <v>2121</v>
      </c>
      <c r="AP359" s="434" t="s">
        <v>2121</v>
      </c>
      <c r="AQ359" s="434" t="s">
        <v>2121</v>
      </c>
      <c r="AR359" s="371" t="s">
        <v>2093</v>
      </c>
      <c r="AS359" s="434" t="s">
        <v>2121</v>
      </c>
      <c r="AT359" s="434" t="s">
        <v>2121</v>
      </c>
      <c r="AU359" s="434" t="s">
        <v>2121</v>
      </c>
      <c r="AV359" s="434" t="s">
        <v>2121</v>
      </c>
      <c r="AW359" s="434" t="s">
        <v>2121</v>
      </c>
      <c r="AX359" s="434" t="s">
        <v>2121</v>
      </c>
      <c r="AY359" s="434" t="s">
        <v>2121</v>
      </c>
      <c r="AZ359" s="434" t="s">
        <v>2121</v>
      </c>
      <c r="BA359" s="434" t="s">
        <v>2121</v>
      </c>
      <c r="BB359" s="434" t="s">
        <v>2121</v>
      </c>
      <c r="BC359" s="434" t="s">
        <v>2121</v>
      </c>
      <c r="BD359" s="434" t="s">
        <v>2121</v>
      </c>
      <c r="BE359" s="434" t="s">
        <v>2121</v>
      </c>
      <c r="BF359" s="434" t="s">
        <v>2121</v>
      </c>
      <c r="BG359" s="434" t="s">
        <v>2121</v>
      </c>
      <c r="BH359" s="371" t="s">
        <v>2093</v>
      </c>
      <c r="BI359" s="381" t="s">
        <v>2093</v>
      </c>
      <c r="BJ359" s="333"/>
      <c r="BK359" s="333"/>
      <c r="BL359" s="333"/>
      <c r="BM359" s="333"/>
    </row>
    <row r="360" spans="2:65" ht="37.5" hidden="1" customHeight="1" x14ac:dyDescent="0.2">
      <c r="B360"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SF-Seleccione el producto-S-N-5-N.A-N-OAPCR -350</v>
      </c>
      <c r="C360" s="374">
        <f t="shared" si="20"/>
        <v>350</v>
      </c>
      <c r="D360" s="397" t="s">
        <v>99</v>
      </c>
      <c r="E360" s="384" t="s">
        <v>2118</v>
      </c>
      <c r="F360" s="372" t="s">
        <v>2119</v>
      </c>
      <c r="G360" s="373" t="s">
        <v>2142</v>
      </c>
      <c r="H360" s="372" t="s">
        <v>2126</v>
      </c>
      <c r="I360" s="373" t="s">
        <v>2408</v>
      </c>
      <c r="J360" s="374" t="s">
        <v>2350</v>
      </c>
      <c r="K360" s="375" t="s">
        <v>2350</v>
      </c>
      <c r="L360" s="375" t="s">
        <v>2350</v>
      </c>
      <c r="M360" s="375" t="s">
        <v>2350</v>
      </c>
      <c r="N360" s="373" t="s">
        <v>199</v>
      </c>
      <c r="O360" s="373" t="s">
        <v>2092</v>
      </c>
      <c r="P360" s="377" t="s">
        <v>2121</v>
      </c>
      <c r="Q360" s="377" t="s">
        <v>2121</v>
      </c>
      <c r="R360" s="483" t="s">
        <v>3342</v>
      </c>
      <c r="S360" s="483" t="s">
        <v>2247</v>
      </c>
      <c r="T360" s="484">
        <v>46143</v>
      </c>
      <c r="U360" s="484">
        <v>46265</v>
      </c>
      <c r="V360" s="483" t="s">
        <v>3343</v>
      </c>
      <c r="W360" s="377" t="s">
        <v>2121</v>
      </c>
      <c r="X360" s="371" t="s">
        <v>2121</v>
      </c>
      <c r="Y360" s="371" t="s">
        <v>2121</v>
      </c>
      <c r="Z360" s="377" t="s">
        <v>2121</v>
      </c>
      <c r="AA360" s="434" t="s">
        <v>2121</v>
      </c>
      <c r="AB360" s="434" t="s">
        <v>2121</v>
      </c>
      <c r="AC360" s="434" t="s">
        <v>2121</v>
      </c>
      <c r="AD360" s="434" t="s">
        <v>2121</v>
      </c>
      <c r="AE360" s="434" t="s">
        <v>2121</v>
      </c>
      <c r="AF360" s="434" t="s">
        <v>2121</v>
      </c>
      <c r="AG360" s="386" t="s">
        <v>2093</v>
      </c>
      <c r="AH360" s="434" t="s">
        <v>2121</v>
      </c>
      <c r="AI360" s="434" t="s">
        <v>2121</v>
      </c>
      <c r="AJ360" s="434" t="s">
        <v>2121</v>
      </c>
      <c r="AK360" s="434" t="s">
        <v>2121</v>
      </c>
      <c r="AL360" s="434" t="s">
        <v>2121</v>
      </c>
      <c r="AM360" s="434" t="s">
        <v>2121</v>
      </c>
      <c r="AN360" s="434" t="s">
        <v>2121</v>
      </c>
      <c r="AO360" s="386" t="s">
        <v>2093</v>
      </c>
      <c r="AP360" s="434" t="s">
        <v>2121</v>
      </c>
      <c r="AQ360" s="434" t="s">
        <v>2121</v>
      </c>
      <c r="AR360" s="371" t="s">
        <v>2093</v>
      </c>
      <c r="AS360" s="434" t="s">
        <v>2121</v>
      </c>
      <c r="AT360" s="434" t="s">
        <v>2121</v>
      </c>
      <c r="AU360" s="434" t="s">
        <v>2121</v>
      </c>
      <c r="AV360" s="434" t="s">
        <v>2121</v>
      </c>
      <c r="AW360" s="434" t="s">
        <v>2121</v>
      </c>
      <c r="AX360" s="434" t="s">
        <v>2121</v>
      </c>
      <c r="AY360" s="434" t="s">
        <v>2121</v>
      </c>
      <c r="AZ360" s="434" t="s">
        <v>2121</v>
      </c>
      <c r="BA360" s="434" t="s">
        <v>2121</v>
      </c>
      <c r="BB360" s="434" t="s">
        <v>2121</v>
      </c>
      <c r="BC360" s="434" t="s">
        <v>2121</v>
      </c>
      <c r="BD360" s="434" t="s">
        <v>2121</v>
      </c>
      <c r="BE360" s="434" t="s">
        <v>2121</v>
      </c>
      <c r="BF360" s="434" t="s">
        <v>2121</v>
      </c>
      <c r="BG360" s="434" t="s">
        <v>2121</v>
      </c>
      <c r="BH360" s="371" t="s">
        <v>2093</v>
      </c>
      <c r="BI360" s="435" t="s">
        <v>2121</v>
      </c>
      <c r="BJ360" s="333"/>
      <c r="BK360" s="333"/>
      <c r="BL360" s="333"/>
      <c r="BM360" s="333"/>
    </row>
    <row r="361" spans="2:65" ht="38.25" hidden="1" customHeight="1" x14ac:dyDescent="0.2">
      <c r="B361"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SF-Seleccione el producto-S-N-5-N.A-N-OAPCR -351</v>
      </c>
      <c r="C361" s="374">
        <f t="shared" si="20"/>
        <v>351</v>
      </c>
      <c r="D361" s="397" t="s">
        <v>99</v>
      </c>
      <c r="E361" s="384" t="s">
        <v>2118</v>
      </c>
      <c r="F361" s="372" t="s">
        <v>2119</v>
      </c>
      <c r="G361" s="373" t="s">
        <v>2142</v>
      </c>
      <c r="H361" s="372" t="s">
        <v>2126</v>
      </c>
      <c r="I361" s="373" t="s">
        <v>2408</v>
      </c>
      <c r="J361" s="374" t="s">
        <v>2350</v>
      </c>
      <c r="K361" s="375" t="s">
        <v>2350</v>
      </c>
      <c r="L361" s="375" t="s">
        <v>2350</v>
      </c>
      <c r="M361" s="375" t="s">
        <v>2350</v>
      </c>
      <c r="N361" s="373" t="s">
        <v>199</v>
      </c>
      <c r="O361" s="373" t="s">
        <v>2092</v>
      </c>
      <c r="P361" s="377" t="s">
        <v>2121</v>
      </c>
      <c r="Q361" s="377" t="s">
        <v>2121</v>
      </c>
      <c r="R361" s="483" t="s">
        <v>3344</v>
      </c>
      <c r="S361" s="483" t="s">
        <v>1239</v>
      </c>
      <c r="T361" s="484">
        <v>46266</v>
      </c>
      <c r="U361" s="484">
        <v>46371</v>
      </c>
      <c r="V361" s="483" t="s">
        <v>3345</v>
      </c>
      <c r="W361" s="377" t="s">
        <v>2121</v>
      </c>
      <c r="X361" s="371" t="s">
        <v>2121</v>
      </c>
      <c r="Y361" s="371" t="s">
        <v>2121</v>
      </c>
      <c r="Z361" s="377" t="s">
        <v>2121</v>
      </c>
      <c r="AA361" s="434" t="s">
        <v>2121</v>
      </c>
      <c r="AB361" s="434" t="s">
        <v>2121</v>
      </c>
      <c r="AC361" s="434" t="s">
        <v>2121</v>
      </c>
      <c r="AD361" s="434" t="s">
        <v>2121</v>
      </c>
      <c r="AE361" s="434" t="s">
        <v>2121</v>
      </c>
      <c r="AF361" s="434" t="s">
        <v>2121</v>
      </c>
      <c r="AG361" s="386" t="s">
        <v>2093</v>
      </c>
      <c r="AH361" s="434" t="s">
        <v>2121</v>
      </c>
      <c r="AI361" s="434" t="s">
        <v>2121</v>
      </c>
      <c r="AJ361" s="434" t="s">
        <v>2121</v>
      </c>
      <c r="AK361" s="386" t="s">
        <v>2093</v>
      </c>
      <c r="AL361" s="386" t="s">
        <v>2093</v>
      </c>
      <c r="AM361" s="434" t="s">
        <v>2121</v>
      </c>
      <c r="AN361" s="434" t="s">
        <v>2121</v>
      </c>
      <c r="AO361" s="386" t="s">
        <v>2093</v>
      </c>
      <c r="AP361" s="434" t="s">
        <v>2121</v>
      </c>
      <c r="AQ361" s="434" t="s">
        <v>2121</v>
      </c>
      <c r="AR361" s="371" t="s">
        <v>2093</v>
      </c>
      <c r="AS361" s="434" t="s">
        <v>2121</v>
      </c>
      <c r="AT361" s="434" t="s">
        <v>2121</v>
      </c>
      <c r="AU361" s="434" t="s">
        <v>2121</v>
      </c>
      <c r="AV361" s="434" t="s">
        <v>2121</v>
      </c>
      <c r="AW361" s="434" t="s">
        <v>2121</v>
      </c>
      <c r="AX361" s="434" t="s">
        <v>2121</v>
      </c>
      <c r="AY361" s="434" t="s">
        <v>2121</v>
      </c>
      <c r="AZ361" s="434" t="s">
        <v>2121</v>
      </c>
      <c r="BA361" s="434" t="s">
        <v>2121</v>
      </c>
      <c r="BB361" s="434" t="s">
        <v>2121</v>
      </c>
      <c r="BC361" s="434" t="s">
        <v>2121</v>
      </c>
      <c r="BD361" s="434" t="s">
        <v>2121</v>
      </c>
      <c r="BE361" s="434" t="s">
        <v>2121</v>
      </c>
      <c r="BF361" s="434" t="s">
        <v>2121</v>
      </c>
      <c r="BG361" s="434" t="s">
        <v>2121</v>
      </c>
      <c r="BH361" s="371" t="s">
        <v>2093</v>
      </c>
      <c r="BI361" s="435" t="s">
        <v>2121</v>
      </c>
      <c r="BJ361" s="333"/>
      <c r="BK361" s="333"/>
      <c r="BL361" s="333"/>
      <c r="BM361" s="333"/>
    </row>
    <row r="362" spans="2:65" ht="60" hidden="1" x14ac:dyDescent="0.2">
      <c r="B362" s="366" t="s">
        <v>3346</v>
      </c>
      <c r="C362" s="374">
        <f t="shared" si="20"/>
        <v>352</v>
      </c>
      <c r="D362" s="383" t="s">
        <v>280</v>
      </c>
      <c r="E362" s="384" t="s">
        <v>1574</v>
      </c>
      <c r="F362" s="372" t="s">
        <v>2369</v>
      </c>
      <c r="G362" s="377" t="s">
        <v>2142</v>
      </c>
      <c r="H362" s="372" t="s">
        <v>2191</v>
      </c>
      <c r="I362" s="373" t="s">
        <v>3055</v>
      </c>
      <c r="J362" s="374" t="s">
        <v>2350</v>
      </c>
      <c r="K362" s="375" t="s">
        <v>2350</v>
      </c>
      <c r="L362" s="375" t="s">
        <v>2350</v>
      </c>
      <c r="M362" s="375" t="s">
        <v>2350</v>
      </c>
      <c r="N362" s="373" t="s">
        <v>199</v>
      </c>
      <c r="O362" s="373" t="s">
        <v>2192</v>
      </c>
      <c r="P362" s="377" t="s">
        <v>2121</v>
      </c>
      <c r="Q362" s="377" t="s">
        <v>2121</v>
      </c>
      <c r="R362" s="373" t="s">
        <v>2370</v>
      </c>
      <c r="S362" s="373" t="s">
        <v>2371</v>
      </c>
      <c r="T362" s="387">
        <v>46023</v>
      </c>
      <c r="U362" s="387">
        <v>46371</v>
      </c>
      <c r="V362" s="386" t="s">
        <v>3347</v>
      </c>
      <c r="W362" s="377" t="s">
        <v>2121</v>
      </c>
      <c r="X362" s="371" t="s">
        <v>2121</v>
      </c>
      <c r="Y362" s="371" t="s">
        <v>2121</v>
      </c>
      <c r="Z362" s="377" t="s">
        <v>2121</v>
      </c>
      <c r="AA362" s="434" t="s">
        <v>2121</v>
      </c>
      <c r="AB362" s="371" t="s">
        <v>2093</v>
      </c>
      <c r="AC362" s="434" t="s">
        <v>2121</v>
      </c>
      <c r="AD362" s="434" t="s">
        <v>2121</v>
      </c>
      <c r="AE362" s="434" t="s">
        <v>2121</v>
      </c>
      <c r="AF362" s="434" t="s">
        <v>2121</v>
      </c>
      <c r="AG362" s="371" t="s">
        <v>2093</v>
      </c>
      <c r="AH362" s="434" t="s">
        <v>2121</v>
      </c>
      <c r="AI362" s="434" t="s">
        <v>2121</v>
      </c>
      <c r="AJ362" s="434" t="s">
        <v>2121</v>
      </c>
      <c r="AK362" s="434" t="s">
        <v>2121</v>
      </c>
      <c r="AL362" s="434" t="s">
        <v>2121</v>
      </c>
      <c r="AM362" s="434" t="s">
        <v>2121</v>
      </c>
      <c r="AN362" s="434" t="s">
        <v>2121</v>
      </c>
      <c r="AO362" s="434" t="s">
        <v>2121</v>
      </c>
      <c r="AP362" s="434" t="s">
        <v>2121</v>
      </c>
      <c r="AQ362" s="371" t="s">
        <v>2093</v>
      </c>
      <c r="AR362" s="371" t="s">
        <v>2093</v>
      </c>
      <c r="AS362" s="434" t="s">
        <v>2121</v>
      </c>
      <c r="AT362" s="434" t="s">
        <v>2121</v>
      </c>
      <c r="AU362" s="371" t="s">
        <v>2093</v>
      </c>
      <c r="AV362" s="434" t="s">
        <v>2121</v>
      </c>
      <c r="AW362" s="434" t="s">
        <v>2121</v>
      </c>
      <c r="AX362" s="434" t="s">
        <v>2121</v>
      </c>
      <c r="AY362" s="434" t="s">
        <v>2121</v>
      </c>
      <c r="AZ362" s="434" t="s">
        <v>2121</v>
      </c>
      <c r="BA362" s="434" t="s">
        <v>2121</v>
      </c>
      <c r="BB362" s="434" t="s">
        <v>2121</v>
      </c>
      <c r="BC362" s="434" t="s">
        <v>2121</v>
      </c>
      <c r="BD362" s="434" t="s">
        <v>2121</v>
      </c>
      <c r="BE362" s="434" t="s">
        <v>2121</v>
      </c>
      <c r="BF362" s="434" t="s">
        <v>2121</v>
      </c>
      <c r="BG362" s="434" t="s">
        <v>2121</v>
      </c>
      <c r="BH362" s="371" t="s">
        <v>2093</v>
      </c>
      <c r="BI362" s="381" t="s">
        <v>2093</v>
      </c>
      <c r="BJ362" s="333"/>
      <c r="BK362" s="333"/>
      <c r="BL362" s="333"/>
      <c r="BM362" s="333"/>
    </row>
    <row r="363" spans="2:65" ht="45" hidden="1" x14ac:dyDescent="0.2">
      <c r="B363" s="366" t="s">
        <v>3348</v>
      </c>
      <c r="C363" s="374">
        <f t="shared" si="20"/>
        <v>353</v>
      </c>
      <c r="D363" s="383" t="s">
        <v>280</v>
      </c>
      <c r="E363" s="384" t="s">
        <v>1574</v>
      </c>
      <c r="F363" s="372" t="s">
        <v>2190</v>
      </c>
      <c r="G363" s="377" t="s">
        <v>2142</v>
      </c>
      <c r="H363" s="372" t="s">
        <v>2191</v>
      </c>
      <c r="I363" s="373" t="s">
        <v>3055</v>
      </c>
      <c r="J363" s="374" t="s">
        <v>2350</v>
      </c>
      <c r="K363" s="375" t="s">
        <v>2350</v>
      </c>
      <c r="L363" s="375" t="s">
        <v>2350</v>
      </c>
      <c r="M363" s="375" t="s">
        <v>2350</v>
      </c>
      <c r="N363" s="373" t="s">
        <v>199</v>
      </c>
      <c r="O363" s="373" t="s">
        <v>2192</v>
      </c>
      <c r="P363" s="377" t="s">
        <v>2121</v>
      </c>
      <c r="Q363" s="377" t="s">
        <v>2121</v>
      </c>
      <c r="R363" s="373" t="s">
        <v>3349</v>
      </c>
      <c r="S363" s="373" t="s">
        <v>3350</v>
      </c>
      <c r="T363" s="387">
        <v>46023</v>
      </c>
      <c r="U363" s="387">
        <v>46371</v>
      </c>
      <c r="V363" s="386" t="s">
        <v>3351</v>
      </c>
      <c r="W363" s="377" t="s">
        <v>2121</v>
      </c>
      <c r="X363" s="371" t="s">
        <v>2121</v>
      </c>
      <c r="Y363" s="371" t="s">
        <v>2121</v>
      </c>
      <c r="Z363" s="377" t="s">
        <v>2121</v>
      </c>
      <c r="AA363" s="434" t="s">
        <v>2121</v>
      </c>
      <c r="AB363" s="371" t="s">
        <v>2093</v>
      </c>
      <c r="AC363" s="434" t="s">
        <v>2121</v>
      </c>
      <c r="AD363" s="434" t="s">
        <v>2121</v>
      </c>
      <c r="AE363" s="434" t="s">
        <v>2121</v>
      </c>
      <c r="AF363" s="434" t="s">
        <v>2121</v>
      </c>
      <c r="AG363" s="371" t="s">
        <v>2093</v>
      </c>
      <c r="AH363" s="434" t="s">
        <v>2121</v>
      </c>
      <c r="AI363" s="434" t="s">
        <v>2121</v>
      </c>
      <c r="AJ363" s="434" t="s">
        <v>2121</v>
      </c>
      <c r="AK363" s="434" t="s">
        <v>2121</v>
      </c>
      <c r="AL363" s="434" t="s">
        <v>2121</v>
      </c>
      <c r="AM363" s="434" t="s">
        <v>2121</v>
      </c>
      <c r="AN363" s="434" t="s">
        <v>2121</v>
      </c>
      <c r="AO363" s="434" t="s">
        <v>2121</v>
      </c>
      <c r="AP363" s="434" t="s">
        <v>2121</v>
      </c>
      <c r="AQ363" s="371" t="s">
        <v>2093</v>
      </c>
      <c r="AR363" s="434" t="s">
        <v>2121</v>
      </c>
      <c r="AS363" s="434" t="s">
        <v>2121</v>
      </c>
      <c r="AT363" s="434" t="s">
        <v>2121</v>
      </c>
      <c r="AU363" s="371" t="s">
        <v>2093</v>
      </c>
      <c r="AV363" s="434" t="s">
        <v>2121</v>
      </c>
      <c r="AW363" s="434" t="s">
        <v>2121</v>
      </c>
      <c r="AX363" s="434" t="s">
        <v>2121</v>
      </c>
      <c r="AY363" s="434" t="s">
        <v>2121</v>
      </c>
      <c r="AZ363" s="434" t="s">
        <v>2121</v>
      </c>
      <c r="BA363" s="434" t="s">
        <v>2121</v>
      </c>
      <c r="BB363" s="434" t="s">
        <v>2121</v>
      </c>
      <c r="BC363" s="434" t="s">
        <v>2121</v>
      </c>
      <c r="BD363" s="434" t="s">
        <v>2121</v>
      </c>
      <c r="BE363" s="434" t="s">
        <v>2121</v>
      </c>
      <c r="BF363" s="434" t="s">
        <v>2121</v>
      </c>
      <c r="BG363" s="434" t="s">
        <v>2121</v>
      </c>
      <c r="BH363" s="371" t="s">
        <v>2093</v>
      </c>
      <c r="BI363" s="381" t="s">
        <v>2093</v>
      </c>
      <c r="BJ363" s="333"/>
      <c r="BK363" s="333"/>
      <c r="BL363" s="333"/>
      <c r="BM363" s="333"/>
    </row>
    <row r="364" spans="2:65" ht="45" hidden="1" x14ac:dyDescent="0.2">
      <c r="B364" s="366" t="s">
        <v>2372</v>
      </c>
      <c r="C364" s="374">
        <f t="shared" si="20"/>
        <v>354</v>
      </c>
      <c r="D364" s="383" t="s">
        <v>280</v>
      </c>
      <c r="E364" s="369" t="s">
        <v>1574</v>
      </c>
      <c r="F364" s="372" t="s">
        <v>3206</v>
      </c>
      <c r="G364" s="377" t="s">
        <v>2142</v>
      </c>
      <c r="H364" s="372" t="s">
        <v>2214</v>
      </c>
      <c r="I364" s="373" t="s">
        <v>3207</v>
      </c>
      <c r="J364" s="374" t="s">
        <v>2350</v>
      </c>
      <c r="K364" s="375" t="s">
        <v>2350</v>
      </c>
      <c r="L364" s="375" t="s">
        <v>2350</v>
      </c>
      <c r="M364" s="375" t="s">
        <v>2350</v>
      </c>
      <c r="N364" s="373" t="s">
        <v>199</v>
      </c>
      <c r="O364" s="373" t="s">
        <v>2217</v>
      </c>
      <c r="P364" s="377" t="s">
        <v>2121</v>
      </c>
      <c r="Q364" s="377" t="s">
        <v>2121</v>
      </c>
      <c r="R364" s="373" t="s">
        <v>2373</v>
      </c>
      <c r="S364" s="373" t="s">
        <v>3352</v>
      </c>
      <c r="T364" s="387">
        <v>46023</v>
      </c>
      <c r="U364" s="387">
        <v>46371</v>
      </c>
      <c r="V364" s="373" t="s">
        <v>3353</v>
      </c>
      <c r="W364" s="377" t="s">
        <v>2121</v>
      </c>
      <c r="X364" s="371" t="s">
        <v>2121</v>
      </c>
      <c r="Y364" s="371" t="s">
        <v>2121</v>
      </c>
      <c r="Z364" s="377" t="s">
        <v>2121</v>
      </c>
      <c r="AA364" s="434" t="s">
        <v>2121</v>
      </c>
      <c r="AB364" s="371" t="s">
        <v>2093</v>
      </c>
      <c r="AC364" s="434" t="s">
        <v>2121</v>
      </c>
      <c r="AD364" s="434" t="s">
        <v>2121</v>
      </c>
      <c r="AE364" s="434" t="s">
        <v>2121</v>
      </c>
      <c r="AF364" s="434" t="s">
        <v>2121</v>
      </c>
      <c r="AG364" s="371" t="s">
        <v>2093</v>
      </c>
      <c r="AH364" s="434" t="s">
        <v>2121</v>
      </c>
      <c r="AI364" s="434" t="s">
        <v>2121</v>
      </c>
      <c r="AJ364" s="434" t="s">
        <v>2121</v>
      </c>
      <c r="AK364" s="434" t="s">
        <v>2121</v>
      </c>
      <c r="AL364" s="434" t="s">
        <v>2121</v>
      </c>
      <c r="AM364" s="434" t="s">
        <v>2121</v>
      </c>
      <c r="AN364" s="434" t="s">
        <v>2121</v>
      </c>
      <c r="AO364" s="434" t="s">
        <v>2121</v>
      </c>
      <c r="AP364" s="434" t="s">
        <v>2121</v>
      </c>
      <c r="AQ364" s="371" t="s">
        <v>2093</v>
      </c>
      <c r="AR364" s="434" t="s">
        <v>2121</v>
      </c>
      <c r="AS364" s="434" t="s">
        <v>2121</v>
      </c>
      <c r="AT364" s="434" t="s">
        <v>2121</v>
      </c>
      <c r="AU364" s="371" t="s">
        <v>2093</v>
      </c>
      <c r="AV364" s="434" t="s">
        <v>2121</v>
      </c>
      <c r="AW364" s="434" t="s">
        <v>2121</v>
      </c>
      <c r="AX364" s="434" t="s">
        <v>2121</v>
      </c>
      <c r="AY364" s="434" t="s">
        <v>2121</v>
      </c>
      <c r="AZ364" s="434" t="s">
        <v>2121</v>
      </c>
      <c r="BA364" s="434" t="s">
        <v>2121</v>
      </c>
      <c r="BB364" s="434" t="s">
        <v>2121</v>
      </c>
      <c r="BC364" s="434" t="s">
        <v>2121</v>
      </c>
      <c r="BD364" s="434" t="s">
        <v>2121</v>
      </c>
      <c r="BE364" s="434" t="s">
        <v>2121</v>
      </c>
      <c r="BF364" s="434" t="s">
        <v>2121</v>
      </c>
      <c r="BG364" s="434" t="s">
        <v>2121</v>
      </c>
      <c r="BH364" s="371" t="s">
        <v>2093</v>
      </c>
      <c r="BI364" s="381" t="s">
        <v>2093</v>
      </c>
      <c r="BJ364" s="333"/>
      <c r="BK364" s="333"/>
      <c r="BL364" s="333"/>
      <c r="BM364" s="333"/>
    </row>
    <row r="365" spans="2:65" ht="134.25" hidden="1" customHeight="1" x14ac:dyDescent="0.2">
      <c r="B365" s="366" t="s">
        <v>3354</v>
      </c>
      <c r="C365" s="374">
        <f t="shared" si="20"/>
        <v>355</v>
      </c>
      <c r="D365" s="383" t="s">
        <v>280</v>
      </c>
      <c r="E365" s="369" t="s">
        <v>1574</v>
      </c>
      <c r="F365" s="372" t="s">
        <v>3355</v>
      </c>
      <c r="G365" s="377" t="s">
        <v>2142</v>
      </c>
      <c r="H365" s="372" t="s">
        <v>2191</v>
      </c>
      <c r="I365" s="373" t="s">
        <v>3055</v>
      </c>
      <c r="J365" s="374" t="s">
        <v>2350</v>
      </c>
      <c r="K365" s="375" t="s">
        <v>2350</v>
      </c>
      <c r="L365" s="375" t="s">
        <v>2350</v>
      </c>
      <c r="M365" s="375" t="s">
        <v>2350</v>
      </c>
      <c r="N365" s="373" t="s">
        <v>199</v>
      </c>
      <c r="O365" s="373" t="s">
        <v>2192</v>
      </c>
      <c r="P365" s="377" t="s">
        <v>2121</v>
      </c>
      <c r="Q365" s="377" t="s">
        <v>2121</v>
      </c>
      <c r="R365" s="373" t="s">
        <v>3356</v>
      </c>
      <c r="S365" s="373" t="s">
        <v>3357</v>
      </c>
      <c r="T365" s="387">
        <v>46023</v>
      </c>
      <c r="U365" s="387">
        <v>46371</v>
      </c>
      <c r="V365" s="386" t="s">
        <v>3358</v>
      </c>
      <c r="W365" s="377" t="s">
        <v>2121</v>
      </c>
      <c r="X365" s="371" t="s">
        <v>2121</v>
      </c>
      <c r="Y365" s="371" t="s">
        <v>2121</v>
      </c>
      <c r="Z365" s="377" t="s">
        <v>2121</v>
      </c>
      <c r="AA365" s="434" t="s">
        <v>2121</v>
      </c>
      <c r="AB365" s="371" t="s">
        <v>2093</v>
      </c>
      <c r="AC365" s="434" t="s">
        <v>2121</v>
      </c>
      <c r="AD365" s="434" t="s">
        <v>2121</v>
      </c>
      <c r="AE365" s="434" t="s">
        <v>2121</v>
      </c>
      <c r="AF365" s="434" t="s">
        <v>2121</v>
      </c>
      <c r="AG365" s="371" t="s">
        <v>2093</v>
      </c>
      <c r="AH365" s="434" t="s">
        <v>2121</v>
      </c>
      <c r="AI365" s="434" t="s">
        <v>2121</v>
      </c>
      <c r="AJ365" s="434" t="s">
        <v>2121</v>
      </c>
      <c r="AK365" s="434" t="s">
        <v>2121</v>
      </c>
      <c r="AL365" s="434" t="s">
        <v>2121</v>
      </c>
      <c r="AM365" s="434" t="s">
        <v>2121</v>
      </c>
      <c r="AN365" s="434" t="s">
        <v>2121</v>
      </c>
      <c r="AO365" s="434" t="s">
        <v>2121</v>
      </c>
      <c r="AP365" s="434" t="s">
        <v>2121</v>
      </c>
      <c r="AQ365" s="371" t="s">
        <v>2093</v>
      </c>
      <c r="AR365" s="434" t="s">
        <v>2121</v>
      </c>
      <c r="AS365" s="434" t="s">
        <v>2121</v>
      </c>
      <c r="AT365" s="434" t="s">
        <v>2121</v>
      </c>
      <c r="AU365" s="371" t="s">
        <v>2093</v>
      </c>
      <c r="AV365" s="434" t="s">
        <v>2121</v>
      </c>
      <c r="AW365" s="434" t="s">
        <v>2121</v>
      </c>
      <c r="AX365" s="434" t="s">
        <v>2121</v>
      </c>
      <c r="AY365" s="434" t="s">
        <v>2121</v>
      </c>
      <c r="AZ365" s="434" t="s">
        <v>2121</v>
      </c>
      <c r="BA365" s="434" t="s">
        <v>2121</v>
      </c>
      <c r="BB365" s="434" t="s">
        <v>2121</v>
      </c>
      <c r="BC365" s="434" t="s">
        <v>2121</v>
      </c>
      <c r="BD365" s="434" t="s">
        <v>2121</v>
      </c>
      <c r="BE365" s="434" t="s">
        <v>2121</v>
      </c>
      <c r="BF365" s="434" t="s">
        <v>2121</v>
      </c>
      <c r="BG365" s="434" t="s">
        <v>2121</v>
      </c>
      <c r="BH365" s="371" t="s">
        <v>2093</v>
      </c>
      <c r="BI365" s="381" t="s">
        <v>2093</v>
      </c>
      <c r="BJ365" s="333"/>
      <c r="BK365" s="333"/>
      <c r="BL365" s="333"/>
      <c r="BM365" s="333"/>
    </row>
    <row r="366" spans="2:65" ht="52.5" hidden="1" customHeight="1" x14ac:dyDescent="0.2">
      <c r="B366" s="366" t="s">
        <v>2374</v>
      </c>
      <c r="C366" s="374">
        <f t="shared" si="20"/>
        <v>356</v>
      </c>
      <c r="D366" s="383" t="s">
        <v>280</v>
      </c>
      <c r="E366" s="428" t="s">
        <v>1574</v>
      </c>
      <c r="F366" s="372" t="s">
        <v>3124</v>
      </c>
      <c r="G366" s="377" t="s">
        <v>2142</v>
      </c>
      <c r="H366" s="372" t="s">
        <v>2191</v>
      </c>
      <c r="I366" s="373" t="s">
        <v>3055</v>
      </c>
      <c r="J366" s="374" t="s">
        <v>2350</v>
      </c>
      <c r="K366" s="375" t="s">
        <v>2350</v>
      </c>
      <c r="L366" s="375" t="s">
        <v>2350</v>
      </c>
      <c r="M366" s="375" t="s">
        <v>2350</v>
      </c>
      <c r="N366" s="373" t="s">
        <v>199</v>
      </c>
      <c r="O366" s="373" t="s">
        <v>2192</v>
      </c>
      <c r="P366" s="377" t="s">
        <v>2121</v>
      </c>
      <c r="Q366" s="377" t="s">
        <v>2121</v>
      </c>
      <c r="R366" s="373" t="s">
        <v>3359</v>
      </c>
      <c r="S366" s="373" t="s">
        <v>2248</v>
      </c>
      <c r="T366" s="387">
        <v>46023</v>
      </c>
      <c r="U366" s="387">
        <v>46371</v>
      </c>
      <c r="V366" s="373" t="s">
        <v>3360</v>
      </c>
      <c r="W366" s="377" t="s">
        <v>2121</v>
      </c>
      <c r="X366" s="371" t="s">
        <v>2121</v>
      </c>
      <c r="Y366" s="371" t="s">
        <v>2121</v>
      </c>
      <c r="Z366" s="377" t="s">
        <v>2121</v>
      </c>
      <c r="AA366" s="434" t="s">
        <v>2121</v>
      </c>
      <c r="AB366" s="371" t="s">
        <v>2093</v>
      </c>
      <c r="AC366" s="434" t="s">
        <v>2121</v>
      </c>
      <c r="AD366" s="434" t="s">
        <v>2121</v>
      </c>
      <c r="AE366" s="434" t="s">
        <v>2121</v>
      </c>
      <c r="AF366" s="371" t="s">
        <v>2093</v>
      </c>
      <c r="AG366" s="371" t="s">
        <v>2093</v>
      </c>
      <c r="AH366" s="434" t="s">
        <v>2121</v>
      </c>
      <c r="AI366" s="434" t="s">
        <v>2121</v>
      </c>
      <c r="AJ366" s="434" t="s">
        <v>2121</v>
      </c>
      <c r="AK366" s="434" t="s">
        <v>2121</v>
      </c>
      <c r="AL366" s="434" t="s">
        <v>2121</v>
      </c>
      <c r="AM366" s="434" t="s">
        <v>2121</v>
      </c>
      <c r="AN366" s="434" t="s">
        <v>2121</v>
      </c>
      <c r="AO366" s="434" t="s">
        <v>2121</v>
      </c>
      <c r="AP366" s="434" t="s">
        <v>2121</v>
      </c>
      <c r="AQ366" s="371" t="s">
        <v>2093</v>
      </c>
      <c r="AR366" s="371" t="s">
        <v>2093</v>
      </c>
      <c r="AS366" s="434" t="s">
        <v>2121</v>
      </c>
      <c r="AT366" s="434" t="s">
        <v>2121</v>
      </c>
      <c r="AU366" s="371" t="s">
        <v>2093</v>
      </c>
      <c r="AV366" s="434" t="s">
        <v>2121</v>
      </c>
      <c r="AW366" s="434" t="s">
        <v>2121</v>
      </c>
      <c r="AX366" s="434" t="s">
        <v>2121</v>
      </c>
      <c r="AY366" s="434" t="s">
        <v>2121</v>
      </c>
      <c r="AZ366" s="434" t="s">
        <v>2121</v>
      </c>
      <c r="BA366" s="434" t="s">
        <v>2121</v>
      </c>
      <c r="BB366" s="434" t="s">
        <v>2121</v>
      </c>
      <c r="BC366" s="434" t="s">
        <v>2121</v>
      </c>
      <c r="BD366" s="434" t="s">
        <v>2121</v>
      </c>
      <c r="BE366" s="434" t="s">
        <v>2121</v>
      </c>
      <c r="BF366" s="434" t="s">
        <v>2121</v>
      </c>
      <c r="BG366" s="434" t="s">
        <v>2121</v>
      </c>
      <c r="BH366" s="371" t="s">
        <v>2093</v>
      </c>
      <c r="BI366" s="381" t="s">
        <v>2093</v>
      </c>
      <c r="BJ366" s="333"/>
      <c r="BK366" s="333"/>
      <c r="BL366" s="333"/>
      <c r="BM366" s="333"/>
    </row>
    <row r="367" spans="2:65" ht="74.25" hidden="1" customHeight="1" x14ac:dyDescent="0.2">
      <c r="B367" s="366" t="s">
        <v>3361</v>
      </c>
      <c r="C367" s="374">
        <f t="shared" si="20"/>
        <v>357</v>
      </c>
      <c r="D367" s="383" t="s">
        <v>280</v>
      </c>
      <c r="E367" s="428" t="s">
        <v>1574</v>
      </c>
      <c r="F367" s="372" t="s">
        <v>2369</v>
      </c>
      <c r="G367" s="377" t="s">
        <v>2142</v>
      </c>
      <c r="H367" s="372" t="s">
        <v>2191</v>
      </c>
      <c r="I367" s="373" t="s">
        <v>3055</v>
      </c>
      <c r="J367" s="374" t="s">
        <v>2350</v>
      </c>
      <c r="K367" s="375" t="s">
        <v>2350</v>
      </c>
      <c r="L367" s="375" t="s">
        <v>2350</v>
      </c>
      <c r="M367" s="375" t="s">
        <v>2350</v>
      </c>
      <c r="N367" s="373" t="s">
        <v>199</v>
      </c>
      <c r="O367" s="373" t="s">
        <v>2192</v>
      </c>
      <c r="P367" s="377" t="s">
        <v>2121</v>
      </c>
      <c r="Q367" s="377" t="s">
        <v>2121</v>
      </c>
      <c r="R367" s="373" t="s">
        <v>3362</v>
      </c>
      <c r="S367" s="373" t="s">
        <v>2371</v>
      </c>
      <c r="T367" s="387">
        <v>46023</v>
      </c>
      <c r="U367" s="387">
        <v>46371</v>
      </c>
      <c r="V367" s="373" t="s">
        <v>3363</v>
      </c>
      <c r="W367" s="377" t="s">
        <v>2121</v>
      </c>
      <c r="X367" s="371" t="s">
        <v>2121</v>
      </c>
      <c r="Y367" s="371" t="s">
        <v>2121</v>
      </c>
      <c r="Z367" s="377" t="s">
        <v>2121</v>
      </c>
      <c r="AA367" s="434" t="s">
        <v>2121</v>
      </c>
      <c r="AB367" s="434" t="s">
        <v>2121</v>
      </c>
      <c r="AC367" s="434" t="s">
        <v>2121</v>
      </c>
      <c r="AD367" s="434" t="s">
        <v>2121</v>
      </c>
      <c r="AE367" s="434" t="s">
        <v>2121</v>
      </c>
      <c r="AF367" s="434" t="s">
        <v>2121</v>
      </c>
      <c r="AG367" s="371" t="s">
        <v>2093</v>
      </c>
      <c r="AH367" s="434" t="s">
        <v>2121</v>
      </c>
      <c r="AI367" s="434" t="s">
        <v>2121</v>
      </c>
      <c r="AJ367" s="434" t="s">
        <v>2121</v>
      </c>
      <c r="AK367" s="434" t="s">
        <v>2121</v>
      </c>
      <c r="AL367" s="434" t="s">
        <v>2121</v>
      </c>
      <c r="AM367" s="434" t="s">
        <v>2121</v>
      </c>
      <c r="AN367" s="434" t="s">
        <v>2121</v>
      </c>
      <c r="AO367" s="434" t="s">
        <v>2121</v>
      </c>
      <c r="AP367" s="434" t="s">
        <v>2121</v>
      </c>
      <c r="AQ367" s="434" t="s">
        <v>2121</v>
      </c>
      <c r="AR367" s="371" t="s">
        <v>2093</v>
      </c>
      <c r="AS367" s="434" t="s">
        <v>2121</v>
      </c>
      <c r="AT367" s="434" t="s">
        <v>2121</v>
      </c>
      <c r="AU367" s="371" t="s">
        <v>2093</v>
      </c>
      <c r="AV367" s="434" t="s">
        <v>2121</v>
      </c>
      <c r="AW367" s="434" t="s">
        <v>2121</v>
      </c>
      <c r="AX367" s="434" t="s">
        <v>2121</v>
      </c>
      <c r="AY367" s="434" t="s">
        <v>2121</v>
      </c>
      <c r="AZ367" s="434" t="s">
        <v>2121</v>
      </c>
      <c r="BA367" s="434" t="s">
        <v>2121</v>
      </c>
      <c r="BB367" s="434" t="s">
        <v>2121</v>
      </c>
      <c r="BC367" s="434" t="s">
        <v>2121</v>
      </c>
      <c r="BD367" s="434" t="s">
        <v>2121</v>
      </c>
      <c r="BE367" s="434" t="s">
        <v>2121</v>
      </c>
      <c r="BF367" s="434" t="s">
        <v>2121</v>
      </c>
      <c r="BG367" s="434" t="s">
        <v>2121</v>
      </c>
      <c r="BH367" s="371" t="s">
        <v>2093</v>
      </c>
      <c r="BI367" s="381" t="s">
        <v>2093</v>
      </c>
      <c r="BJ367" s="333"/>
      <c r="BK367" s="333"/>
      <c r="BL367" s="333"/>
      <c r="BM367" s="333"/>
    </row>
    <row r="368" spans="2:65" ht="130.5" hidden="1" customHeight="1" x14ac:dyDescent="0.2">
      <c r="B368" s="366" t="s">
        <v>3364</v>
      </c>
      <c r="C368" s="374">
        <f t="shared" si="20"/>
        <v>358</v>
      </c>
      <c r="D368" s="383" t="s">
        <v>280</v>
      </c>
      <c r="E368" s="428" t="s">
        <v>1574</v>
      </c>
      <c r="F368" s="372" t="s">
        <v>2190</v>
      </c>
      <c r="G368" s="377" t="s">
        <v>2142</v>
      </c>
      <c r="H368" s="372" t="s">
        <v>2191</v>
      </c>
      <c r="I368" s="373" t="s">
        <v>3055</v>
      </c>
      <c r="J368" s="374" t="s">
        <v>2350</v>
      </c>
      <c r="K368" s="375" t="s">
        <v>2350</v>
      </c>
      <c r="L368" s="375" t="s">
        <v>2350</v>
      </c>
      <c r="M368" s="375" t="s">
        <v>2350</v>
      </c>
      <c r="N368" s="373" t="s">
        <v>199</v>
      </c>
      <c r="O368" s="373" t="s">
        <v>2192</v>
      </c>
      <c r="P368" s="377" t="s">
        <v>2121</v>
      </c>
      <c r="Q368" s="377" t="s">
        <v>2121</v>
      </c>
      <c r="R368" s="373" t="s">
        <v>3365</v>
      </c>
      <c r="S368" s="373" t="s">
        <v>3350</v>
      </c>
      <c r="T368" s="387">
        <v>46023</v>
      </c>
      <c r="U368" s="387">
        <v>46371</v>
      </c>
      <c r="V368" s="373" t="s">
        <v>3366</v>
      </c>
      <c r="W368" s="377" t="s">
        <v>2121</v>
      </c>
      <c r="X368" s="371" t="s">
        <v>2121</v>
      </c>
      <c r="Y368" s="371" t="s">
        <v>2121</v>
      </c>
      <c r="Z368" s="377" t="s">
        <v>2121</v>
      </c>
      <c r="AA368" s="434" t="s">
        <v>2121</v>
      </c>
      <c r="AB368" s="434" t="s">
        <v>2121</v>
      </c>
      <c r="AC368" s="434" t="s">
        <v>2121</v>
      </c>
      <c r="AD368" s="434" t="s">
        <v>2121</v>
      </c>
      <c r="AE368" s="434" t="s">
        <v>2121</v>
      </c>
      <c r="AF368" s="434" t="s">
        <v>2121</v>
      </c>
      <c r="AG368" s="371" t="s">
        <v>2093</v>
      </c>
      <c r="AH368" s="434" t="s">
        <v>2121</v>
      </c>
      <c r="AI368" s="434" t="s">
        <v>2121</v>
      </c>
      <c r="AJ368" s="434" t="s">
        <v>2121</v>
      </c>
      <c r="AK368" s="434" t="s">
        <v>2121</v>
      </c>
      <c r="AL368" s="434" t="s">
        <v>2121</v>
      </c>
      <c r="AM368" s="434" t="s">
        <v>2121</v>
      </c>
      <c r="AN368" s="434" t="s">
        <v>2121</v>
      </c>
      <c r="AO368" s="434" t="s">
        <v>2121</v>
      </c>
      <c r="AP368" s="434" t="s">
        <v>2121</v>
      </c>
      <c r="AQ368" s="434" t="s">
        <v>2121</v>
      </c>
      <c r="AR368" s="371" t="s">
        <v>2093</v>
      </c>
      <c r="AS368" s="434" t="s">
        <v>2121</v>
      </c>
      <c r="AT368" s="434" t="s">
        <v>2121</v>
      </c>
      <c r="AU368" s="371" t="s">
        <v>2093</v>
      </c>
      <c r="AV368" s="434" t="s">
        <v>2121</v>
      </c>
      <c r="AW368" s="434" t="s">
        <v>2121</v>
      </c>
      <c r="AX368" s="434" t="s">
        <v>2121</v>
      </c>
      <c r="AY368" s="434" t="s">
        <v>2121</v>
      </c>
      <c r="AZ368" s="434" t="s">
        <v>2121</v>
      </c>
      <c r="BA368" s="434" t="s">
        <v>2121</v>
      </c>
      <c r="BB368" s="434" t="s">
        <v>2121</v>
      </c>
      <c r="BC368" s="434" t="s">
        <v>2121</v>
      </c>
      <c r="BD368" s="434" t="s">
        <v>2121</v>
      </c>
      <c r="BE368" s="434" t="s">
        <v>2121</v>
      </c>
      <c r="BF368" s="434" t="s">
        <v>2121</v>
      </c>
      <c r="BG368" s="434" t="s">
        <v>2121</v>
      </c>
      <c r="BH368" s="371" t="s">
        <v>2093</v>
      </c>
      <c r="BI368" s="381" t="s">
        <v>2093</v>
      </c>
      <c r="BJ368" s="333"/>
      <c r="BK368" s="333"/>
      <c r="BL368" s="333"/>
      <c r="BM368" s="333"/>
    </row>
    <row r="369" spans="2:65" ht="144.75" hidden="1" customHeight="1" x14ac:dyDescent="0.2">
      <c r="B369" s="366" t="s">
        <v>3367</v>
      </c>
      <c r="C369" s="374">
        <f t="shared" si="20"/>
        <v>359</v>
      </c>
      <c r="D369" s="383" t="s">
        <v>280</v>
      </c>
      <c r="E369" s="428" t="s">
        <v>1574</v>
      </c>
      <c r="F369" s="372" t="s">
        <v>3206</v>
      </c>
      <c r="G369" s="377" t="s">
        <v>2142</v>
      </c>
      <c r="H369" s="372" t="s">
        <v>2214</v>
      </c>
      <c r="I369" s="373" t="s">
        <v>3207</v>
      </c>
      <c r="J369" s="374" t="s">
        <v>2350</v>
      </c>
      <c r="K369" s="375" t="s">
        <v>2350</v>
      </c>
      <c r="L369" s="375" t="s">
        <v>2350</v>
      </c>
      <c r="M369" s="375" t="s">
        <v>2350</v>
      </c>
      <c r="N369" s="373" t="s">
        <v>199</v>
      </c>
      <c r="O369" s="373" t="s">
        <v>2217</v>
      </c>
      <c r="P369" s="377" t="s">
        <v>2121</v>
      </c>
      <c r="Q369" s="377" t="s">
        <v>2121</v>
      </c>
      <c r="R369" s="373" t="s">
        <v>3368</v>
      </c>
      <c r="S369" s="373" t="s">
        <v>3352</v>
      </c>
      <c r="T369" s="387">
        <v>46023</v>
      </c>
      <c r="U369" s="387">
        <v>46371</v>
      </c>
      <c r="V369" s="386" t="s">
        <v>3369</v>
      </c>
      <c r="W369" s="377" t="s">
        <v>2121</v>
      </c>
      <c r="X369" s="371" t="s">
        <v>2121</v>
      </c>
      <c r="Y369" s="371" t="s">
        <v>2121</v>
      </c>
      <c r="Z369" s="377" t="s">
        <v>2121</v>
      </c>
      <c r="AA369" s="434" t="s">
        <v>2121</v>
      </c>
      <c r="AB369" s="434" t="s">
        <v>2121</v>
      </c>
      <c r="AC369" s="434" t="s">
        <v>2121</v>
      </c>
      <c r="AD369" s="434" t="s">
        <v>2121</v>
      </c>
      <c r="AE369" s="434" t="s">
        <v>2121</v>
      </c>
      <c r="AF369" s="434" t="s">
        <v>2121</v>
      </c>
      <c r="AG369" s="371" t="s">
        <v>2093</v>
      </c>
      <c r="AH369" s="434" t="s">
        <v>2121</v>
      </c>
      <c r="AI369" s="434" t="s">
        <v>2121</v>
      </c>
      <c r="AJ369" s="434" t="s">
        <v>2121</v>
      </c>
      <c r="AK369" s="434" t="s">
        <v>2121</v>
      </c>
      <c r="AL369" s="434" t="s">
        <v>2121</v>
      </c>
      <c r="AM369" s="434" t="s">
        <v>2121</v>
      </c>
      <c r="AN369" s="434" t="s">
        <v>2121</v>
      </c>
      <c r="AO369" s="434" t="s">
        <v>2121</v>
      </c>
      <c r="AP369" s="434" t="s">
        <v>2121</v>
      </c>
      <c r="AQ369" s="434" t="s">
        <v>2121</v>
      </c>
      <c r="AR369" s="371" t="s">
        <v>2093</v>
      </c>
      <c r="AS369" s="434" t="s">
        <v>2121</v>
      </c>
      <c r="AT369" s="434" t="s">
        <v>2121</v>
      </c>
      <c r="AU369" s="371" t="s">
        <v>2093</v>
      </c>
      <c r="AV369" s="434" t="s">
        <v>2121</v>
      </c>
      <c r="AW369" s="434" t="s">
        <v>2121</v>
      </c>
      <c r="AX369" s="434" t="s">
        <v>2121</v>
      </c>
      <c r="AY369" s="434" t="s">
        <v>2121</v>
      </c>
      <c r="AZ369" s="434" t="s">
        <v>2121</v>
      </c>
      <c r="BA369" s="434" t="s">
        <v>2121</v>
      </c>
      <c r="BB369" s="434" t="s">
        <v>2121</v>
      </c>
      <c r="BC369" s="434" t="s">
        <v>2121</v>
      </c>
      <c r="BD369" s="434" t="s">
        <v>2121</v>
      </c>
      <c r="BE369" s="434" t="s">
        <v>2121</v>
      </c>
      <c r="BF369" s="434" t="s">
        <v>2121</v>
      </c>
      <c r="BG369" s="434" t="s">
        <v>2121</v>
      </c>
      <c r="BH369" s="371" t="s">
        <v>2093</v>
      </c>
      <c r="BI369" s="381" t="s">
        <v>2093</v>
      </c>
      <c r="BJ369" s="333"/>
      <c r="BK369" s="333"/>
      <c r="BL369" s="333"/>
      <c r="BM369" s="333"/>
    </row>
    <row r="370" spans="2:65" ht="85.5" hidden="1" customHeight="1" x14ac:dyDescent="0.2">
      <c r="B370" s="366" t="s">
        <v>3370</v>
      </c>
      <c r="C370" s="374">
        <f t="shared" si="20"/>
        <v>360</v>
      </c>
      <c r="D370" s="383" t="s">
        <v>0</v>
      </c>
      <c r="E370" s="428" t="s">
        <v>1555</v>
      </c>
      <c r="F370" s="372" t="s">
        <v>2377</v>
      </c>
      <c r="G370" s="377" t="s">
        <v>2142</v>
      </c>
      <c r="H370" s="372" t="s">
        <v>3154</v>
      </c>
      <c r="I370" s="373" t="s">
        <v>2427</v>
      </c>
      <c r="J370" s="374" t="s">
        <v>2350</v>
      </c>
      <c r="K370" s="375" t="s">
        <v>2350</v>
      </c>
      <c r="L370" s="375" t="s">
        <v>2350</v>
      </c>
      <c r="M370" s="375" t="s">
        <v>2350</v>
      </c>
      <c r="N370" s="373" t="s">
        <v>199</v>
      </c>
      <c r="O370" s="373" t="s">
        <v>2092</v>
      </c>
      <c r="P370" s="377" t="s">
        <v>2121</v>
      </c>
      <c r="Q370" s="377" t="s">
        <v>2121</v>
      </c>
      <c r="R370" s="375" t="s">
        <v>3371</v>
      </c>
      <c r="S370" s="373" t="s">
        <v>661</v>
      </c>
      <c r="T370" s="387">
        <v>46234</v>
      </c>
      <c r="U370" s="387">
        <v>46371</v>
      </c>
      <c r="V370" s="386" t="s">
        <v>3372</v>
      </c>
      <c r="W370" s="377" t="s">
        <v>2121</v>
      </c>
      <c r="X370" s="371" t="s">
        <v>2121</v>
      </c>
      <c r="Y370" s="371" t="s">
        <v>2121</v>
      </c>
      <c r="Z370" s="377" t="s">
        <v>2121</v>
      </c>
      <c r="AA370" s="434" t="s">
        <v>2121</v>
      </c>
      <c r="AB370" s="434" t="s">
        <v>2121</v>
      </c>
      <c r="AC370" s="371" t="s">
        <v>2093</v>
      </c>
      <c r="AD370" s="434" t="s">
        <v>2121</v>
      </c>
      <c r="AE370" s="434" t="s">
        <v>2121</v>
      </c>
      <c r="AF370" s="434" t="s">
        <v>2121</v>
      </c>
      <c r="AG370" s="371" t="s">
        <v>2093</v>
      </c>
      <c r="AH370" s="434" t="s">
        <v>2121</v>
      </c>
      <c r="AI370" s="434" t="s">
        <v>2121</v>
      </c>
      <c r="AJ370" s="434" t="s">
        <v>2121</v>
      </c>
      <c r="AK370" s="434" t="s">
        <v>2121</v>
      </c>
      <c r="AL370" s="434" t="s">
        <v>2121</v>
      </c>
      <c r="AM370" s="434" t="s">
        <v>2121</v>
      </c>
      <c r="AN370" s="434" t="s">
        <v>2121</v>
      </c>
      <c r="AO370" s="434" t="s">
        <v>2121</v>
      </c>
      <c r="AP370" s="371" t="s">
        <v>2093</v>
      </c>
      <c r="AQ370" s="434" t="s">
        <v>2121</v>
      </c>
      <c r="AR370" s="371" t="s">
        <v>2093</v>
      </c>
      <c r="AS370" s="434" t="s">
        <v>2121</v>
      </c>
      <c r="AT370" s="434" t="s">
        <v>2121</v>
      </c>
      <c r="AU370" s="371" t="s">
        <v>2093</v>
      </c>
      <c r="AV370" s="434" t="s">
        <v>2121</v>
      </c>
      <c r="AW370" s="434" t="s">
        <v>2121</v>
      </c>
      <c r="AX370" s="434" t="s">
        <v>2121</v>
      </c>
      <c r="AY370" s="434" t="s">
        <v>2121</v>
      </c>
      <c r="AZ370" s="434" t="s">
        <v>2121</v>
      </c>
      <c r="BA370" s="434" t="s">
        <v>2121</v>
      </c>
      <c r="BB370" s="434" t="s">
        <v>2121</v>
      </c>
      <c r="BC370" s="434" t="s">
        <v>2121</v>
      </c>
      <c r="BD370" s="434" t="s">
        <v>2121</v>
      </c>
      <c r="BE370" s="434" t="s">
        <v>2121</v>
      </c>
      <c r="BF370" s="371" t="s">
        <v>2093</v>
      </c>
      <c r="BG370" s="434" t="s">
        <v>2121</v>
      </c>
      <c r="BH370" s="371" t="s">
        <v>2093</v>
      </c>
      <c r="BI370" s="381" t="s">
        <v>2093</v>
      </c>
      <c r="BJ370" s="333"/>
      <c r="BK370" s="333"/>
      <c r="BL370" s="333"/>
      <c r="BM370" s="333"/>
    </row>
    <row r="371" spans="2:65" ht="85.5" hidden="1" customHeight="1" x14ac:dyDescent="0.2">
      <c r="B371" s="366" t="s">
        <v>3373</v>
      </c>
      <c r="C371" s="374">
        <f t="shared" si="20"/>
        <v>361</v>
      </c>
      <c r="D371" s="383" t="s">
        <v>0</v>
      </c>
      <c r="E371" s="428" t="s">
        <v>1555</v>
      </c>
      <c r="F371" s="372" t="s">
        <v>2377</v>
      </c>
      <c r="G371" s="377" t="s">
        <v>2142</v>
      </c>
      <c r="H371" s="372" t="s">
        <v>2375</v>
      </c>
      <c r="I371" s="373" t="s">
        <v>2427</v>
      </c>
      <c r="J371" s="374" t="s">
        <v>2350</v>
      </c>
      <c r="K371" s="375" t="s">
        <v>2350</v>
      </c>
      <c r="L371" s="375" t="s">
        <v>2350</v>
      </c>
      <c r="M371" s="375" t="s">
        <v>2350</v>
      </c>
      <c r="N371" s="373" t="s">
        <v>199</v>
      </c>
      <c r="O371" s="373" t="s">
        <v>2092</v>
      </c>
      <c r="P371" s="377" t="s">
        <v>2121</v>
      </c>
      <c r="Q371" s="377" t="s">
        <v>2121</v>
      </c>
      <c r="R371" s="485" t="s">
        <v>3374</v>
      </c>
      <c r="S371" s="373" t="s">
        <v>827</v>
      </c>
      <c r="T371" s="387">
        <v>46082</v>
      </c>
      <c r="U371" s="387">
        <v>46371</v>
      </c>
      <c r="V371" s="373" t="s">
        <v>2378</v>
      </c>
      <c r="W371" s="377" t="s">
        <v>2121</v>
      </c>
      <c r="X371" s="371" t="s">
        <v>2121</v>
      </c>
      <c r="Y371" s="371" t="s">
        <v>2121</v>
      </c>
      <c r="Z371" s="377" t="s">
        <v>2121</v>
      </c>
      <c r="AA371" s="434" t="s">
        <v>2121</v>
      </c>
      <c r="AB371" s="434" t="s">
        <v>2121</v>
      </c>
      <c r="AC371" s="371" t="s">
        <v>2093</v>
      </c>
      <c r="AD371" s="434" t="s">
        <v>2121</v>
      </c>
      <c r="AE371" s="434" t="s">
        <v>2121</v>
      </c>
      <c r="AF371" s="434" t="s">
        <v>2121</v>
      </c>
      <c r="AG371" s="371" t="s">
        <v>2093</v>
      </c>
      <c r="AH371" s="434" t="s">
        <v>2121</v>
      </c>
      <c r="AI371" s="434" t="s">
        <v>2121</v>
      </c>
      <c r="AJ371" s="434" t="s">
        <v>2121</v>
      </c>
      <c r="AK371" s="434" t="s">
        <v>2121</v>
      </c>
      <c r="AL371" s="434" t="s">
        <v>2121</v>
      </c>
      <c r="AM371" s="434" t="s">
        <v>2121</v>
      </c>
      <c r="AN371" s="434" t="s">
        <v>2121</v>
      </c>
      <c r="AO371" s="371" t="s">
        <v>2093</v>
      </c>
      <c r="AP371" s="434" t="s">
        <v>2121</v>
      </c>
      <c r="AQ371" s="434" t="s">
        <v>2121</v>
      </c>
      <c r="AR371" s="434" t="s">
        <v>2121</v>
      </c>
      <c r="AS371" s="434" t="s">
        <v>2121</v>
      </c>
      <c r="AT371" s="434" t="s">
        <v>2121</v>
      </c>
      <c r="AU371" s="371" t="s">
        <v>2093</v>
      </c>
      <c r="AV371" s="434" t="s">
        <v>2121</v>
      </c>
      <c r="AW371" s="434" t="s">
        <v>2121</v>
      </c>
      <c r="AX371" s="434" t="s">
        <v>2121</v>
      </c>
      <c r="AY371" s="434" t="s">
        <v>2121</v>
      </c>
      <c r="AZ371" s="434" t="s">
        <v>2121</v>
      </c>
      <c r="BA371" s="434" t="s">
        <v>2121</v>
      </c>
      <c r="BB371" s="434" t="s">
        <v>2121</v>
      </c>
      <c r="BC371" s="434" t="s">
        <v>2121</v>
      </c>
      <c r="BD371" s="434" t="s">
        <v>2121</v>
      </c>
      <c r="BE371" s="434" t="s">
        <v>2121</v>
      </c>
      <c r="BF371" s="371" t="s">
        <v>2093</v>
      </c>
      <c r="BG371" s="434" t="s">
        <v>2121</v>
      </c>
      <c r="BH371" s="371" t="s">
        <v>2093</v>
      </c>
      <c r="BI371" s="381" t="s">
        <v>2093</v>
      </c>
      <c r="BJ371" s="333"/>
      <c r="BK371" s="333"/>
      <c r="BL371" s="333"/>
      <c r="BM371" s="333"/>
    </row>
    <row r="372" spans="2:65" ht="99" hidden="1" x14ac:dyDescent="0.2">
      <c r="B372"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SF-Seleccione el producto-S-N-5-N.A-N-DAF-362</v>
      </c>
      <c r="C372" s="374">
        <f t="shared" si="20"/>
        <v>362</v>
      </c>
      <c r="D372" s="383" t="s">
        <v>0</v>
      </c>
      <c r="E372" s="428" t="s">
        <v>1555</v>
      </c>
      <c r="F372" s="372" t="s">
        <v>2377</v>
      </c>
      <c r="G372" s="377" t="s">
        <v>2142</v>
      </c>
      <c r="H372" s="372" t="s">
        <v>3154</v>
      </c>
      <c r="I372" s="373" t="s">
        <v>2427</v>
      </c>
      <c r="J372" s="374" t="s">
        <v>2350</v>
      </c>
      <c r="K372" s="375" t="s">
        <v>2350</v>
      </c>
      <c r="L372" s="375" t="s">
        <v>2350</v>
      </c>
      <c r="M372" s="375" t="s">
        <v>2350</v>
      </c>
      <c r="N372" s="373" t="s">
        <v>199</v>
      </c>
      <c r="O372" s="373" t="s">
        <v>2092</v>
      </c>
      <c r="P372" s="377" t="s">
        <v>2121</v>
      </c>
      <c r="Q372" s="377" t="s">
        <v>2121</v>
      </c>
      <c r="R372" s="486" t="s">
        <v>3375</v>
      </c>
      <c r="S372" s="373" t="s">
        <v>661</v>
      </c>
      <c r="T372" s="379">
        <v>46054</v>
      </c>
      <c r="U372" s="379">
        <v>46371</v>
      </c>
      <c r="V372" s="373" t="s">
        <v>3376</v>
      </c>
      <c r="W372" s="377" t="s">
        <v>2121</v>
      </c>
      <c r="X372" s="371" t="s">
        <v>2121</v>
      </c>
      <c r="Y372" s="371" t="s">
        <v>2121</v>
      </c>
      <c r="Z372" s="377" t="s">
        <v>2121</v>
      </c>
      <c r="AA372" s="434" t="s">
        <v>2121</v>
      </c>
      <c r="AB372" s="434" t="s">
        <v>2121</v>
      </c>
      <c r="AC372" s="371" t="s">
        <v>2093</v>
      </c>
      <c r="AD372" s="434" t="s">
        <v>2121</v>
      </c>
      <c r="AE372" s="434" t="s">
        <v>2121</v>
      </c>
      <c r="AF372" s="434" t="s">
        <v>2121</v>
      </c>
      <c r="AG372" s="371" t="s">
        <v>2093</v>
      </c>
      <c r="AH372" s="434" t="s">
        <v>2121</v>
      </c>
      <c r="AI372" s="434" t="s">
        <v>2121</v>
      </c>
      <c r="AJ372" s="434" t="s">
        <v>2121</v>
      </c>
      <c r="AK372" s="371" t="s">
        <v>2093</v>
      </c>
      <c r="AL372" s="371" t="s">
        <v>2093</v>
      </c>
      <c r="AM372" s="434" t="s">
        <v>2121</v>
      </c>
      <c r="AN372" s="434" t="s">
        <v>2121</v>
      </c>
      <c r="AO372" s="434" t="s">
        <v>2121</v>
      </c>
      <c r="AP372" s="434" t="s">
        <v>2121</v>
      </c>
      <c r="AQ372" s="434" t="s">
        <v>2121</v>
      </c>
      <c r="AR372" s="371" t="s">
        <v>2093</v>
      </c>
      <c r="AS372" s="434" t="s">
        <v>2121</v>
      </c>
      <c r="AT372" s="434" t="s">
        <v>2121</v>
      </c>
      <c r="AU372" s="371" t="s">
        <v>2093</v>
      </c>
      <c r="AV372" s="434" t="s">
        <v>2121</v>
      </c>
      <c r="AW372" s="434" t="s">
        <v>2121</v>
      </c>
      <c r="AX372" s="434" t="s">
        <v>2121</v>
      </c>
      <c r="AY372" s="434" t="s">
        <v>2121</v>
      </c>
      <c r="AZ372" s="434" t="s">
        <v>2121</v>
      </c>
      <c r="BA372" s="434" t="s">
        <v>2121</v>
      </c>
      <c r="BB372" s="434" t="s">
        <v>2121</v>
      </c>
      <c r="BC372" s="434" t="s">
        <v>2121</v>
      </c>
      <c r="BD372" s="434" t="s">
        <v>2121</v>
      </c>
      <c r="BE372" s="434" t="s">
        <v>2121</v>
      </c>
      <c r="BF372" s="434" t="s">
        <v>2121</v>
      </c>
      <c r="BG372" s="434" t="s">
        <v>2121</v>
      </c>
      <c r="BH372" s="371" t="s">
        <v>2093</v>
      </c>
      <c r="BI372" s="381" t="s">
        <v>2093</v>
      </c>
      <c r="BJ372" s="333"/>
      <c r="BK372" s="333"/>
      <c r="BL372" s="333"/>
      <c r="BM372" s="333"/>
    </row>
    <row r="373" spans="2:65" ht="49.5" hidden="1" x14ac:dyDescent="0.2">
      <c r="B373" s="366" t="str">
        <f>IF(PAA_20253132[[#This Row],[PARA QUE SE REQUIERE]]="Soporte funcional","SF",IF(PAA_20253132[[#This Row],[PARA QUE SE REQUIERE]]="Estratégico","EST",IF(PAA_20253132[[#This Row],[PARA QUE SE REQUIERE]]="Proyecto","PY",0)))&amp;"-"&amp;PAA_20253132[[#This Row],[Cod Obj Est]]&amp;"-"&amp;MID(PAA_20253132[[#This Row],[ESTRATEGIA]],1,1)&amp;"-"&amp;MID(PAA_20253132[[#This Row],[PRODUCTO  (Intermedio- proyectos)]],1,1)&amp;"-"&amp; MID(PAA_20253132[[#This Row],[SERVICIO]],1,1)&amp;"-"&amp;PAA_20253132[[#This Row],[NOMBRE DEL PROYECTO ]]&amp;"-"&amp;MID(PAA_20253132[[#This Row],[FASES DEL PROYECTO]],1,1)&amp;"-"&amp; PAA_20253132[[#This Row],[SIGLA DE DEPENDENCIA]]&amp;"-"&amp;PAA_20253132[[#This Row],[CONSECUTIVO]]</f>
        <v>SF-Seleccione el producto-S-N-5-N.A-N-DAF-363</v>
      </c>
      <c r="C373" s="374">
        <f t="shared" si="20"/>
        <v>363</v>
      </c>
      <c r="D373" s="372" t="s">
        <v>0</v>
      </c>
      <c r="E373" s="487" t="s">
        <v>1555</v>
      </c>
      <c r="F373" s="372" t="s">
        <v>2377</v>
      </c>
      <c r="G373" s="377" t="s">
        <v>2142</v>
      </c>
      <c r="H373" s="372" t="s">
        <v>3154</v>
      </c>
      <c r="I373" s="373" t="s">
        <v>2427</v>
      </c>
      <c r="J373" s="374" t="str">
        <f>IFERROR(VLOOKUP(PAA_20253132[[#This Row],[PRODUCTO  (Intermedio- proyectos)]],[5]!Tabla17[#All],2,FALSE),"Seleccione el producto")</f>
        <v>Seleccione el producto</v>
      </c>
      <c r="K373" s="375" t="str">
        <f>IFERROR(VLOOKUP(PAA_20253132[[#This Row],[PRODUCTO  (Intermedio- proyectos)]],[5]!Tabla17[#All],3,FALSE),"Seleccione el producto")</f>
        <v>Seleccione el producto</v>
      </c>
      <c r="L373" s="375" t="str">
        <f>IFERROR(VLOOKUP(PAA_20253132[[#This Row],[PRODUCTO  (Intermedio- proyectos)]],[5]!Tabla17[#All],4,FALSE),"Seleccione el producto")</f>
        <v>Seleccione el producto</v>
      </c>
      <c r="M373" s="375" t="str">
        <f>IFERROR(VLOOKUP(PAA_20253132[[#This Row],[PRODUCTO  (Intermedio- proyectos)]],[5]!Tabla17[#All],5,FALSE),"Seleccione el producto")</f>
        <v>Seleccione el producto</v>
      </c>
      <c r="N373" s="373" t="s">
        <v>199</v>
      </c>
      <c r="O373" s="373" t="s">
        <v>2092</v>
      </c>
      <c r="P373" s="377" t="s">
        <v>2121</v>
      </c>
      <c r="Q373" s="377" t="s">
        <v>2121</v>
      </c>
      <c r="R373" s="486" t="s">
        <v>3377</v>
      </c>
      <c r="S373" s="373" t="s">
        <v>661</v>
      </c>
      <c r="T373" s="379">
        <v>46054</v>
      </c>
      <c r="U373" s="379">
        <v>46326</v>
      </c>
      <c r="V373" s="373" t="s">
        <v>3378</v>
      </c>
      <c r="W373" s="377" t="s">
        <v>2121</v>
      </c>
      <c r="X373" s="371" t="s">
        <v>2121</v>
      </c>
      <c r="Y373" s="371" t="s">
        <v>2121</v>
      </c>
      <c r="Z373" s="377" t="s">
        <v>2121</v>
      </c>
      <c r="AA373" s="434" t="s">
        <v>2121</v>
      </c>
      <c r="AB373" s="434" t="s">
        <v>2121</v>
      </c>
      <c r="AC373" s="371" t="s">
        <v>2093</v>
      </c>
      <c r="AD373" s="434" t="s">
        <v>2121</v>
      </c>
      <c r="AE373" s="434" t="s">
        <v>2121</v>
      </c>
      <c r="AF373" s="434" t="s">
        <v>2121</v>
      </c>
      <c r="AG373" s="371" t="s">
        <v>2093</v>
      </c>
      <c r="AH373" s="434" t="s">
        <v>2121</v>
      </c>
      <c r="AI373" s="434" t="s">
        <v>2121</v>
      </c>
      <c r="AJ373" s="434" t="s">
        <v>2121</v>
      </c>
      <c r="AK373" s="371" t="s">
        <v>2093</v>
      </c>
      <c r="AL373" s="371" t="s">
        <v>2093</v>
      </c>
      <c r="AM373" s="434" t="s">
        <v>2121</v>
      </c>
      <c r="AN373" s="434" t="s">
        <v>2121</v>
      </c>
      <c r="AO373" s="371" t="s">
        <v>2093</v>
      </c>
      <c r="AP373" s="434" t="s">
        <v>2121</v>
      </c>
      <c r="AQ373" s="434" t="s">
        <v>2121</v>
      </c>
      <c r="AR373" s="434" t="s">
        <v>2121</v>
      </c>
      <c r="AS373" s="434" t="s">
        <v>2121</v>
      </c>
      <c r="AT373" s="434" t="s">
        <v>2121</v>
      </c>
      <c r="AU373" s="371" t="s">
        <v>2093</v>
      </c>
      <c r="AV373" s="434" t="s">
        <v>2121</v>
      </c>
      <c r="AW373" s="434" t="s">
        <v>2121</v>
      </c>
      <c r="AX373" s="434" t="s">
        <v>2121</v>
      </c>
      <c r="AY373" s="434" t="s">
        <v>2121</v>
      </c>
      <c r="AZ373" s="434" t="s">
        <v>2121</v>
      </c>
      <c r="BA373" s="434" t="s">
        <v>2121</v>
      </c>
      <c r="BB373" s="434" t="s">
        <v>2121</v>
      </c>
      <c r="BC373" s="434" t="s">
        <v>2121</v>
      </c>
      <c r="BD373" s="434" t="s">
        <v>2121</v>
      </c>
      <c r="BE373" s="434" t="s">
        <v>2121</v>
      </c>
      <c r="BF373" s="434" t="s">
        <v>2121</v>
      </c>
      <c r="BG373" s="434" t="s">
        <v>2121</v>
      </c>
      <c r="BH373" s="371" t="s">
        <v>2093</v>
      </c>
      <c r="BI373" s="381" t="s">
        <v>2093</v>
      </c>
      <c r="BJ373" s="333"/>
      <c r="BK373" s="333"/>
      <c r="BL373" s="333"/>
      <c r="BM373" s="333"/>
    </row>
    <row r="374" spans="2:65" ht="43.5" hidden="1" customHeight="1" x14ac:dyDescent="0.2">
      <c r="B374" s="366" t="s">
        <v>3379</v>
      </c>
      <c r="C374" s="374">
        <f t="shared" si="20"/>
        <v>364</v>
      </c>
      <c r="D374" s="383" t="s">
        <v>72</v>
      </c>
      <c r="E374" s="428" t="s">
        <v>1589</v>
      </c>
      <c r="F374" s="372" t="s">
        <v>2165</v>
      </c>
      <c r="G374" s="377" t="s">
        <v>2142</v>
      </c>
      <c r="H374" s="372" t="s">
        <v>2129</v>
      </c>
      <c r="I374" s="373" t="s">
        <v>2451</v>
      </c>
      <c r="J374" s="374" t="str">
        <f>IFERROR(VLOOKUP(PAA_20253132[[#This Row],[PRODUCTO  (Intermedio- proyectos)]],[5]!Tabla17[#All],2,FALSE),"Seleccione el producto")</f>
        <v>Seleccione el producto</v>
      </c>
      <c r="K374" s="375" t="str">
        <f>IFERROR(VLOOKUP(PAA_20253132[[#This Row],[PRODUCTO  (Intermedio- proyectos)]],[5]!Tabla17[#All],3,FALSE),"Seleccione el producto")</f>
        <v>Seleccione el producto</v>
      </c>
      <c r="L374" s="375" t="str">
        <f>IFERROR(VLOOKUP(PAA_20253132[[#This Row],[PRODUCTO  (Intermedio- proyectos)]],[5]!Tabla17[#All],4,FALSE),"Seleccione el producto")</f>
        <v>Seleccione el producto</v>
      </c>
      <c r="M374" s="375" t="str">
        <f>IFERROR(VLOOKUP(PAA_20253132[[#This Row],[PRODUCTO  (Intermedio- proyectos)]],[5]!Tabla17[#All],5,FALSE),"Seleccione el producto")</f>
        <v>Seleccione el producto</v>
      </c>
      <c r="N374" s="373" t="s">
        <v>199</v>
      </c>
      <c r="O374" s="373" t="s">
        <v>2092</v>
      </c>
      <c r="P374" s="377" t="s">
        <v>2121</v>
      </c>
      <c r="Q374" s="377" t="s">
        <v>2121</v>
      </c>
      <c r="R374" s="488" t="s">
        <v>2239</v>
      </c>
      <c r="S374" s="373" t="s">
        <v>3380</v>
      </c>
      <c r="T374" s="379">
        <v>46024</v>
      </c>
      <c r="U374" s="379">
        <v>46371</v>
      </c>
      <c r="V374" s="373" t="s">
        <v>2240</v>
      </c>
      <c r="W374" s="377" t="s">
        <v>2121</v>
      </c>
      <c r="X374" s="371" t="s">
        <v>2121</v>
      </c>
      <c r="Y374" s="371" t="s">
        <v>2121</v>
      </c>
      <c r="Z374" s="377" t="s">
        <v>2121</v>
      </c>
      <c r="AA374" s="434" t="s">
        <v>2121</v>
      </c>
      <c r="AB374" s="434" t="s">
        <v>2121</v>
      </c>
      <c r="AC374" s="434" t="s">
        <v>2121</v>
      </c>
      <c r="AD374" s="434" t="s">
        <v>2121</v>
      </c>
      <c r="AE374" s="434" t="s">
        <v>2121</v>
      </c>
      <c r="AF374" s="434" t="s">
        <v>2121</v>
      </c>
      <c r="AG374" s="434" t="s">
        <v>2121</v>
      </c>
      <c r="AH374" s="434" t="s">
        <v>2121</v>
      </c>
      <c r="AI374" s="434" t="s">
        <v>2121</v>
      </c>
      <c r="AJ374" s="434" t="s">
        <v>2121</v>
      </c>
      <c r="AK374" s="434" t="s">
        <v>2121</v>
      </c>
      <c r="AL374" s="434" t="s">
        <v>2121</v>
      </c>
      <c r="AM374" s="434" t="s">
        <v>2121</v>
      </c>
      <c r="AN374" s="434" t="s">
        <v>2121</v>
      </c>
      <c r="AO374" s="434" t="s">
        <v>2121</v>
      </c>
      <c r="AP374" s="434" t="s">
        <v>2121</v>
      </c>
      <c r="AQ374" s="434" t="s">
        <v>2121</v>
      </c>
      <c r="AR374" s="434" t="s">
        <v>2121</v>
      </c>
      <c r="AS374" s="434" t="s">
        <v>2121</v>
      </c>
      <c r="AT374" s="434" t="s">
        <v>2121</v>
      </c>
      <c r="AU374" s="434" t="s">
        <v>2121</v>
      </c>
      <c r="AV374" s="434" t="s">
        <v>2121</v>
      </c>
      <c r="AW374" s="434" t="s">
        <v>2121</v>
      </c>
      <c r="AX374" s="434" t="s">
        <v>2121</v>
      </c>
      <c r="AY374" s="434" t="s">
        <v>2121</v>
      </c>
      <c r="AZ374" s="434" t="s">
        <v>2121</v>
      </c>
      <c r="BA374" s="434" t="s">
        <v>2121</v>
      </c>
      <c r="BB374" s="434" t="s">
        <v>2121</v>
      </c>
      <c r="BC374" s="434" t="s">
        <v>2121</v>
      </c>
      <c r="BD374" s="434" t="s">
        <v>2121</v>
      </c>
      <c r="BE374" s="434" t="s">
        <v>2121</v>
      </c>
      <c r="BF374" s="434" t="s">
        <v>2121</v>
      </c>
      <c r="BG374" s="434" t="s">
        <v>2093</v>
      </c>
      <c r="BH374" s="434" t="s">
        <v>2121</v>
      </c>
      <c r="BI374" s="435" t="s">
        <v>2121</v>
      </c>
      <c r="BJ374" s="333"/>
      <c r="BK374" s="333"/>
      <c r="BL374" s="333"/>
      <c r="BM374" s="333"/>
    </row>
    <row r="375" spans="2:65" ht="70.5" hidden="1" customHeight="1" x14ac:dyDescent="0.2">
      <c r="B375" s="366" t="s">
        <v>3381</v>
      </c>
      <c r="C375" s="374">
        <f t="shared" si="20"/>
        <v>365</v>
      </c>
      <c r="D375" s="383" t="s">
        <v>0</v>
      </c>
      <c r="E375" s="384" t="s">
        <v>1555</v>
      </c>
      <c r="F375" s="372" t="s">
        <v>2165</v>
      </c>
      <c r="G375" s="377" t="s">
        <v>2142</v>
      </c>
      <c r="H375" s="372" t="s">
        <v>2175</v>
      </c>
      <c r="I375" s="373" t="s">
        <v>2512</v>
      </c>
      <c r="J375" s="374" t="s">
        <v>2155</v>
      </c>
      <c r="K375" s="375" t="s">
        <v>2156</v>
      </c>
      <c r="L375" s="375" t="s">
        <v>2157</v>
      </c>
      <c r="M375" s="375" t="s">
        <v>2158</v>
      </c>
      <c r="N375" s="375" t="s">
        <v>984</v>
      </c>
      <c r="O375" s="373" t="s">
        <v>2092</v>
      </c>
      <c r="P375" s="377" t="s">
        <v>2121</v>
      </c>
      <c r="Q375" s="377" t="s">
        <v>2121</v>
      </c>
      <c r="R375" s="373" t="s">
        <v>3382</v>
      </c>
      <c r="S375" s="373" t="s">
        <v>3383</v>
      </c>
      <c r="T375" s="379">
        <v>46054</v>
      </c>
      <c r="U375" s="379">
        <v>46203</v>
      </c>
      <c r="V375" s="373" t="s">
        <v>3384</v>
      </c>
      <c r="W375" s="377" t="s">
        <v>2121</v>
      </c>
      <c r="X375" s="377" t="s">
        <v>2121</v>
      </c>
      <c r="Y375" s="377" t="s">
        <v>2121</v>
      </c>
      <c r="Z375" s="377" t="s">
        <v>2121</v>
      </c>
      <c r="AA375" s="371" t="s">
        <v>2121</v>
      </c>
      <c r="AB375" s="371" t="s">
        <v>2121</v>
      </c>
      <c r="AC375" s="371" t="s">
        <v>2121</v>
      </c>
      <c r="AD375" s="371" t="s">
        <v>2121</v>
      </c>
      <c r="AE375" s="371" t="s">
        <v>2121</v>
      </c>
      <c r="AF375" s="371" t="s">
        <v>2093</v>
      </c>
      <c r="AG375" s="371" t="s">
        <v>2093</v>
      </c>
      <c r="AH375" s="371" t="s">
        <v>2121</v>
      </c>
      <c r="AI375" s="371" t="s">
        <v>2121</v>
      </c>
      <c r="AJ375" s="371" t="s">
        <v>2121</v>
      </c>
      <c r="AK375" s="371" t="s">
        <v>2093</v>
      </c>
      <c r="AL375" s="371" t="s">
        <v>2093</v>
      </c>
      <c r="AM375" s="371" t="s">
        <v>2121</v>
      </c>
      <c r="AN375" s="371" t="s">
        <v>2121</v>
      </c>
      <c r="AO375" s="371" t="s">
        <v>2121</v>
      </c>
      <c r="AP375" s="371" t="s">
        <v>2121</v>
      </c>
      <c r="AQ375" s="371" t="s">
        <v>2121</v>
      </c>
      <c r="AR375" s="371" t="s">
        <v>2121</v>
      </c>
      <c r="AS375" s="371" t="s">
        <v>2121</v>
      </c>
      <c r="AT375" s="371" t="s">
        <v>2121</v>
      </c>
      <c r="AU375" s="371" t="s">
        <v>2121</v>
      </c>
      <c r="AV375" s="371" t="s">
        <v>2121</v>
      </c>
      <c r="AW375" s="371" t="s">
        <v>2121</v>
      </c>
      <c r="AX375" s="371" t="s">
        <v>2121</v>
      </c>
      <c r="AY375" s="371" t="s">
        <v>2121</v>
      </c>
      <c r="AZ375" s="371" t="s">
        <v>2121</v>
      </c>
      <c r="BA375" s="371" t="s">
        <v>2121</v>
      </c>
      <c r="BB375" s="371" t="s">
        <v>2121</v>
      </c>
      <c r="BC375" s="371" t="s">
        <v>2093</v>
      </c>
      <c r="BD375" s="371" t="s">
        <v>2121</v>
      </c>
      <c r="BE375" s="371" t="s">
        <v>2121</v>
      </c>
      <c r="BF375" s="371" t="s">
        <v>2121</v>
      </c>
      <c r="BG375" s="371" t="s">
        <v>2121</v>
      </c>
      <c r="BH375" s="371" t="s">
        <v>2093</v>
      </c>
      <c r="BI375" s="381" t="s">
        <v>2121</v>
      </c>
      <c r="BJ375" s="333"/>
      <c r="BK375" s="333"/>
      <c r="BL375" s="333"/>
      <c r="BM375" s="333"/>
    </row>
    <row r="376" spans="2:65" ht="43.5" hidden="1" customHeight="1" thickBot="1" x14ac:dyDescent="0.25">
      <c r="B376" s="489" t="s">
        <v>3385</v>
      </c>
      <c r="C376" s="490">
        <f t="shared" si="20"/>
        <v>366</v>
      </c>
      <c r="D376" s="491" t="s">
        <v>0</v>
      </c>
      <c r="E376" s="492" t="s">
        <v>1555</v>
      </c>
      <c r="F376" s="493" t="s">
        <v>2377</v>
      </c>
      <c r="G376" s="494" t="s">
        <v>2142</v>
      </c>
      <c r="H376" s="493" t="s">
        <v>2375</v>
      </c>
      <c r="I376" s="495" t="s">
        <v>2427</v>
      </c>
      <c r="J376" s="490" t="s">
        <v>2350</v>
      </c>
      <c r="K376" s="496" t="s">
        <v>2350</v>
      </c>
      <c r="L376" s="496" t="s">
        <v>2350</v>
      </c>
      <c r="M376" s="496" t="s">
        <v>2350</v>
      </c>
      <c r="N376" s="495" t="s">
        <v>199</v>
      </c>
      <c r="O376" s="495" t="s">
        <v>2092</v>
      </c>
      <c r="P376" s="494" t="s">
        <v>2121</v>
      </c>
      <c r="Q376" s="494" t="s">
        <v>2121</v>
      </c>
      <c r="R376" s="496" t="s">
        <v>3386</v>
      </c>
      <c r="S376" s="495" t="s">
        <v>3387</v>
      </c>
      <c r="T376" s="497">
        <v>46054</v>
      </c>
      <c r="U376" s="497">
        <v>46203</v>
      </c>
      <c r="V376" s="495" t="s">
        <v>3388</v>
      </c>
      <c r="W376" s="377" t="s">
        <v>2121</v>
      </c>
      <c r="X376" s="498" t="s">
        <v>2121</v>
      </c>
      <c r="Y376" s="498" t="s">
        <v>2121</v>
      </c>
      <c r="Z376" s="498" t="s">
        <v>2121</v>
      </c>
      <c r="AA376" s="499" t="s">
        <v>2121</v>
      </c>
      <c r="AB376" s="499" t="s">
        <v>2121</v>
      </c>
      <c r="AC376" s="498" t="s">
        <v>2093</v>
      </c>
      <c r="AD376" s="499" t="s">
        <v>2121</v>
      </c>
      <c r="AE376" s="499" t="s">
        <v>2121</v>
      </c>
      <c r="AF376" s="499" t="s">
        <v>2121</v>
      </c>
      <c r="AG376" s="498" t="s">
        <v>2093</v>
      </c>
      <c r="AH376" s="499" t="s">
        <v>2121</v>
      </c>
      <c r="AI376" s="499" t="s">
        <v>2121</v>
      </c>
      <c r="AJ376" s="499" t="s">
        <v>2121</v>
      </c>
      <c r="AK376" s="499" t="s">
        <v>2121</v>
      </c>
      <c r="AL376" s="499" t="s">
        <v>2121</v>
      </c>
      <c r="AM376" s="499" t="s">
        <v>2121</v>
      </c>
      <c r="AN376" s="499" t="s">
        <v>2121</v>
      </c>
      <c r="AO376" s="499" t="s">
        <v>2121</v>
      </c>
      <c r="AP376" s="499" t="s">
        <v>2121</v>
      </c>
      <c r="AQ376" s="499" t="s">
        <v>2121</v>
      </c>
      <c r="AR376" s="498" t="s">
        <v>2093</v>
      </c>
      <c r="AS376" s="499" t="s">
        <v>2121</v>
      </c>
      <c r="AT376" s="499" t="s">
        <v>2121</v>
      </c>
      <c r="AU376" s="498" t="s">
        <v>2093</v>
      </c>
      <c r="AV376" s="499" t="s">
        <v>2121</v>
      </c>
      <c r="AW376" s="499" t="s">
        <v>2121</v>
      </c>
      <c r="AX376" s="499" t="s">
        <v>2121</v>
      </c>
      <c r="AY376" s="499" t="s">
        <v>2121</v>
      </c>
      <c r="AZ376" s="499" t="s">
        <v>2121</v>
      </c>
      <c r="BA376" s="499" t="s">
        <v>2121</v>
      </c>
      <c r="BB376" s="499" t="s">
        <v>2121</v>
      </c>
      <c r="BC376" s="499" t="s">
        <v>2121</v>
      </c>
      <c r="BD376" s="499" t="s">
        <v>2121</v>
      </c>
      <c r="BE376" s="499" t="s">
        <v>2121</v>
      </c>
      <c r="BF376" s="499" t="s">
        <v>2121</v>
      </c>
      <c r="BG376" s="499" t="s">
        <v>2121</v>
      </c>
      <c r="BH376" s="498" t="s">
        <v>2093</v>
      </c>
      <c r="BI376" s="500" t="s">
        <v>2093</v>
      </c>
      <c r="BJ376" s="333"/>
      <c r="BK376" s="333"/>
      <c r="BL376" s="333"/>
      <c r="BM376" s="333"/>
    </row>
    <row r="377" spans="2:65" x14ac:dyDescent="0.2">
      <c r="B377" s="333"/>
      <c r="C377" s="333"/>
      <c r="E377" s="467"/>
      <c r="H377" s="501"/>
      <c r="P377" s="333"/>
      <c r="Q377" s="333"/>
      <c r="R377" s="333"/>
      <c r="S377" s="333"/>
      <c r="T377" s="333"/>
      <c r="U377" s="333"/>
      <c r="V377" s="333"/>
      <c r="W377" s="333"/>
      <c r="X377" s="333"/>
      <c r="Y377" s="333"/>
      <c r="Z377" s="333"/>
      <c r="BJ377" s="333"/>
      <c r="BK377" s="333"/>
      <c r="BL377" s="333"/>
      <c r="BM377" s="333"/>
    </row>
    <row r="378" spans="2:65" x14ac:dyDescent="0.2">
      <c r="B378" s="333"/>
      <c r="C378" s="333"/>
      <c r="E378" s="467"/>
      <c r="H378" s="501"/>
      <c r="P378" s="333"/>
      <c r="Q378" s="333"/>
      <c r="R378" s="333"/>
      <c r="S378" s="333"/>
      <c r="T378" s="333"/>
      <c r="U378" s="333"/>
      <c r="V378" s="333"/>
      <c r="W378" s="333"/>
      <c r="X378" s="333"/>
      <c r="Y378" s="333"/>
      <c r="Z378" s="333"/>
      <c r="BJ378" s="333"/>
      <c r="BK378" s="333"/>
      <c r="BL378" s="333"/>
      <c r="BM378" s="333"/>
    </row>
    <row r="379" spans="2:65" x14ac:dyDescent="0.2">
      <c r="B379" s="333"/>
      <c r="C379" s="333"/>
      <c r="H379" s="501"/>
      <c r="P379" s="333"/>
      <c r="Q379" s="333"/>
      <c r="R379" s="333"/>
      <c r="S379" s="333"/>
      <c r="T379" s="333"/>
      <c r="U379" s="333"/>
      <c r="V379" s="333"/>
      <c r="W379" s="333"/>
      <c r="X379" s="333"/>
      <c r="Y379" s="333"/>
      <c r="Z379" s="333"/>
      <c r="BJ379" s="333"/>
      <c r="BK379" s="333"/>
      <c r="BL379" s="333"/>
      <c r="BM379" s="333"/>
    </row>
    <row r="380" spans="2:65" x14ac:dyDescent="0.2">
      <c r="B380" s="333"/>
      <c r="C380" s="333"/>
      <c r="H380" s="501"/>
      <c r="P380" s="333"/>
      <c r="Q380" s="333"/>
      <c r="R380" s="333"/>
      <c r="S380" s="333"/>
      <c r="T380" s="333"/>
      <c r="U380" s="333"/>
      <c r="V380" s="333"/>
      <c r="W380" s="333"/>
      <c r="X380" s="333"/>
      <c r="Y380" s="333"/>
      <c r="Z380" s="333"/>
      <c r="BJ380" s="333"/>
      <c r="BK380" s="333"/>
      <c r="BL380" s="333"/>
      <c r="BM380" s="333"/>
    </row>
    <row r="381" spans="2:65" x14ac:dyDescent="0.2">
      <c r="B381" s="333"/>
      <c r="C381" s="333"/>
      <c r="H381" s="501"/>
      <c r="V381" s="503"/>
      <c r="W381" s="503"/>
      <c r="X381" s="503"/>
      <c r="Y381" s="503"/>
      <c r="BJ381" s="333"/>
      <c r="BK381" s="333"/>
      <c r="BL381" s="333"/>
      <c r="BM381" s="333"/>
    </row>
    <row r="382" spans="2:65" x14ac:dyDescent="0.2">
      <c r="B382" s="333"/>
      <c r="C382" s="333"/>
      <c r="H382" s="501"/>
      <c r="V382" s="503"/>
      <c r="W382" s="503"/>
      <c r="X382" s="503"/>
      <c r="Y382" s="503"/>
      <c r="BJ382" s="333"/>
      <c r="BK382" s="333"/>
      <c r="BL382" s="333"/>
      <c r="BM382" s="333"/>
    </row>
    <row r="383" spans="2:65" x14ac:dyDescent="0.2">
      <c r="B383" s="333"/>
      <c r="C383" s="333"/>
      <c r="H383" s="501"/>
      <c r="V383" s="503"/>
      <c r="W383" s="503"/>
      <c r="X383" s="503"/>
      <c r="Y383" s="503"/>
      <c r="BJ383" s="333"/>
      <c r="BK383" s="333"/>
      <c r="BL383" s="333"/>
      <c r="BM383" s="333"/>
    </row>
    <row r="384" spans="2:65" x14ac:dyDescent="0.2">
      <c r="B384" s="333"/>
      <c r="C384" s="333"/>
      <c r="H384" s="501"/>
      <c r="V384" s="503"/>
      <c r="W384" s="503"/>
      <c r="X384" s="503"/>
      <c r="Y384" s="503"/>
      <c r="BJ384" s="333"/>
      <c r="BK384" s="333"/>
      <c r="BL384" s="333"/>
      <c r="BM384" s="333"/>
    </row>
    <row r="385" spans="8:61" s="333" customFormat="1" x14ac:dyDescent="0.2">
      <c r="H385" s="501"/>
      <c r="P385" s="502"/>
      <c r="Q385" s="502"/>
      <c r="R385" s="502"/>
      <c r="S385" s="502"/>
      <c r="T385" s="502"/>
      <c r="U385" s="502"/>
      <c r="V385" s="503"/>
      <c r="W385" s="503"/>
      <c r="X385" s="503"/>
      <c r="Y385" s="503"/>
      <c r="Z385" s="502"/>
      <c r="AA385" s="502"/>
      <c r="AB385" s="502"/>
      <c r="AC385" s="502"/>
      <c r="AD385" s="502"/>
      <c r="AE385" s="502"/>
      <c r="AF385" s="502"/>
      <c r="AG385" s="502"/>
      <c r="AH385" s="502"/>
      <c r="AI385" s="502"/>
      <c r="AJ385" s="502"/>
      <c r="AK385" s="502"/>
      <c r="AL385" s="502"/>
      <c r="AM385" s="502"/>
      <c r="AN385" s="502"/>
      <c r="AO385" s="502"/>
      <c r="AP385" s="502"/>
      <c r="AQ385" s="502"/>
      <c r="AR385" s="502"/>
      <c r="AS385" s="502"/>
      <c r="AT385" s="502"/>
      <c r="AU385" s="502"/>
      <c r="AV385" s="502"/>
      <c r="AW385" s="502"/>
      <c r="AX385" s="502"/>
      <c r="AY385" s="502"/>
      <c r="AZ385" s="502"/>
      <c r="BA385" s="502"/>
      <c r="BB385" s="502"/>
      <c r="BC385" s="502"/>
      <c r="BD385" s="502"/>
      <c r="BE385" s="502"/>
      <c r="BF385" s="502"/>
      <c r="BG385" s="502"/>
      <c r="BH385" s="502"/>
      <c r="BI385" s="502"/>
    </row>
    <row r="386" spans="8:61" s="333" customFormat="1" x14ac:dyDescent="0.2">
      <c r="H386" s="501"/>
      <c r="P386" s="502"/>
      <c r="Q386" s="502"/>
      <c r="R386" s="502"/>
      <c r="S386" s="502"/>
      <c r="T386" s="502"/>
      <c r="U386" s="502"/>
      <c r="V386" s="502"/>
      <c r="W386" s="502"/>
      <c r="X386" s="502"/>
      <c r="Y386" s="502"/>
      <c r="Z386" s="502"/>
      <c r="AA386" s="502"/>
      <c r="AB386" s="502"/>
      <c r="AC386" s="502"/>
      <c r="AD386" s="502"/>
      <c r="AE386" s="502"/>
      <c r="AF386" s="502"/>
      <c r="AG386" s="502"/>
      <c r="AH386" s="502"/>
      <c r="AI386" s="502"/>
      <c r="AJ386" s="502"/>
      <c r="AK386" s="502"/>
      <c r="AL386" s="502"/>
      <c r="AM386" s="502"/>
      <c r="AN386" s="502"/>
      <c r="AO386" s="502"/>
      <c r="AP386" s="502"/>
      <c r="AQ386" s="502"/>
      <c r="AR386" s="502"/>
      <c r="AS386" s="502"/>
      <c r="AT386" s="502"/>
      <c r="AU386" s="502"/>
      <c r="AV386" s="502"/>
      <c r="AW386" s="502"/>
      <c r="AX386" s="502"/>
      <c r="AY386" s="502"/>
      <c r="AZ386" s="502"/>
      <c r="BA386" s="502"/>
      <c r="BB386" s="502"/>
      <c r="BC386" s="502"/>
      <c r="BD386" s="502"/>
      <c r="BE386" s="502"/>
      <c r="BF386" s="502"/>
      <c r="BG386" s="502"/>
      <c r="BH386" s="502"/>
      <c r="BI386" s="502"/>
    </row>
    <row r="387" spans="8:61" s="333" customFormat="1" x14ac:dyDescent="0.2">
      <c r="H387" s="501"/>
      <c r="P387" s="502"/>
      <c r="Q387" s="502"/>
      <c r="R387" s="502"/>
      <c r="S387" s="502"/>
      <c r="T387" s="502"/>
      <c r="U387" s="502"/>
      <c r="V387" s="502"/>
      <c r="W387" s="502"/>
      <c r="X387" s="502"/>
      <c r="Y387" s="502"/>
      <c r="Z387" s="502"/>
      <c r="AA387" s="502"/>
      <c r="AB387" s="502"/>
      <c r="AC387" s="502"/>
      <c r="AD387" s="502"/>
      <c r="AE387" s="502"/>
      <c r="AF387" s="502"/>
      <c r="AG387" s="502"/>
      <c r="AH387" s="502"/>
      <c r="AI387" s="502"/>
      <c r="AJ387" s="502"/>
      <c r="AK387" s="502"/>
      <c r="AL387" s="502"/>
      <c r="AM387" s="502"/>
      <c r="AN387" s="502"/>
      <c r="AO387" s="502"/>
      <c r="AP387" s="502"/>
      <c r="AQ387" s="502"/>
      <c r="AR387" s="502"/>
      <c r="AS387" s="502"/>
      <c r="AT387" s="502"/>
      <c r="AU387" s="502"/>
      <c r="AV387" s="502"/>
      <c r="AW387" s="502"/>
      <c r="AX387" s="502"/>
      <c r="AY387" s="502"/>
      <c r="AZ387" s="502"/>
      <c r="BA387" s="502"/>
      <c r="BB387" s="502"/>
      <c r="BC387" s="502"/>
      <c r="BD387" s="502"/>
      <c r="BE387" s="502"/>
      <c r="BF387" s="502"/>
      <c r="BG387" s="502"/>
      <c r="BH387" s="502"/>
      <c r="BI387" s="502"/>
    </row>
    <row r="388" spans="8:61" s="333" customFormat="1" x14ac:dyDescent="0.2">
      <c r="H388" s="501"/>
      <c r="P388" s="502"/>
      <c r="Q388" s="502"/>
      <c r="R388" s="502"/>
      <c r="S388" s="502"/>
      <c r="T388" s="502"/>
      <c r="U388" s="502"/>
      <c r="V388" s="502"/>
      <c r="W388" s="502"/>
      <c r="X388" s="502"/>
      <c r="Y388" s="502"/>
      <c r="Z388" s="502"/>
      <c r="AA388" s="502"/>
      <c r="AB388" s="502"/>
      <c r="AC388" s="502"/>
      <c r="AD388" s="502"/>
      <c r="AE388" s="502"/>
      <c r="AF388" s="502"/>
      <c r="AG388" s="502"/>
      <c r="AH388" s="502"/>
      <c r="AI388" s="502"/>
      <c r="AJ388" s="502"/>
      <c r="AK388" s="502"/>
      <c r="AL388" s="502"/>
      <c r="AM388" s="502"/>
      <c r="AN388" s="502"/>
      <c r="AO388" s="502"/>
      <c r="AP388" s="502"/>
      <c r="AQ388" s="502"/>
      <c r="AR388" s="502"/>
      <c r="AS388" s="502"/>
      <c r="AT388" s="502"/>
      <c r="AU388" s="502"/>
      <c r="AV388" s="502"/>
      <c r="AW388" s="502"/>
      <c r="AX388" s="502"/>
      <c r="AY388" s="502"/>
      <c r="AZ388" s="502"/>
      <c r="BA388" s="502"/>
      <c r="BB388" s="502"/>
      <c r="BC388" s="502"/>
      <c r="BD388" s="502"/>
      <c r="BE388" s="502"/>
      <c r="BF388" s="502"/>
      <c r="BG388" s="502"/>
      <c r="BH388" s="502"/>
      <c r="BI388" s="502"/>
    </row>
    <row r="389" spans="8:61" s="333" customFormat="1" x14ac:dyDescent="0.2">
      <c r="H389" s="501"/>
      <c r="P389" s="502"/>
      <c r="Q389" s="502"/>
      <c r="R389" s="502"/>
      <c r="S389" s="502"/>
      <c r="T389" s="502"/>
      <c r="U389" s="502"/>
      <c r="V389" s="502"/>
      <c r="W389" s="502"/>
      <c r="X389" s="502"/>
      <c r="Y389" s="502"/>
      <c r="Z389" s="502"/>
      <c r="AA389" s="502"/>
      <c r="AB389" s="502"/>
      <c r="AC389" s="502"/>
      <c r="AD389" s="502"/>
      <c r="AE389" s="502"/>
      <c r="AF389" s="502"/>
      <c r="AG389" s="502"/>
      <c r="AH389" s="502"/>
      <c r="AI389" s="502"/>
      <c r="AJ389" s="502"/>
      <c r="AK389" s="502"/>
      <c r="AL389" s="502"/>
      <c r="AM389" s="502"/>
      <c r="AN389" s="502"/>
      <c r="AO389" s="502"/>
      <c r="AP389" s="502"/>
      <c r="AQ389" s="502"/>
      <c r="AR389" s="502"/>
      <c r="AS389" s="502"/>
      <c r="AT389" s="502"/>
      <c r="AU389" s="502"/>
      <c r="AV389" s="502"/>
      <c r="AW389" s="502"/>
      <c r="AX389" s="502"/>
      <c r="AY389" s="502"/>
      <c r="AZ389" s="502"/>
      <c r="BA389" s="502"/>
      <c r="BB389" s="502"/>
      <c r="BC389" s="502"/>
      <c r="BD389" s="502"/>
      <c r="BE389" s="502"/>
      <c r="BF389" s="502"/>
      <c r="BG389" s="502"/>
      <c r="BH389" s="502"/>
      <c r="BI389" s="502"/>
    </row>
    <row r="390" spans="8:61" s="333" customFormat="1" x14ac:dyDescent="0.2">
      <c r="P390" s="502"/>
      <c r="Q390" s="502"/>
      <c r="R390" s="502"/>
      <c r="S390" s="502"/>
      <c r="T390" s="502"/>
      <c r="U390" s="502"/>
      <c r="V390" s="502"/>
      <c r="W390" s="502"/>
      <c r="X390" s="502"/>
      <c r="Y390" s="502"/>
      <c r="Z390" s="502"/>
      <c r="AA390" s="502"/>
      <c r="AB390" s="502"/>
      <c r="AC390" s="502"/>
      <c r="AD390" s="502"/>
      <c r="AE390" s="502"/>
      <c r="AF390" s="502"/>
      <c r="AG390" s="502"/>
      <c r="AH390" s="502"/>
      <c r="AI390" s="502"/>
      <c r="AJ390" s="502"/>
      <c r="AK390" s="502"/>
      <c r="AL390" s="502"/>
      <c r="AM390" s="502"/>
      <c r="AN390" s="502"/>
      <c r="AO390" s="502"/>
      <c r="AP390" s="502"/>
      <c r="AQ390" s="502"/>
      <c r="AR390" s="502"/>
      <c r="AS390" s="502"/>
      <c r="AT390" s="502"/>
      <c r="AU390" s="502"/>
      <c r="AV390" s="502"/>
      <c r="AW390" s="502"/>
      <c r="AX390" s="502"/>
      <c r="AY390" s="502"/>
      <c r="AZ390" s="502"/>
      <c r="BA390" s="502"/>
      <c r="BB390" s="502"/>
      <c r="BC390" s="502"/>
      <c r="BD390" s="502"/>
      <c r="BE390" s="502"/>
      <c r="BF390" s="502"/>
      <c r="BG390" s="502"/>
      <c r="BH390" s="502"/>
      <c r="BI390" s="502"/>
    </row>
    <row r="391" spans="8:61" s="333" customFormat="1" x14ac:dyDescent="0.2">
      <c r="P391" s="502"/>
      <c r="Q391" s="502"/>
      <c r="R391" s="502"/>
      <c r="S391" s="502"/>
      <c r="T391" s="502"/>
      <c r="U391" s="502"/>
      <c r="V391" s="502"/>
      <c r="W391" s="502"/>
      <c r="X391" s="502"/>
      <c r="Y391" s="502"/>
      <c r="Z391" s="502"/>
      <c r="AA391" s="502"/>
      <c r="AB391" s="502"/>
      <c r="AC391" s="502"/>
      <c r="AD391" s="502"/>
      <c r="AE391" s="502"/>
      <c r="AF391" s="502"/>
      <c r="AG391" s="502"/>
      <c r="AH391" s="502"/>
      <c r="AI391" s="502"/>
      <c r="AJ391" s="502"/>
      <c r="AK391" s="502"/>
      <c r="AL391" s="502"/>
      <c r="AM391" s="502"/>
      <c r="AN391" s="502"/>
      <c r="AO391" s="502"/>
      <c r="AP391" s="502"/>
      <c r="AQ391" s="502"/>
      <c r="AR391" s="502"/>
      <c r="AS391" s="502"/>
      <c r="AT391" s="502"/>
      <c r="AU391" s="502"/>
      <c r="AV391" s="502"/>
      <c r="AW391" s="502"/>
      <c r="AX391" s="502"/>
      <c r="AY391" s="502"/>
      <c r="AZ391" s="502"/>
      <c r="BA391" s="502"/>
      <c r="BB391" s="502"/>
      <c r="BC391" s="502"/>
      <c r="BD391" s="502"/>
      <c r="BE391" s="502"/>
      <c r="BF391" s="502"/>
      <c r="BG391" s="502"/>
      <c r="BH391" s="502"/>
      <c r="BI391" s="502"/>
    </row>
    <row r="392" spans="8:61" s="333" customFormat="1" x14ac:dyDescent="0.2">
      <c r="P392" s="502"/>
      <c r="Q392" s="502"/>
      <c r="R392" s="502"/>
      <c r="S392" s="502"/>
      <c r="T392" s="502"/>
      <c r="U392" s="502"/>
      <c r="V392" s="502"/>
      <c r="W392" s="502"/>
      <c r="X392" s="502"/>
      <c r="Y392" s="502"/>
      <c r="Z392" s="502"/>
      <c r="AA392" s="502"/>
      <c r="AB392" s="502"/>
      <c r="AC392" s="502"/>
      <c r="AD392" s="502"/>
      <c r="AE392" s="502"/>
      <c r="AF392" s="502"/>
      <c r="AG392" s="502"/>
      <c r="AH392" s="502"/>
      <c r="AI392" s="502"/>
      <c r="AJ392" s="502"/>
      <c r="AK392" s="502"/>
      <c r="AL392" s="502"/>
      <c r="AM392" s="502"/>
      <c r="AN392" s="502"/>
      <c r="AO392" s="502"/>
      <c r="AP392" s="502"/>
      <c r="AQ392" s="502"/>
      <c r="AR392" s="502"/>
      <c r="AS392" s="502"/>
      <c r="AT392" s="502"/>
      <c r="AU392" s="502"/>
      <c r="AV392" s="502"/>
      <c r="AW392" s="502"/>
      <c r="AX392" s="502"/>
      <c r="AY392" s="502"/>
      <c r="AZ392" s="502"/>
      <c r="BA392" s="502"/>
      <c r="BB392" s="502"/>
      <c r="BC392" s="502"/>
      <c r="BD392" s="502"/>
      <c r="BE392" s="502"/>
      <c r="BF392" s="502"/>
      <c r="BG392" s="502"/>
      <c r="BH392" s="502"/>
      <c r="BI392" s="502"/>
    </row>
    <row r="393" spans="8:61" s="333" customFormat="1" x14ac:dyDescent="0.2">
      <c r="P393" s="502"/>
      <c r="Q393" s="502"/>
      <c r="R393" s="502"/>
      <c r="S393" s="502"/>
      <c r="T393" s="502"/>
      <c r="U393" s="502"/>
      <c r="V393" s="502"/>
      <c r="W393" s="502"/>
      <c r="X393" s="502"/>
      <c r="Y393" s="502"/>
      <c r="Z393" s="502"/>
      <c r="AA393" s="502"/>
      <c r="AB393" s="502"/>
      <c r="AC393" s="502"/>
      <c r="AD393" s="502"/>
      <c r="AE393" s="502"/>
      <c r="AF393" s="502"/>
      <c r="AG393" s="502"/>
      <c r="AH393" s="502"/>
      <c r="AI393" s="502"/>
      <c r="AJ393" s="502"/>
      <c r="AK393" s="502"/>
      <c r="AL393" s="502"/>
      <c r="AM393" s="502"/>
      <c r="AN393" s="502"/>
      <c r="AO393" s="502"/>
      <c r="AP393" s="502"/>
      <c r="AQ393" s="502"/>
      <c r="AR393" s="502"/>
      <c r="AS393" s="502"/>
      <c r="AT393" s="502"/>
      <c r="AU393" s="502"/>
      <c r="AV393" s="502"/>
      <c r="AW393" s="502"/>
      <c r="AX393" s="502"/>
      <c r="AY393" s="502"/>
      <c r="AZ393" s="502"/>
      <c r="BA393" s="502"/>
      <c r="BB393" s="502"/>
      <c r="BC393" s="502"/>
      <c r="BD393" s="502"/>
      <c r="BE393" s="502"/>
      <c r="BF393" s="502"/>
      <c r="BG393" s="502"/>
      <c r="BH393" s="502"/>
      <c r="BI393" s="502"/>
    </row>
    <row r="394" spans="8:61" s="333" customFormat="1" x14ac:dyDescent="0.2">
      <c r="P394" s="502"/>
      <c r="Q394" s="502"/>
      <c r="R394" s="502"/>
      <c r="S394" s="502"/>
      <c r="T394" s="502"/>
      <c r="U394" s="502"/>
      <c r="V394" s="502"/>
      <c r="W394" s="502"/>
      <c r="X394" s="502"/>
      <c r="Y394" s="502"/>
      <c r="Z394" s="502"/>
      <c r="AA394" s="502"/>
      <c r="AB394" s="502"/>
      <c r="AC394" s="502"/>
      <c r="AD394" s="502"/>
      <c r="AE394" s="502"/>
      <c r="AF394" s="502"/>
      <c r="AG394" s="502"/>
      <c r="AH394" s="502"/>
      <c r="AI394" s="502"/>
      <c r="AJ394" s="502"/>
      <c r="AK394" s="502"/>
      <c r="AL394" s="502"/>
      <c r="AM394" s="502"/>
      <c r="AN394" s="502"/>
      <c r="AO394" s="502"/>
      <c r="AP394" s="502"/>
      <c r="AQ394" s="502"/>
      <c r="AR394" s="502"/>
      <c r="AS394" s="502"/>
      <c r="AT394" s="502"/>
      <c r="AU394" s="502"/>
      <c r="AV394" s="502"/>
      <c r="AW394" s="502"/>
      <c r="AX394" s="502"/>
      <c r="AY394" s="502"/>
      <c r="AZ394" s="502"/>
      <c r="BA394" s="502"/>
      <c r="BB394" s="502"/>
      <c r="BC394" s="502"/>
      <c r="BD394" s="502"/>
      <c r="BE394" s="502"/>
      <c r="BF394" s="502"/>
      <c r="BG394" s="502"/>
      <c r="BH394" s="502"/>
      <c r="BI394" s="502"/>
    </row>
    <row r="395" spans="8:61" s="333" customFormat="1" x14ac:dyDescent="0.2">
      <c r="P395" s="502"/>
      <c r="Q395" s="502"/>
      <c r="R395" s="502"/>
      <c r="S395" s="502"/>
      <c r="T395" s="502"/>
      <c r="U395" s="502"/>
      <c r="V395" s="502"/>
      <c r="W395" s="502"/>
      <c r="X395" s="502"/>
      <c r="Y395" s="502"/>
      <c r="Z395" s="502"/>
      <c r="AA395" s="502"/>
      <c r="AB395" s="502"/>
      <c r="AC395" s="502"/>
      <c r="AD395" s="502"/>
      <c r="AE395" s="502"/>
      <c r="AF395" s="502"/>
      <c r="AG395" s="502"/>
      <c r="AH395" s="502"/>
      <c r="AI395" s="502"/>
      <c r="AJ395" s="502"/>
      <c r="AK395" s="502"/>
      <c r="AL395" s="502"/>
      <c r="AM395" s="502"/>
      <c r="AN395" s="502"/>
      <c r="AO395" s="502"/>
      <c r="AP395" s="502"/>
      <c r="AQ395" s="502"/>
      <c r="AR395" s="502"/>
      <c r="AS395" s="502"/>
      <c r="AT395" s="502"/>
      <c r="AU395" s="502"/>
      <c r="AV395" s="502"/>
      <c r="AW395" s="502"/>
      <c r="AX395" s="502"/>
      <c r="AY395" s="502"/>
      <c r="AZ395" s="502"/>
      <c r="BA395" s="502"/>
      <c r="BB395" s="502"/>
      <c r="BC395" s="502"/>
      <c r="BD395" s="502"/>
      <c r="BE395" s="502"/>
      <c r="BF395" s="502"/>
      <c r="BG395" s="502"/>
      <c r="BH395" s="502"/>
      <c r="BI395" s="502"/>
    </row>
    <row r="396" spans="8:61" s="333" customFormat="1" x14ac:dyDescent="0.2">
      <c r="P396" s="502"/>
      <c r="Q396" s="502"/>
      <c r="R396" s="502"/>
      <c r="S396" s="502"/>
      <c r="T396" s="502"/>
      <c r="U396" s="502"/>
      <c r="V396" s="502"/>
      <c r="W396" s="502"/>
      <c r="X396" s="502"/>
      <c r="Y396" s="502"/>
      <c r="Z396" s="502"/>
      <c r="AA396" s="502"/>
      <c r="AB396" s="502"/>
      <c r="AC396" s="502"/>
      <c r="AD396" s="502"/>
      <c r="AE396" s="502"/>
      <c r="AF396" s="502"/>
      <c r="AG396" s="502"/>
      <c r="AH396" s="502"/>
      <c r="AI396" s="502"/>
      <c r="AJ396" s="502"/>
      <c r="AK396" s="502"/>
      <c r="AL396" s="502"/>
      <c r="AM396" s="502"/>
      <c r="AN396" s="502"/>
      <c r="AO396" s="502"/>
      <c r="AP396" s="502"/>
      <c r="AQ396" s="502"/>
      <c r="AR396" s="502"/>
      <c r="AS396" s="502"/>
      <c r="AT396" s="502"/>
      <c r="AU396" s="502"/>
      <c r="AV396" s="502"/>
      <c r="AW396" s="502"/>
      <c r="AX396" s="502"/>
      <c r="AY396" s="502"/>
      <c r="AZ396" s="502"/>
      <c r="BA396" s="502"/>
      <c r="BB396" s="502"/>
      <c r="BC396" s="502"/>
      <c r="BD396" s="502"/>
      <c r="BE396" s="502"/>
      <c r="BF396" s="502"/>
      <c r="BG396" s="502"/>
      <c r="BH396" s="502"/>
      <c r="BI396" s="502"/>
    </row>
    <row r="397" spans="8:61" s="333" customFormat="1" x14ac:dyDescent="0.2">
      <c r="P397" s="502"/>
      <c r="Q397" s="502"/>
      <c r="R397" s="502"/>
      <c r="S397" s="502"/>
      <c r="T397" s="502"/>
      <c r="U397" s="502"/>
      <c r="V397" s="502"/>
      <c r="W397" s="502"/>
      <c r="X397" s="502"/>
      <c r="Y397" s="502"/>
      <c r="Z397" s="502"/>
      <c r="AA397" s="502"/>
      <c r="AB397" s="502"/>
      <c r="AC397" s="502"/>
      <c r="AD397" s="502"/>
      <c r="AE397" s="502"/>
      <c r="AF397" s="502"/>
      <c r="AG397" s="502"/>
      <c r="AH397" s="502"/>
      <c r="AI397" s="502"/>
      <c r="AJ397" s="502"/>
      <c r="AK397" s="502"/>
      <c r="AL397" s="502"/>
      <c r="AM397" s="502"/>
      <c r="AN397" s="502"/>
      <c r="AO397" s="502"/>
      <c r="AP397" s="502"/>
      <c r="AQ397" s="502"/>
      <c r="AR397" s="502"/>
      <c r="AS397" s="502"/>
      <c r="AT397" s="502"/>
      <c r="AU397" s="502"/>
      <c r="AV397" s="502"/>
      <c r="AW397" s="502"/>
      <c r="AX397" s="502"/>
      <c r="AY397" s="502"/>
      <c r="AZ397" s="502"/>
      <c r="BA397" s="502"/>
      <c r="BB397" s="502"/>
      <c r="BC397" s="502"/>
      <c r="BD397" s="502"/>
      <c r="BE397" s="502"/>
      <c r="BF397" s="502"/>
      <c r="BG397" s="502"/>
      <c r="BH397" s="502"/>
      <c r="BI397" s="502"/>
    </row>
    <row r="398" spans="8:61" s="333" customFormat="1" x14ac:dyDescent="0.2">
      <c r="P398" s="502"/>
      <c r="Q398" s="502"/>
      <c r="R398" s="502"/>
      <c r="S398" s="502"/>
      <c r="T398" s="502"/>
      <c r="U398" s="502"/>
      <c r="V398" s="502"/>
      <c r="W398" s="502"/>
      <c r="X398" s="502"/>
      <c r="Y398" s="502"/>
      <c r="Z398" s="502"/>
      <c r="AA398" s="502"/>
      <c r="AB398" s="502"/>
      <c r="AC398" s="502"/>
      <c r="AD398" s="502"/>
      <c r="AE398" s="502"/>
      <c r="AF398" s="502"/>
      <c r="AG398" s="502"/>
      <c r="AH398" s="502"/>
      <c r="AI398" s="502"/>
      <c r="AJ398" s="502"/>
      <c r="AK398" s="502"/>
      <c r="AL398" s="502"/>
      <c r="AM398" s="502"/>
      <c r="AN398" s="502"/>
      <c r="AO398" s="502"/>
      <c r="AP398" s="502"/>
      <c r="AQ398" s="502"/>
      <c r="AR398" s="502"/>
      <c r="AS398" s="502"/>
      <c r="AT398" s="502"/>
      <c r="AU398" s="502"/>
      <c r="AV398" s="502"/>
      <c r="AW398" s="502"/>
      <c r="AX398" s="502"/>
      <c r="AY398" s="502"/>
      <c r="AZ398" s="502"/>
      <c r="BA398" s="502"/>
      <c r="BB398" s="502"/>
      <c r="BC398" s="502"/>
      <c r="BD398" s="502"/>
      <c r="BE398" s="502"/>
      <c r="BF398" s="502"/>
      <c r="BG398" s="502"/>
      <c r="BH398" s="502"/>
      <c r="BI398" s="502"/>
    </row>
    <row r="399" spans="8:61" s="333" customFormat="1" x14ac:dyDescent="0.2">
      <c r="P399" s="502"/>
      <c r="Q399" s="502"/>
      <c r="R399" s="502"/>
      <c r="S399" s="502"/>
      <c r="T399" s="502"/>
      <c r="U399" s="502"/>
      <c r="V399" s="502"/>
      <c r="W399" s="502"/>
      <c r="X399" s="502"/>
      <c r="Y399" s="502"/>
      <c r="Z399" s="502"/>
      <c r="AA399" s="502"/>
      <c r="AB399" s="502"/>
      <c r="AC399" s="502"/>
      <c r="AD399" s="502"/>
      <c r="AE399" s="502"/>
      <c r="AF399" s="502"/>
      <c r="AG399" s="502"/>
      <c r="AH399" s="502"/>
      <c r="AI399" s="502"/>
      <c r="AJ399" s="502"/>
      <c r="AK399" s="502"/>
      <c r="AL399" s="502"/>
      <c r="AM399" s="502"/>
      <c r="AN399" s="502"/>
      <c r="AO399" s="502"/>
      <c r="AP399" s="502"/>
      <c r="AQ399" s="502"/>
      <c r="AR399" s="502"/>
      <c r="AS399" s="502"/>
      <c r="AT399" s="502"/>
      <c r="AU399" s="502"/>
      <c r="AV399" s="502"/>
      <c r="AW399" s="502"/>
      <c r="AX399" s="502"/>
      <c r="AY399" s="502"/>
      <c r="AZ399" s="502"/>
      <c r="BA399" s="502"/>
      <c r="BB399" s="502"/>
      <c r="BC399" s="502"/>
      <c r="BD399" s="502"/>
      <c r="BE399" s="502"/>
      <c r="BF399" s="502"/>
      <c r="BG399" s="502"/>
      <c r="BH399" s="502"/>
      <c r="BI399" s="502"/>
    </row>
    <row r="400" spans="8:61" s="333" customFormat="1" x14ac:dyDescent="0.2">
      <c r="P400" s="502"/>
      <c r="Q400" s="502"/>
      <c r="R400" s="502"/>
      <c r="S400" s="502"/>
      <c r="T400" s="502"/>
      <c r="U400" s="502"/>
      <c r="V400" s="502"/>
      <c r="W400" s="502"/>
      <c r="X400" s="502"/>
      <c r="Y400" s="502"/>
      <c r="Z400" s="502"/>
      <c r="AA400" s="502"/>
      <c r="AB400" s="502"/>
      <c r="AC400" s="502"/>
      <c r="AD400" s="502"/>
      <c r="AE400" s="502"/>
      <c r="AF400" s="502"/>
      <c r="AG400" s="502"/>
      <c r="AH400" s="502"/>
      <c r="AI400" s="502"/>
      <c r="AJ400" s="502"/>
      <c r="AK400" s="502"/>
      <c r="AL400" s="502"/>
      <c r="AM400" s="502"/>
      <c r="AN400" s="502"/>
      <c r="AO400" s="502"/>
      <c r="AP400" s="502"/>
      <c r="AQ400" s="502"/>
      <c r="AR400" s="502"/>
      <c r="AS400" s="502"/>
      <c r="AT400" s="502"/>
      <c r="AU400" s="502"/>
      <c r="AV400" s="502"/>
      <c r="AW400" s="502"/>
      <c r="AX400" s="502"/>
      <c r="AY400" s="502"/>
      <c r="AZ400" s="502"/>
      <c r="BA400" s="502"/>
      <c r="BB400" s="502"/>
      <c r="BC400" s="502"/>
      <c r="BD400" s="502"/>
      <c r="BE400" s="502"/>
      <c r="BF400" s="502"/>
      <c r="BG400" s="502"/>
      <c r="BH400" s="502"/>
      <c r="BI400" s="502"/>
    </row>
    <row r="401" spans="16:61" s="333" customFormat="1" x14ac:dyDescent="0.2">
      <c r="P401" s="502"/>
      <c r="Q401" s="502"/>
      <c r="R401" s="502"/>
      <c r="S401" s="502"/>
      <c r="T401" s="502"/>
      <c r="U401" s="502"/>
      <c r="V401" s="502"/>
      <c r="W401" s="502"/>
      <c r="X401" s="502"/>
      <c r="Y401" s="502"/>
      <c r="Z401" s="502"/>
      <c r="AA401" s="502"/>
      <c r="AB401" s="502"/>
      <c r="AC401" s="502"/>
      <c r="AD401" s="502"/>
      <c r="AE401" s="502"/>
      <c r="AF401" s="502"/>
      <c r="AG401" s="502"/>
      <c r="AH401" s="502"/>
      <c r="AI401" s="502"/>
      <c r="AJ401" s="502"/>
      <c r="AK401" s="502"/>
      <c r="AL401" s="502"/>
      <c r="AM401" s="502"/>
      <c r="AN401" s="502"/>
      <c r="AO401" s="502"/>
      <c r="AP401" s="502"/>
      <c r="AQ401" s="502"/>
      <c r="AR401" s="502"/>
      <c r="AS401" s="502"/>
      <c r="AT401" s="502"/>
      <c r="AU401" s="502"/>
      <c r="AV401" s="502"/>
      <c r="AW401" s="502"/>
      <c r="AX401" s="502"/>
      <c r="AY401" s="502"/>
      <c r="AZ401" s="502"/>
      <c r="BA401" s="502"/>
      <c r="BB401" s="502"/>
      <c r="BC401" s="502"/>
      <c r="BD401" s="502"/>
      <c r="BE401" s="502"/>
      <c r="BF401" s="502"/>
      <c r="BG401" s="502"/>
      <c r="BH401" s="502"/>
      <c r="BI401" s="502"/>
    </row>
    <row r="402" spans="16:61" s="333" customFormat="1" x14ac:dyDescent="0.2">
      <c r="P402" s="502"/>
      <c r="Q402" s="502"/>
      <c r="R402" s="502"/>
      <c r="S402" s="502"/>
      <c r="T402" s="502"/>
      <c r="U402" s="502"/>
      <c r="V402" s="502"/>
      <c r="W402" s="502"/>
      <c r="X402" s="502"/>
      <c r="Y402" s="502"/>
      <c r="Z402" s="502"/>
      <c r="AA402" s="502"/>
      <c r="AB402" s="502"/>
      <c r="AC402" s="502"/>
      <c r="AD402" s="502"/>
      <c r="AE402" s="502"/>
      <c r="AF402" s="502"/>
      <c r="AG402" s="502"/>
      <c r="AH402" s="502"/>
      <c r="AI402" s="502"/>
      <c r="AJ402" s="502"/>
      <c r="AK402" s="502"/>
      <c r="AL402" s="502"/>
      <c r="AM402" s="502"/>
      <c r="AN402" s="502"/>
      <c r="AO402" s="502"/>
      <c r="AP402" s="502"/>
      <c r="AQ402" s="502"/>
      <c r="AR402" s="502"/>
      <c r="AS402" s="502"/>
      <c r="AT402" s="502"/>
      <c r="AU402" s="502"/>
      <c r="AV402" s="502"/>
      <c r="AW402" s="502"/>
      <c r="AX402" s="502"/>
      <c r="AY402" s="502"/>
      <c r="AZ402" s="502"/>
      <c r="BA402" s="502"/>
      <c r="BB402" s="502"/>
      <c r="BC402" s="502"/>
      <c r="BD402" s="502"/>
      <c r="BE402" s="502"/>
      <c r="BF402" s="502"/>
      <c r="BG402" s="502"/>
      <c r="BH402" s="502"/>
      <c r="BI402" s="502"/>
    </row>
    <row r="403" spans="16:61" s="333" customFormat="1" x14ac:dyDescent="0.2">
      <c r="P403" s="502"/>
      <c r="Q403" s="502"/>
      <c r="R403" s="502"/>
      <c r="S403" s="502"/>
      <c r="T403" s="502"/>
      <c r="U403" s="502"/>
      <c r="V403" s="502"/>
      <c r="W403" s="502"/>
      <c r="X403" s="502"/>
      <c r="Y403" s="502"/>
      <c r="Z403" s="502"/>
      <c r="AA403" s="502"/>
      <c r="AB403" s="502"/>
      <c r="AC403" s="502"/>
      <c r="AD403" s="502"/>
      <c r="AE403" s="502"/>
      <c r="AF403" s="502"/>
      <c r="AG403" s="502"/>
      <c r="AH403" s="502"/>
      <c r="AI403" s="502"/>
      <c r="AJ403" s="502"/>
      <c r="AK403" s="502"/>
      <c r="AL403" s="502"/>
      <c r="AM403" s="502"/>
      <c r="AN403" s="502"/>
      <c r="AO403" s="502"/>
      <c r="AP403" s="502"/>
      <c r="AQ403" s="502"/>
      <c r="AR403" s="502"/>
      <c r="AS403" s="502"/>
      <c r="AT403" s="502"/>
      <c r="AU403" s="502"/>
      <c r="AV403" s="502"/>
      <c r="AW403" s="502"/>
      <c r="AX403" s="502"/>
      <c r="AY403" s="502"/>
      <c r="AZ403" s="502"/>
      <c r="BA403" s="502"/>
      <c r="BB403" s="502"/>
      <c r="BC403" s="502"/>
      <c r="BD403" s="502"/>
      <c r="BE403" s="502"/>
      <c r="BF403" s="502"/>
      <c r="BG403" s="502"/>
      <c r="BH403" s="502"/>
      <c r="BI403" s="502"/>
    </row>
    <row r="404" spans="16:61" s="333" customFormat="1" x14ac:dyDescent="0.2">
      <c r="P404" s="502"/>
      <c r="Q404" s="502"/>
      <c r="R404" s="502"/>
      <c r="S404" s="502"/>
      <c r="T404" s="502"/>
      <c r="U404" s="502"/>
      <c r="V404" s="502"/>
      <c r="W404" s="502"/>
      <c r="X404" s="502"/>
      <c r="Y404" s="502"/>
      <c r="Z404" s="502"/>
      <c r="AA404" s="502"/>
      <c r="AB404" s="502"/>
      <c r="AC404" s="502"/>
      <c r="AD404" s="502"/>
      <c r="AE404" s="502"/>
      <c r="AF404" s="502"/>
      <c r="AG404" s="502"/>
      <c r="AH404" s="502"/>
      <c r="AI404" s="502"/>
      <c r="AJ404" s="502"/>
      <c r="AK404" s="502"/>
      <c r="AL404" s="502"/>
      <c r="AM404" s="502"/>
      <c r="AN404" s="502"/>
      <c r="AO404" s="502"/>
      <c r="AP404" s="502"/>
      <c r="AQ404" s="502"/>
      <c r="AR404" s="502"/>
      <c r="AS404" s="502"/>
      <c r="AT404" s="502"/>
      <c r="AU404" s="502"/>
      <c r="AV404" s="502"/>
      <c r="AW404" s="502"/>
      <c r="AX404" s="502"/>
      <c r="AY404" s="502"/>
      <c r="AZ404" s="502"/>
      <c r="BA404" s="502"/>
      <c r="BB404" s="502"/>
      <c r="BC404" s="502"/>
      <c r="BD404" s="502"/>
      <c r="BE404" s="502"/>
      <c r="BF404" s="502"/>
      <c r="BG404" s="502"/>
      <c r="BH404" s="502"/>
      <c r="BI404" s="502"/>
    </row>
    <row r="405" spans="16:61" s="333" customFormat="1" x14ac:dyDescent="0.2">
      <c r="P405" s="502"/>
      <c r="Q405" s="502"/>
      <c r="R405" s="502"/>
      <c r="S405" s="502"/>
      <c r="T405" s="502"/>
      <c r="U405" s="502"/>
      <c r="V405" s="502"/>
      <c r="W405" s="502"/>
      <c r="X405" s="502"/>
      <c r="Y405" s="502"/>
      <c r="Z405" s="502"/>
      <c r="AA405" s="502"/>
      <c r="AB405" s="502"/>
      <c r="AC405" s="502"/>
      <c r="AD405" s="502"/>
      <c r="AE405" s="502"/>
      <c r="AF405" s="502"/>
      <c r="AG405" s="502"/>
      <c r="AH405" s="502"/>
      <c r="AI405" s="502"/>
      <c r="AJ405" s="502"/>
      <c r="AK405" s="502"/>
      <c r="AL405" s="502"/>
      <c r="AM405" s="502"/>
      <c r="AN405" s="502"/>
      <c r="AO405" s="502"/>
      <c r="AP405" s="502"/>
      <c r="AQ405" s="502"/>
      <c r="AR405" s="502"/>
      <c r="AS405" s="502"/>
      <c r="AT405" s="502"/>
      <c r="AU405" s="502"/>
      <c r="AV405" s="502"/>
      <c r="AW405" s="502"/>
      <c r="AX405" s="502"/>
      <c r="AY405" s="502"/>
      <c r="AZ405" s="502"/>
      <c r="BA405" s="502"/>
      <c r="BB405" s="502"/>
      <c r="BC405" s="502"/>
      <c r="BD405" s="502"/>
      <c r="BE405" s="502"/>
      <c r="BF405" s="502"/>
      <c r="BG405" s="502"/>
      <c r="BH405" s="502"/>
      <c r="BI405" s="502"/>
    </row>
    <row r="406" spans="16:61" s="333" customFormat="1" x14ac:dyDescent="0.2">
      <c r="P406" s="502"/>
      <c r="Q406" s="502"/>
      <c r="R406" s="502"/>
      <c r="S406" s="502"/>
      <c r="T406" s="502"/>
      <c r="U406" s="502"/>
      <c r="V406" s="502"/>
      <c r="W406" s="502"/>
      <c r="X406" s="502"/>
      <c r="Y406" s="502"/>
      <c r="Z406" s="502"/>
      <c r="AA406" s="502"/>
      <c r="AB406" s="502"/>
      <c r="AC406" s="502"/>
      <c r="AD406" s="502"/>
      <c r="AE406" s="502"/>
      <c r="AF406" s="502"/>
      <c r="AG406" s="502"/>
      <c r="AH406" s="502"/>
      <c r="AI406" s="502"/>
      <c r="AJ406" s="502"/>
      <c r="AK406" s="502"/>
      <c r="AL406" s="502"/>
      <c r="AM406" s="502"/>
      <c r="AN406" s="502"/>
      <c r="AO406" s="502"/>
      <c r="AP406" s="502"/>
      <c r="AQ406" s="502"/>
      <c r="AR406" s="502"/>
      <c r="AS406" s="502"/>
      <c r="AT406" s="502"/>
      <c r="AU406" s="502"/>
      <c r="AV406" s="502"/>
      <c r="AW406" s="502"/>
      <c r="AX406" s="502"/>
      <c r="AY406" s="502"/>
      <c r="AZ406" s="502"/>
      <c r="BA406" s="502"/>
      <c r="BB406" s="502"/>
      <c r="BC406" s="502"/>
      <c r="BD406" s="502"/>
      <c r="BE406" s="502"/>
      <c r="BF406" s="502"/>
      <c r="BG406" s="502"/>
      <c r="BH406" s="502"/>
      <c r="BI406" s="502"/>
    </row>
    <row r="407" spans="16:61" s="333" customFormat="1" x14ac:dyDescent="0.2">
      <c r="P407" s="502"/>
      <c r="Q407" s="502"/>
      <c r="R407" s="502"/>
      <c r="S407" s="502"/>
      <c r="T407" s="502"/>
      <c r="U407" s="502"/>
      <c r="V407" s="502"/>
      <c r="W407" s="502"/>
      <c r="X407" s="502"/>
      <c r="Y407" s="502"/>
      <c r="Z407" s="502"/>
      <c r="AA407" s="502"/>
      <c r="AB407" s="502"/>
      <c r="AC407" s="502"/>
      <c r="AD407" s="502"/>
      <c r="AE407" s="502"/>
      <c r="AF407" s="502"/>
      <c r="AG407" s="502"/>
      <c r="AH407" s="502"/>
      <c r="AI407" s="502"/>
      <c r="AJ407" s="502"/>
      <c r="AK407" s="502"/>
      <c r="AL407" s="502"/>
      <c r="AM407" s="502"/>
      <c r="AN407" s="502"/>
      <c r="AO407" s="502"/>
      <c r="AP407" s="502"/>
      <c r="AQ407" s="502"/>
      <c r="AR407" s="502"/>
      <c r="AS407" s="502"/>
      <c r="AT407" s="502"/>
      <c r="AU407" s="502"/>
      <c r="AV407" s="502"/>
      <c r="AW407" s="502"/>
      <c r="AX407" s="502"/>
      <c r="AY407" s="502"/>
      <c r="AZ407" s="502"/>
      <c r="BA407" s="502"/>
      <c r="BB407" s="502"/>
      <c r="BC407" s="502"/>
      <c r="BD407" s="502"/>
      <c r="BE407" s="502"/>
      <c r="BF407" s="502"/>
      <c r="BG407" s="502"/>
      <c r="BH407" s="502"/>
      <c r="BI407" s="502"/>
    </row>
    <row r="408" spans="16:61" s="333" customFormat="1" x14ac:dyDescent="0.2">
      <c r="P408" s="502"/>
      <c r="Q408" s="502"/>
      <c r="R408" s="502"/>
      <c r="S408" s="502"/>
      <c r="T408" s="502"/>
      <c r="U408" s="502"/>
      <c r="V408" s="502"/>
      <c r="W408" s="502"/>
      <c r="X408" s="502"/>
      <c r="Y408" s="502"/>
      <c r="Z408" s="502"/>
      <c r="AA408" s="502"/>
      <c r="AB408" s="502"/>
      <c r="AC408" s="502"/>
      <c r="AD408" s="502"/>
      <c r="AE408" s="502"/>
      <c r="AF408" s="502"/>
      <c r="AG408" s="502"/>
      <c r="AH408" s="502"/>
      <c r="AI408" s="502"/>
      <c r="AJ408" s="502"/>
      <c r="AK408" s="502"/>
      <c r="AL408" s="502"/>
      <c r="AM408" s="502"/>
      <c r="AN408" s="502"/>
      <c r="AO408" s="502"/>
      <c r="AP408" s="502"/>
      <c r="AQ408" s="502"/>
      <c r="AR408" s="502"/>
      <c r="AS408" s="502"/>
      <c r="AT408" s="502"/>
      <c r="AU408" s="502"/>
      <c r="AV408" s="502"/>
      <c r="AW408" s="502"/>
      <c r="AX408" s="502"/>
      <c r="AY408" s="502"/>
      <c r="AZ408" s="502"/>
      <c r="BA408" s="502"/>
      <c r="BB408" s="502"/>
      <c r="BC408" s="502"/>
      <c r="BD408" s="502"/>
      <c r="BE408" s="502"/>
      <c r="BF408" s="502"/>
      <c r="BG408" s="502"/>
      <c r="BH408" s="502"/>
      <c r="BI408" s="502"/>
    </row>
    <row r="409" spans="16:61" s="333" customFormat="1" x14ac:dyDescent="0.2">
      <c r="P409" s="502"/>
      <c r="Q409" s="502"/>
      <c r="R409" s="502"/>
      <c r="S409" s="502"/>
      <c r="T409" s="502"/>
      <c r="U409" s="502"/>
      <c r="V409" s="502"/>
      <c r="W409" s="502"/>
      <c r="X409" s="502"/>
      <c r="Y409" s="502"/>
      <c r="Z409" s="502"/>
      <c r="AA409" s="502"/>
      <c r="AB409" s="502"/>
      <c r="AC409" s="502"/>
      <c r="AD409" s="502"/>
      <c r="AE409" s="502"/>
      <c r="AF409" s="502"/>
      <c r="AG409" s="502"/>
      <c r="AH409" s="502"/>
      <c r="AI409" s="502"/>
      <c r="AJ409" s="502"/>
      <c r="AK409" s="502"/>
      <c r="AL409" s="502"/>
      <c r="AM409" s="502"/>
      <c r="AN409" s="502"/>
      <c r="AO409" s="502"/>
      <c r="AP409" s="502"/>
      <c r="AQ409" s="502"/>
      <c r="AR409" s="502"/>
      <c r="AS409" s="502"/>
      <c r="AT409" s="502"/>
      <c r="AU409" s="502"/>
      <c r="AV409" s="502"/>
      <c r="AW409" s="502"/>
      <c r="AX409" s="502"/>
      <c r="AY409" s="502"/>
      <c r="AZ409" s="502"/>
      <c r="BA409" s="502"/>
      <c r="BB409" s="502"/>
      <c r="BC409" s="502"/>
      <c r="BD409" s="502"/>
      <c r="BE409" s="502"/>
      <c r="BF409" s="502"/>
      <c r="BG409" s="502"/>
      <c r="BH409" s="502"/>
      <c r="BI409" s="502"/>
    </row>
    <row r="410" spans="16:61" s="333" customFormat="1" x14ac:dyDescent="0.2">
      <c r="P410" s="502"/>
      <c r="Q410" s="502"/>
      <c r="R410" s="502"/>
      <c r="S410" s="502"/>
      <c r="T410" s="502"/>
      <c r="U410" s="502"/>
      <c r="V410" s="502"/>
      <c r="W410" s="502"/>
      <c r="X410" s="502"/>
      <c r="Y410" s="502"/>
      <c r="Z410" s="502"/>
      <c r="AA410" s="502"/>
      <c r="AB410" s="502"/>
      <c r="AC410" s="502"/>
      <c r="AD410" s="502"/>
      <c r="AE410" s="502"/>
      <c r="AF410" s="502"/>
      <c r="AG410" s="502"/>
      <c r="AH410" s="502"/>
      <c r="AI410" s="502"/>
      <c r="AJ410" s="502"/>
      <c r="AK410" s="502"/>
      <c r="AL410" s="502"/>
      <c r="AM410" s="502"/>
      <c r="AN410" s="502"/>
      <c r="AO410" s="502"/>
      <c r="AP410" s="502"/>
      <c r="AQ410" s="502"/>
      <c r="AR410" s="502"/>
      <c r="AS410" s="502"/>
      <c r="AT410" s="502"/>
      <c r="AU410" s="502"/>
      <c r="AV410" s="502"/>
      <c r="AW410" s="502"/>
      <c r="AX410" s="502"/>
      <c r="AY410" s="502"/>
      <c r="AZ410" s="502"/>
      <c r="BA410" s="502"/>
      <c r="BB410" s="502"/>
      <c r="BC410" s="502"/>
      <c r="BD410" s="502"/>
      <c r="BE410" s="502"/>
      <c r="BF410" s="502"/>
      <c r="BG410" s="502"/>
      <c r="BH410" s="502"/>
      <c r="BI410" s="502"/>
    </row>
    <row r="411" spans="16:61" s="333" customFormat="1" x14ac:dyDescent="0.2">
      <c r="P411" s="502"/>
      <c r="Q411" s="502"/>
      <c r="R411" s="502"/>
      <c r="S411" s="502"/>
      <c r="T411" s="502"/>
      <c r="U411" s="502"/>
      <c r="V411" s="502"/>
      <c r="W411" s="502"/>
      <c r="X411" s="502"/>
      <c r="Y411" s="502"/>
      <c r="Z411" s="502"/>
      <c r="AA411" s="502"/>
      <c r="AB411" s="502"/>
      <c r="AC411" s="502"/>
      <c r="AD411" s="502"/>
      <c r="AE411" s="502"/>
      <c r="AF411" s="502"/>
      <c r="AG411" s="502"/>
      <c r="AH411" s="502"/>
      <c r="AI411" s="502"/>
      <c r="AJ411" s="502"/>
      <c r="AK411" s="502"/>
      <c r="AL411" s="502"/>
      <c r="AM411" s="502"/>
      <c r="AN411" s="502"/>
      <c r="AO411" s="502"/>
      <c r="AP411" s="502"/>
      <c r="AQ411" s="502"/>
      <c r="AR411" s="502"/>
      <c r="AS411" s="502"/>
      <c r="AT411" s="502"/>
      <c r="AU411" s="502"/>
      <c r="AV411" s="502"/>
      <c r="AW411" s="502"/>
      <c r="AX411" s="502"/>
      <c r="AY411" s="502"/>
      <c r="AZ411" s="502"/>
      <c r="BA411" s="502"/>
      <c r="BB411" s="502"/>
      <c r="BC411" s="502"/>
      <c r="BD411" s="502"/>
      <c r="BE411" s="502"/>
      <c r="BF411" s="502"/>
      <c r="BG411" s="502"/>
      <c r="BH411" s="502"/>
      <c r="BI411" s="502"/>
    </row>
    <row r="412" spans="16:61" s="333" customFormat="1" x14ac:dyDescent="0.2">
      <c r="P412" s="502"/>
      <c r="Q412" s="502"/>
      <c r="R412" s="502"/>
      <c r="S412" s="502"/>
      <c r="T412" s="502"/>
      <c r="U412" s="502"/>
      <c r="V412" s="502"/>
      <c r="W412" s="502"/>
      <c r="X412" s="502"/>
      <c r="Y412" s="502"/>
      <c r="Z412" s="502"/>
      <c r="AA412" s="502"/>
      <c r="AB412" s="502"/>
      <c r="AC412" s="502"/>
      <c r="AD412" s="502"/>
      <c r="AE412" s="502"/>
      <c r="AF412" s="502"/>
      <c r="AG412" s="502"/>
      <c r="AH412" s="502"/>
      <c r="AI412" s="502"/>
      <c r="AJ412" s="502"/>
      <c r="AK412" s="502"/>
      <c r="AL412" s="502"/>
      <c r="AM412" s="502"/>
      <c r="AN412" s="502"/>
      <c r="AO412" s="502"/>
      <c r="AP412" s="502"/>
      <c r="AQ412" s="502"/>
      <c r="AR412" s="502"/>
      <c r="AS412" s="502"/>
      <c r="AT412" s="502"/>
      <c r="AU412" s="502"/>
      <c r="AV412" s="502"/>
      <c r="AW412" s="502"/>
      <c r="AX412" s="502"/>
      <c r="AY412" s="502"/>
      <c r="AZ412" s="502"/>
      <c r="BA412" s="502"/>
      <c r="BB412" s="502"/>
      <c r="BC412" s="502"/>
      <c r="BD412" s="502"/>
      <c r="BE412" s="502"/>
      <c r="BF412" s="502"/>
      <c r="BG412" s="502"/>
      <c r="BH412" s="502"/>
      <c r="BI412" s="502"/>
    </row>
    <row r="413" spans="16:61" s="333" customFormat="1" x14ac:dyDescent="0.2">
      <c r="P413" s="502"/>
      <c r="Q413" s="502"/>
      <c r="R413" s="502"/>
      <c r="S413" s="502"/>
      <c r="T413" s="502"/>
      <c r="U413" s="502"/>
      <c r="V413" s="502"/>
      <c r="W413" s="502"/>
      <c r="X413" s="502"/>
      <c r="Y413" s="502"/>
      <c r="Z413" s="502"/>
      <c r="AA413" s="502"/>
      <c r="AB413" s="502"/>
      <c r="AC413" s="502"/>
      <c r="AD413" s="502"/>
      <c r="AE413" s="502"/>
      <c r="AF413" s="502"/>
      <c r="AG413" s="502"/>
      <c r="AH413" s="502"/>
      <c r="AI413" s="502"/>
      <c r="AJ413" s="502"/>
      <c r="AK413" s="502"/>
      <c r="AL413" s="502"/>
      <c r="AM413" s="502"/>
      <c r="AN413" s="502"/>
      <c r="AO413" s="502"/>
      <c r="AP413" s="502"/>
      <c r="AQ413" s="502"/>
      <c r="AR413" s="502"/>
      <c r="AS413" s="502"/>
      <c r="AT413" s="502"/>
      <c r="AU413" s="502"/>
      <c r="AV413" s="502"/>
      <c r="AW413" s="502"/>
      <c r="AX413" s="502"/>
      <c r="AY413" s="502"/>
      <c r="AZ413" s="502"/>
      <c r="BA413" s="502"/>
      <c r="BB413" s="502"/>
      <c r="BC413" s="502"/>
      <c r="BD413" s="502"/>
      <c r="BE413" s="502"/>
      <c r="BF413" s="502"/>
      <c r="BG413" s="502"/>
      <c r="BH413" s="502"/>
      <c r="BI413" s="502"/>
    </row>
    <row r="414" spans="16:61" s="333" customFormat="1" x14ac:dyDescent="0.2">
      <c r="P414" s="502"/>
      <c r="Q414" s="502"/>
      <c r="R414" s="502"/>
      <c r="S414" s="502"/>
      <c r="T414" s="502"/>
      <c r="U414" s="502"/>
      <c r="V414" s="502"/>
      <c r="W414" s="502"/>
      <c r="X414" s="502"/>
      <c r="Y414" s="502"/>
      <c r="Z414" s="502"/>
      <c r="AA414" s="502"/>
      <c r="AB414" s="502"/>
      <c r="AC414" s="502"/>
      <c r="AD414" s="502"/>
      <c r="AE414" s="502"/>
      <c r="AF414" s="502"/>
      <c r="AG414" s="502"/>
      <c r="AH414" s="502"/>
      <c r="AI414" s="502"/>
      <c r="AJ414" s="502"/>
      <c r="AK414" s="502"/>
      <c r="AL414" s="502"/>
      <c r="AM414" s="502"/>
      <c r="AN414" s="502"/>
      <c r="AO414" s="502"/>
      <c r="AP414" s="502"/>
      <c r="AQ414" s="502"/>
      <c r="AR414" s="502"/>
      <c r="AS414" s="502"/>
      <c r="AT414" s="502"/>
      <c r="AU414" s="502"/>
      <c r="AV414" s="502"/>
      <c r="AW414" s="502"/>
      <c r="AX414" s="502"/>
      <c r="AY414" s="502"/>
      <c r="AZ414" s="502"/>
      <c r="BA414" s="502"/>
      <c r="BB414" s="502"/>
      <c r="BC414" s="502"/>
      <c r="BD414" s="502"/>
      <c r="BE414" s="502"/>
      <c r="BF414" s="502"/>
      <c r="BG414" s="502"/>
      <c r="BH414" s="502"/>
      <c r="BI414" s="502"/>
    </row>
    <row r="415" spans="16:61" s="333" customFormat="1" x14ac:dyDescent="0.2">
      <c r="P415" s="502"/>
      <c r="Q415" s="502"/>
      <c r="R415" s="502"/>
      <c r="S415" s="502"/>
      <c r="T415" s="502"/>
      <c r="U415" s="502"/>
      <c r="V415" s="502"/>
      <c r="W415" s="502"/>
      <c r="X415" s="502"/>
      <c r="Y415" s="502"/>
      <c r="Z415" s="502"/>
      <c r="AA415" s="502"/>
      <c r="AB415" s="502"/>
      <c r="AC415" s="502"/>
      <c r="AD415" s="502"/>
      <c r="AE415" s="502"/>
      <c r="AF415" s="502"/>
      <c r="AG415" s="502"/>
      <c r="AH415" s="502"/>
      <c r="AI415" s="502"/>
      <c r="AJ415" s="502"/>
      <c r="AK415" s="502"/>
      <c r="AL415" s="502"/>
      <c r="AM415" s="502"/>
      <c r="AN415" s="502"/>
      <c r="AO415" s="502"/>
      <c r="AP415" s="502"/>
      <c r="AQ415" s="502"/>
      <c r="AR415" s="502"/>
      <c r="AS415" s="502"/>
      <c r="AT415" s="502"/>
      <c r="AU415" s="502"/>
      <c r="AV415" s="502"/>
      <c r="AW415" s="502"/>
      <c r="AX415" s="502"/>
      <c r="AY415" s="502"/>
      <c r="AZ415" s="502"/>
      <c r="BA415" s="502"/>
      <c r="BB415" s="502"/>
      <c r="BC415" s="502"/>
      <c r="BD415" s="502"/>
      <c r="BE415" s="502"/>
      <c r="BF415" s="502"/>
      <c r="BG415" s="502"/>
      <c r="BH415" s="502"/>
      <c r="BI415" s="502"/>
    </row>
    <row r="416" spans="16:61" s="333" customFormat="1" x14ac:dyDescent="0.2">
      <c r="P416" s="502"/>
      <c r="Q416" s="502"/>
      <c r="R416" s="502"/>
      <c r="S416" s="502"/>
      <c r="T416" s="502"/>
      <c r="U416" s="502"/>
      <c r="V416" s="502"/>
      <c r="W416" s="502"/>
      <c r="X416" s="502"/>
      <c r="Y416" s="502"/>
      <c r="Z416" s="502"/>
      <c r="AA416" s="502"/>
      <c r="AB416" s="502"/>
      <c r="AC416" s="502"/>
      <c r="AD416" s="502"/>
      <c r="AE416" s="502"/>
      <c r="AF416" s="502"/>
      <c r="AG416" s="502"/>
      <c r="AH416" s="502"/>
      <c r="AI416" s="502"/>
      <c r="AJ416" s="502"/>
      <c r="AK416" s="502"/>
      <c r="AL416" s="502"/>
      <c r="AM416" s="502"/>
      <c r="AN416" s="502"/>
      <c r="AO416" s="502"/>
      <c r="AP416" s="502"/>
      <c r="AQ416" s="502"/>
      <c r="AR416" s="502"/>
      <c r="AS416" s="502"/>
      <c r="AT416" s="502"/>
      <c r="AU416" s="502"/>
      <c r="AV416" s="502"/>
      <c r="AW416" s="502"/>
      <c r="AX416" s="502"/>
      <c r="AY416" s="502"/>
      <c r="AZ416" s="502"/>
      <c r="BA416" s="502"/>
      <c r="BB416" s="502"/>
      <c r="BC416" s="502"/>
      <c r="BD416" s="502"/>
      <c r="BE416" s="502"/>
      <c r="BF416" s="502"/>
      <c r="BG416" s="502"/>
      <c r="BH416" s="502"/>
      <c r="BI416" s="502"/>
    </row>
    <row r="417" spans="16:61" s="333" customFormat="1" x14ac:dyDescent="0.2">
      <c r="P417" s="502"/>
      <c r="Q417" s="502"/>
      <c r="R417" s="502"/>
      <c r="S417" s="502"/>
      <c r="T417" s="502"/>
      <c r="U417" s="502"/>
      <c r="V417" s="502"/>
      <c r="W417" s="502"/>
      <c r="X417" s="502"/>
      <c r="Y417" s="502"/>
      <c r="Z417" s="502"/>
      <c r="AA417" s="502"/>
      <c r="AB417" s="502"/>
      <c r="AC417" s="502"/>
      <c r="AD417" s="502"/>
      <c r="AE417" s="502"/>
      <c r="AF417" s="502"/>
      <c r="AG417" s="502"/>
      <c r="AH417" s="502"/>
      <c r="AI417" s="502"/>
      <c r="AJ417" s="502"/>
      <c r="AK417" s="502"/>
      <c r="AL417" s="502"/>
      <c r="AM417" s="502"/>
      <c r="AN417" s="502"/>
      <c r="AO417" s="502"/>
      <c r="AP417" s="502"/>
      <c r="AQ417" s="502"/>
      <c r="AR417" s="502"/>
      <c r="AS417" s="502"/>
      <c r="AT417" s="502"/>
      <c r="AU417" s="502"/>
      <c r="AV417" s="502"/>
      <c r="AW417" s="502"/>
      <c r="AX417" s="502"/>
      <c r="AY417" s="502"/>
      <c r="AZ417" s="502"/>
      <c r="BA417" s="502"/>
      <c r="BB417" s="502"/>
      <c r="BC417" s="502"/>
      <c r="BD417" s="502"/>
      <c r="BE417" s="502"/>
      <c r="BF417" s="502"/>
      <c r="BG417" s="502"/>
      <c r="BH417" s="502"/>
      <c r="BI417" s="502"/>
    </row>
    <row r="418" spans="16:61" s="333" customFormat="1" x14ac:dyDescent="0.2">
      <c r="P418" s="502"/>
      <c r="Q418" s="502"/>
      <c r="R418" s="502"/>
      <c r="S418" s="502"/>
      <c r="T418" s="502"/>
      <c r="U418" s="502"/>
      <c r="V418" s="502"/>
      <c r="W418" s="502"/>
      <c r="X418" s="502"/>
      <c r="Y418" s="502"/>
      <c r="Z418" s="502"/>
      <c r="AA418" s="502"/>
      <c r="AB418" s="502"/>
      <c r="AC418" s="502"/>
      <c r="AD418" s="502"/>
      <c r="AE418" s="502"/>
      <c r="AF418" s="502"/>
      <c r="AG418" s="502"/>
      <c r="AH418" s="502"/>
      <c r="AI418" s="502"/>
      <c r="AJ418" s="502"/>
      <c r="AK418" s="502"/>
      <c r="AL418" s="502"/>
      <c r="AM418" s="502"/>
      <c r="AN418" s="502"/>
      <c r="AO418" s="502"/>
      <c r="AP418" s="502"/>
      <c r="AQ418" s="502"/>
      <c r="AR418" s="502"/>
      <c r="AS418" s="502"/>
      <c r="AT418" s="502"/>
      <c r="AU418" s="502"/>
      <c r="AV418" s="502"/>
      <c r="AW418" s="502"/>
      <c r="AX418" s="502"/>
      <c r="AY418" s="502"/>
      <c r="AZ418" s="502"/>
      <c r="BA418" s="502"/>
      <c r="BB418" s="502"/>
      <c r="BC418" s="502"/>
      <c r="BD418" s="502"/>
      <c r="BE418" s="502"/>
      <c r="BF418" s="502"/>
      <c r="BG418" s="502"/>
      <c r="BH418" s="502"/>
      <c r="BI418" s="502"/>
    </row>
    <row r="419" spans="16:61" s="333" customFormat="1" x14ac:dyDescent="0.2">
      <c r="P419" s="502"/>
      <c r="Q419" s="502"/>
      <c r="R419" s="502"/>
      <c r="S419" s="502"/>
      <c r="T419" s="502"/>
      <c r="U419" s="502"/>
      <c r="V419" s="502"/>
      <c r="W419" s="502"/>
      <c r="X419" s="502"/>
      <c r="Y419" s="502"/>
      <c r="Z419" s="502"/>
      <c r="AA419" s="502"/>
      <c r="AB419" s="502"/>
      <c r="AC419" s="502"/>
      <c r="AD419" s="502"/>
      <c r="AE419" s="502"/>
      <c r="AF419" s="502"/>
      <c r="AG419" s="502"/>
      <c r="AH419" s="502"/>
      <c r="AI419" s="502"/>
      <c r="AJ419" s="502"/>
      <c r="AK419" s="502"/>
      <c r="AL419" s="502"/>
      <c r="AM419" s="502"/>
      <c r="AN419" s="502"/>
      <c r="AO419" s="502"/>
      <c r="AP419" s="502"/>
      <c r="AQ419" s="502"/>
      <c r="AR419" s="502"/>
      <c r="AS419" s="502"/>
      <c r="AT419" s="502"/>
      <c r="AU419" s="502"/>
      <c r="AV419" s="502"/>
      <c r="AW419" s="502"/>
      <c r="AX419" s="502"/>
      <c r="AY419" s="502"/>
      <c r="AZ419" s="502"/>
      <c r="BA419" s="502"/>
      <c r="BB419" s="502"/>
      <c r="BC419" s="502"/>
      <c r="BD419" s="502"/>
      <c r="BE419" s="502"/>
      <c r="BF419" s="502"/>
      <c r="BG419" s="502"/>
      <c r="BH419" s="502"/>
      <c r="BI419" s="502"/>
    </row>
    <row r="420" spans="16:61" s="333" customFormat="1" x14ac:dyDescent="0.2">
      <c r="P420" s="502"/>
      <c r="Q420" s="502"/>
      <c r="R420" s="502"/>
      <c r="S420" s="502"/>
      <c r="T420" s="502"/>
      <c r="U420" s="502"/>
      <c r="V420" s="502"/>
      <c r="W420" s="502"/>
      <c r="X420" s="502"/>
      <c r="Y420" s="502"/>
      <c r="Z420" s="502"/>
      <c r="AA420" s="502"/>
      <c r="AB420" s="502"/>
      <c r="AC420" s="502"/>
      <c r="AD420" s="502"/>
      <c r="AE420" s="502"/>
      <c r="AF420" s="502"/>
      <c r="AG420" s="502"/>
      <c r="AH420" s="502"/>
      <c r="AI420" s="502"/>
      <c r="AJ420" s="502"/>
      <c r="AK420" s="502"/>
      <c r="AL420" s="502"/>
      <c r="AM420" s="502"/>
      <c r="AN420" s="502"/>
      <c r="AO420" s="502"/>
      <c r="AP420" s="502"/>
      <c r="AQ420" s="502"/>
      <c r="AR420" s="502"/>
      <c r="AS420" s="502"/>
      <c r="AT420" s="502"/>
      <c r="AU420" s="502"/>
      <c r="AV420" s="502"/>
      <c r="AW420" s="502"/>
      <c r="AX420" s="502"/>
      <c r="AY420" s="502"/>
      <c r="AZ420" s="502"/>
      <c r="BA420" s="502"/>
      <c r="BB420" s="502"/>
      <c r="BC420" s="502"/>
      <c r="BD420" s="502"/>
      <c r="BE420" s="502"/>
      <c r="BF420" s="502"/>
      <c r="BG420" s="502"/>
      <c r="BH420" s="502"/>
      <c r="BI420" s="502"/>
    </row>
    <row r="421" spans="16:61" s="333" customFormat="1" x14ac:dyDescent="0.2">
      <c r="P421" s="502"/>
      <c r="Q421" s="502"/>
      <c r="R421" s="502"/>
      <c r="S421" s="502"/>
      <c r="T421" s="502"/>
      <c r="U421" s="502"/>
      <c r="V421" s="502"/>
      <c r="W421" s="502"/>
      <c r="X421" s="502"/>
      <c r="Y421" s="502"/>
      <c r="Z421" s="502"/>
      <c r="AA421" s="502"/>
      <c r="AB421" s="502"/>
      <c r="AC421" s="502"/>
      <c r="AD421" s="502"/>
      <c r="AE421" s="502"/>
      <c r="AF421" s="502"/>
      <c r="AG421" s="502"/>
      <c r="AH421" s="502"/>
      <c r="AI421" s="502"/>
      <c r="AJ421" s="502"/>
      <c r="AK421" s="502"/>
      <c r="AL421" s="502"/>
      <c r="AM421" s="502"/>
      <c r="AN421" s="502"/>
      <c r="AO421" s="502"/>
      <c r="AP421" s="502"/>
      <c r="AQ421" s="502"/>
      <c r="AR421" s="502"/>
      <c r="AS421" s="502"/>
      <c r="AT421" s="502"/>
      <c r="AU421" s="502"/>
      <c r="AV421" s="502"/>
      <c r="AW421" s="502"/>
      <c r="AX421" s="502"/>
      <c r="AY421" s="502"/>
      <c r="AZ421" s="502"/>
      <c r="BA421" s="502"/>
      <c r="BB421" s="502"/>
      <c r="BC421" s="502"/>
      <c r="BD421" s="502"/>
      <c r="BE421" s="502"/>
      <c r="BF421" s="502"/>
      <c r="BG421" s="502"/>
      <c r="BH421" s="502"/>
      <c r="BI421" s="502"/>
    </row>
    <row r="422" spans="16:61" s="333" customFormat="1" x14ac:dyDescent="0.2">
      <c r="P422" s="502"/>
      <c r="Q422" s="502"/>
      <c r="R422" s="502"/>
      <c r="S422" s="502"/>
      <c r="T422" s="502"/>
      <c r="U422" s="502"/>
      <c r="V422" s="502"/>
      <c r="W422" s="502"/>
      <c r="X422" s="502"/>
      <c r="Y422" s="502"/>
      <c r="Z422" s="502"/>
      <c r="AA422" s="502"/>
      <c r="AB422" s="502"/>
      <c r="AC422" s="502"/>
      <c r="AD422" s="502"/>
      <c r="AE422" s="502"/>
      <c r="AF422" s="502"/>
      <c r="AG422" s="502"/>
      <c r="AH422" s="502"/>
      <c r="AI422" s="502"/>
      <c r="AJ422" s="502"/>
      <c r="AK422" s="502"/>
      <c r="AL422" s="502"/>
      <c r="AM422" s="502"/>
      <c r="AN422" s="502"/>
      <c r="AO422" s="502"/>
      <c r="AP422" s="502"/>
      <c r="AQ422" s="502"/>
      <c r="AR422" s="502"/>
      <c r="AS422" s="502"/>
      <c r="AT422" s="502"/>
      <c r="AU422" s="502"/>
      <c r="AV422" s="502"/>
      <c r="AW422" s="502"/>
      <c r="AX422" s="502"/>
      <c r="AY422" s="502"/>
      <c r="AZ422" s="502"/>
      <c r="BA422" s="502"/>
      <c r="BB422" s="502"/>
      <c r="BC422" s="502"/>
      <c r="BD422" s="502"/>
      <c r="BE422" s="502"/>
      <c r="BF422" s="502"/>
      <c r="BG422" s="502"/>
      <c r="BH422" s="502"/>
      <c r="BI422" s="502"/>
    </row>
    <row r="423" spans="16:61" s="333" customFormat="1" x14ac:dyDescent="0.2">
      <c r="P423" s="502"/>
      <c r="Q423" s="502"/>
      <c r="R423" s="502"/>
      <c r="S423" s="502"/>
      <c r="T423" s="502"/>
      <c r="U423" s="502"/>
      <c r="V423" s="502"/>
      <c r="W423" s="502"/>
      <c r="X423" s="502"/>
      <c r="Y423" s="502"/>
      <c r="Z423" s="502"/>
      <c r="AA423" s="502"/>
      <c r="AB423" s="502"/>
      <c r="AC423" s="502"/>
      <c r="AD423" s="502"/>
      <c r="AE423" s="502"/>
      <c r="AF423" s="502"/>
      <c r="AG423" s="502"/>
      <c r="AH423" s="502"/>
      <c r="AI423" s="502"/>
      <c r="AJ423" s="502"/>
      <c r="AK423" s="502"/>
      <c r="AL423" s="502"/>
      <c r="AM423" s="502"/>
      <c r="AN423" s="502"/>
      <c r="AO423" s="502"/>
      <c r="AP423" s="502"/>
      <c r="AQ423" s="502"/>
      <c r="AR423" s="502"/>
      <c r="AS423" s="502"/>
      <c r="AT423" s="502"/>
      <c r="AU423" s="502"/>
      <c r="AV423" s="502"/>
      <c r="AW423" s="502"/>
      <c r="AX423" s="502"/>
      <c r="AY423" s="502"/>
      <c r="AZ423" s="502"/>
      <c r="BA423" s="502"/>
      <c r="BB423" s="502"/>
      <c r="BC423" s="502"/>
      <c r="BD423" s="502"/>
      <c r="BE423" s="502"/>
      <c r="BF423" s="502"/>
      <c r="BG423" s="502"/>
      <c r="BH423" s="502"/>
      <c r="BI423" s="502"/>
    </row>
    <row r="424" spans="16:61" s="333" customFormat="1" x14ac:dyDescent="0.2">
      <c r="P424" s="502"/>
      <c r="Q424" s="502"/>
      <c r="R424" s="502"/>
      <c r="S424" s="502"/>
      <c r="T424" s="502"/>
      <c r="U424" s="502"/>
      <c r="V424" s="502"/>
      <c r="W424" s="502"/>
      <c r="X424" s="502"/>
      <c r="Y424" s="502"/>
      <c r="Z424" s="502"/>
      <c r="AA424" s="502"/>
      <c r="AB424" s="502"/>
      <c r="AC424" s="502"/>
      <c r="AD424" s="502"/>
      <c r="AE424" s="502"/>
      <c r="AF424" s="502"/>
      <c r="AG424" s="502"/>
      <c r="AH424" s="502"/>
      <c r="AI424" s="502"/>
      <c r="AJ424" s="502"/>
      <c r="AK424" s="502"/>
      <c r="AL424" s="502"/>
      <c r="AM424" s="502"/>
      <c r="AN424" s="502"/>
      <c r="AO424" s="502"/>
      <c r="AP424" s="502"/>
      <c r="AQ424" s="502"/>
      <c r="AR424" s="502"/>
      <c r="AS424" s="502"/>
      <c r="AT424" s="502"/>
      <c r="AU424" s="502"/>
      <c r="AV424" s="502"/>
      <c r="AW424" s="502"/>
      <c r="AX424" s="502"/>
      <c r="AY424" s="502"/>
      <c r="AZ424" s="502"/>
      <c r="BA424" s="502"/>
      <c r="BB424" s="502"/>
      <c r="BC424" s="502"/>
      <c r="BD424" s="502"/>
      <c r="BE424" s="502"/>
      <c r="BF424" s="502"/>
      <c r="BG424" s="502"/>
      <c r="BH424" s="502"/>
      <c r="BI424" s="502"/>
    </row>
    <row r="425" spans="16:61" s="333" customFormat="1" x14ac:dyDescent="0.2">
      <c r="P425" s="502"/>
      <c r="Q425" s="502"/>
      <c r="R425" s="502"/>
      <c r="S425" s="502"/>
      <c r="T425" s="502"/>
      <c r="U425" s="502"/>
      <c r="V425" s="502"/>
      <c r="W425" s="502"/>
      <c r="X425" s="502"/>
      <c r="Y425" s="502"/>
      <c r="Z425" s="502"/>
      <c r="AA425" s="502"/>
      <c r="AB425" s="502"/>
      <c r="AC425" s="502"/>
      <c r="AD425" s="502"/>
      <c r="AE425" s="502"/>
      <c r="AF425" s="502"/>
      <c r="AG425" s="502"/>
      <c r="AH425" s="502"/>
      <c r="AI425" s="502"/>
      <c r="AJ425" s="502"/>
      <c r="AK425" s="502"/>
      <c r="AL425" s="502"/>
      <c r="AM425" s="502"/>
      <c r="AN425" s="502"/>
      <c r="AO425" s="502"/>
      <c r="AP425" s="502"/>
      <c r="AQ425" s="502"/>
      <c r="AR425" s="502"/>
      <c r="AS425" s="502"/>
      <c r="AT425" s="502"/>
      <c r="AU425" s="502"/>
      <c r="AV425" s="502"/>
      <c r="AW425" s="502"/>
      <c r="AX425" s="502"/>
      <c r="AY425" s="502"/>
      <c r="AZ425" s="502"/>
      <c r="BA425" s="502"/>
      <c r="BB425" s="502"/>
      <c r="BC425" s="502"/>
      <c r="BD425" s="502"/>
      <c r="BE425" s="502"/>
      <c r="BF425" s="502"/>
      <c r="BG425" s="502"/>
      <c r="BH425" s="502"/>
      <c r="BI425" s="502"/>
    </row>
    <row r="426" spans="16:61" s="333" customFormat="1" x14ac:dyDescent="0.2">
      <c r="P426" s="502"/>
      <c r="Q426" s="502"/>
      <c r="R426" s="502"/>
      <c r="S426" s="502"/>
      <c r="T426" s="502"/>
      <c r="U426" s="502"/>
      <c r="V426" s="502"/>
      <c r="W426" s="502"/>
      <c r="X426" s="502"/>
      <c r="Y426" s="502"/>
      <c r="Z426" s="502"/>
      <c r="AA426" s="502"/>
      <c r="AB426" s="502"/>
      <c r="AC426" s="502"/>
      <c r="AD426" s="502"/>
      <c r="AE426" s="502"/>
      <c r="AF426" s="502"/>
      <c r="AG426" s="502"/>
      <c r="AH426" s="502"/>
      <c r="AI426" s="502"/>
      <c r="AJ426" s="502"/>
      <c r="AK426" s="502"/>
      <c r="AL426" s="502"/>
      <c r="AM426" s="502"/>
      <c r="AN426" s="502"/>
      <c r="AO426" s="502"/>
      <c r="AP426" s="502"/>
      <c r="AQ426" s="502"/>
      <c r="AR426" s="502"/>
      <c r="AS426" s="502"/>
      <c r="AT426" s="502"/>
      <c r="AU426" s="502"/>
      <c r="AV426" s="502"/>
      <c r="AW426" s="502"/>
      <c r="AX426" s="502"/>
      <c r="AY426" s="502"/>
      <c r="AZ426" s="502"/>
      <c r="BA426" s="502"/>
      <c r="BB426" s="502"/>
      <c r="BC426" s="502"/>
      <c r="BD426" s="502"/>
      <c r="BE426" s="502"/>
      <c r="BF426" s="502"/>
      <c r="BG426" s="502"/>
      <c r="BH426" s="502"/>
      <c r="BI426" s="502"/>
    </row>
    <row r="427" spans="16:61" s="333" customFormat="1" x14ac:dyDescent="0.2">
      <c r="P427" s="502"/>
      <c r="Q427" s="502"/>
      <c r="R427" s="502"/>
      <c r="S427" s="502"/>
      <c r="T427" s="502"/>
      <c r="U427" s="502"/>
      <c r="V427" s="502"/>
      <c r="W427" s="502"/>
      <c r="X427" s="502"/>
      <c r="Y427" s="502"/>
      <c r="Z427" s="502"/>
      <c r="AA427" s="502"/>
      <c r="AB427" s="502"/>
      <c r="AC427" s="502"/>
      <c r="AD427" s="502"/>
      <c r="AE427" s="502"/>
      <c r="AF427" s="502"/>
      <c r="AG427" s="502"/>
      <c r="AH427" s="502"/>
      <c r="AI427" s="502"/>
      <c r="AJ427" s="502"/>
      <c r="AK427" s="502"/>
      <c r="AL427" s="502"/>
      <c r="AM427" s="502"/>
      <c r="AN427" s="502"/>
      <c r="AO427" s="502"/>
      <c r="AP427" s="502"/>
      <c r="AQ427" s="502"/>
      <c r="AR427" s="502"/>
      <c r="AS427" s="502"/>
      <c r="AT427" s="502"/>
      <c r="AU427" s="502"/>
      <c r="AV427" s="502"/>
      <c r="AW427" s="502"/>
      <c r="AX427" s="502"/>
      <c r="AY427" s="502"/>
      <c r="AZ427" s="502"/>
      <c r="BA427" s="502"/>
      <c r="BB427" s="502"/>
      <c r="BC427" s="502"/>
      <c r="BD427" s="502"/>
      <c r="BE427" s="502"/>
      <c r="BF427" s="502"/>
      <c r="BG427" s="502"/>
      <c r="BH427" s="502"/>
      <c r="BI427" s="502"/>
    </row>
    <row r="428" spans="16:61" s="333" customFormat="1" x14ac:dyDescent="0.2">
      <c r="P428" s="502"/>
      <c r="Q428" s="502"/>
      <c r="R428" s="502"/>
      <c r="S428" s="502"/>
      <c r="T428" s="502"/>
      <c r="U428" s="502"/>
      <c r="V428" s="502"/>
      <c r="W428" s="502"/>
      <c r="X428" s="502"/>
      <c r="Y428" s="502"/>
      <c r="Z428" s="502"/>
      <c r="AA428" s="502"/>
      <c r="AB428" s="502"/>
      <c r="AC428" s="502"/>
      <c r="AD428" s="502"/>
      <c r="AE428" s="502"/>
      <c r="AF428" s="502"/>
      <c r="AG428" s="502"/>
      <c r="AH428" s="502"/>
      <c r="AI428" s="502"/>
      <c r="AJ428" s="502"/>
      <c r="AK428" s="502"/>
      <c r="AL428" s="502"/>
      <c r="AM428" s="502"/>
      <c r="AN428" s="502"/>
      <c r="AO428" s="502"/>
      <c r="AP428" s="502"/>
      <c r="AQ428" s="502"/>
      <c r="AR428" s="502"/>
      <c r="AS428" s="502"/>
      <c r="AT428" s="502"/>
      <c r="AU428" s="502"/>
      <c r="AV428" s="502"/>
      <c r="AW428" s="502"/>
      <c r="AX428" s="502"/>
      <c r="AY428" s="502"/>
      <c r="AZ428" s="502"/>
      <c r="BA428" s="502"/>
      <c r="BB428" s="502"/>
      <c r="BC428" s="502"/>
      <c r="BD428" s="502"/>
      <c r="BE428" s="502"/>
      <c r="BF428" s="502"/>
      <c r="BG428" s="502"/>
      <c r="BH428" s="502"/>
      <c r="BI428" s="502"/>
    </row>
    <row r="429" spans="16:61" s="333" customFormat="1" x14ac:dyDescent="0.2">
      <c r="P429" s="502"/>
      <c r="Q429" s="502"/>
      <c r="R429" s="502"/>
      <c r="S429" s="502"/>
      <c r="T429" s="502"/>
      <c r="U429" s="502"/>
      <c r="V429" s="502"/>
      <c r="W429" s="502"/>
      <c r="X429" s="502"/>
      <c r="Y429" s="502"/>
      <c r="Z429" s="502"/>
      <c r="AA429" s="502"/>
      <c r="AB429" s="502"/>
      <c r="AC429" s="502"/>
      <c r="AD429" s="502"/>
      <c r="AE429" s="502"/>
      <c r="AF429" s="502"/>
      <c r="AG429" s="502"/>
      <c r="AH429" s="502"/>
      <c r="AI429" s="502"/>
      <c r="AJ429" s="502"/>
      <c r="AK429" s="502"/>
      <c r="AL429" s="502"/>
      <c r="AM429" s="502"/>
      <c r="AN429" s="502"/>
      <c r="AO429" s="502"/>
      <c r="AP429" s="502"/>
      <c r="AQ429" s="502"/>
      <c r="AR429" s="502"/>
      <c r="AS429" s="502"/>
      <c r="AT429" s="502"/>
      <c r="AU429" s="502"/>
      <c r="AV429" s="502"/>
      <c r="AW429" s="502"/>
      <c r="AX429" s="502"/>
      <c r="AY429" s="502"/>
      <c r="AZ429" s="502"/>
      <c r="BA429" s="502"/>
      <c r="BB429" s="502"/>
      <c r="BC429" s="502"/>
      <c r="BD429" s="502"/>
      <c r="BE429" s="502"/>
      <c r="BF429" s="502"/>
      <c r="BG429" s="502"/>
      <c r="BH429" s="502"/>
      <c r="BI429" s="502"/>
    </row>
    <row r="430" spans="16:61" s="333" customFormat="1" x14ac:dyDescent="0.2">
      <c r="P430" s="502"/>
      <c r="Q430" s="502"/>
      <c r="R430" s="502"/>
      <c r="S430" s="502"/>
      <c r="T430" s="502"/>
      <c r="U430" s="502"/>
      <c r="V430" s="502"/>
      <c r="W430" s="502"/>
      <c r="X430" s="502"/>
      <c r="Y430" s="502"/>
      <c r="Z430" s="502"/>
      <c r="AA430" s="502"/>
      <c r="AB430" s="502"/>
      <c r="AC430" s="502"/>
      <c r="AD430" s="502"/>
      <c r="AE430" s="502"/>
      <c r="AF430" s="502"/>
      <c r="AG430" s="502"/>
      <c r="AH430" s="502"/>
      <c r="AI430" s="502"/>
      <c r="AJ430" s="502"/>
      <c r="AK430" s="502"/>
      <c r="AL430" s="502"/>
      <c r="AM430" s="502"/>
      <c r="AN430" s="502"/>
      <c r="AO430" s="502"/>
      <c r="AP430" s="502"/>
      <c r="AQ430" s="502"/>
      <c r="AR430" s="502"/>
      <c r="AS430" s="502"/>
      <c r="AT430" s="502"/>
      <c r="AU430" s="502"/>
      <c r="AV430" s="502"/>
      <c r="AW430" s="502"/>
      <c r="AX430" s="502"/>
      <c r="AY430" s="502"/>
      <c r="AZ430" s="502"/>
      <c r="BA430" s="502"/>
      <c r="BB430" s="502"/>
      <c r="BC430" s="502"/>
      <c r="BD430" s="502"/>
      <c r="BE430" s="502"/>
      <c r="BF430" s="502"/>
      <c r="BG430" s="502"/>
      <c r="BH430" s="502"/>
      <c r="BI430" s="502"/>
    </row>
    <row r="431" spans="16:61" s="333" customFormat="1" x14ac:dyDescent="0.2">
      <c r="P431" s="502"/>
      <c r="Q431" s="502"/>
      <c r="R431" s="502"/>
      <c r="S431" s="502"/>
      <c r="T431" s="502"/>
      <c r="U431" s="502"/>
      <c r="V431" s="502"/>
      <c r="W431" s="502"/>
      <c r="X431" s="502"/>
      <c r="Y431" s="502"/>
      <c r="Z431" s="502"/>
      <c r="AA431" s="502"/>
      <c r="AB431" s="502"/>
      <c r="AC431" s="502"/>
      <c r="AD431" s="502"/>
      <c r="AE431" s="502"/>
      <c r="AF431" s="502"/>
      <c r="AG431" s="502"/>
      <c r="AH431" s="502"/>
      <c r="AI431" s="502"/>
      <c r="AJ431" s="502"/>
      <c r="AK431" s="502"/>
      <c r="AL431" s="502"/>
      <c r="AM431" s="502"/>
      <c r="AN431" s="502"/>
      <c r="AO431" s="502"/>
      <c r="AP431" s="502"/>
      <c r="AQ431" s="502"/>
      <c r="AR431" s="502"/>
      <c r="AS431" s="502"/>
      <c r="AT431" s="502"/>
      <c r="AU431" s="502"/>
      <c r="AV431" s="502"/>
      <c r="AW431" s="502"/>
      <c r="AX431" s="502"/>
      <c r="AY431" s="502"/>
      <c r="AZ431" s="502"/>
      <c r="BA431" s="502"/>
      <c r="BB431" s="502"/>
      <c r="BC431" s="502"/>
      <c r="BD431" s="502"/>
      <c r="BE431" s="502"/>
      <c r="BF431" s="502"/>
      <c r="BG431" s="502"/>
      <c r="BH431" s="502"/>
      <c r="BI431" s="502"/>
    </row>
    <row r="432" spans="16:61" s="333" customFormat="1" x14ac:dyDescent="0.2">
      <c r="P432" s="502"/>
      <c r="Q432" s="502"/>
      <c r="R432" s="502"/>
      <c r="S432" s="502"/>
      <c r="T432" s="502"/>
      <c r="U432" s="502"/>
      <c r="V432" s="502"/>
      <c r="W432" s="502"/>
      <c r="X432" s="502"/>
      <c r="Y432" s="502"/>
      <c r="Z432" s="502"/>
      <c r="AA432" s="502"/>
      <c r="AB432" s="502"/>
      <c r="AC432" s="502"/>
      <c r="AD432" s="502"/>
      <c r="AE432" s="502"/>
      <c r="AF432" s="502"/>
      <c r="AG432" s="502"/>
      <c r="AH432" s="502"/>
      <c r="AI432" s="502"/>
      <c r="AJ432" s="502"/>
      <c r="AK432" s="502"/>
      <c r="AL432" s="502"/>
      <c r="AM432" s="502"/>
      <c r="AN432" s="502"/>
      <c r="AO432" s="502"/>
      <c r="AP432" s="502"/>
      <c r="AQ432" s="502"/>
      <c r="AR432" s="502"/>
      <c r="AS432" s="502"/>
      <c r="AT432" s="502"/>
      <c r="AU432" s="502"/>
      <c r="AV432" s="502"/>
      <c r="AW432" s="502"/>
      <c r="AX432" s="502"/>
      <c r="AY432" s="502"/>
      <c r="AZ432" s="502"/>
      <c r="BA432" s="502"/>
      <c r="BB432" s="502"/>
      <c r="BC432" s="502"/>
      <c r="BD432" s="502"/>
      <c r="BE432" s="502"/>
      <c r="BF432" s="502"/>
      <c r="BG432" s="502"/>
      <c r="BH432" s="502"/>
      <c r="BI432" s="502"/>
    </row>
    <row r="433" spans="16:61" s="333" customFormat="1" x14ac:dyDescent="0.2">
      <c r="P433" s="502"/>
      <c r="Q433" s="502"/>
      <c r="R433" s="502"/>
      <c r="S433" s="502"/>
      <c r="T433" s="502"/>
      <c r="U433" s="502"/>
      <c r="V433" s="502"/>
      <c r="W433" s="502"/>
      <c r="X433" s="502"/>
      <c r="Y433" s="502"/>
      <c r="Z433" s="502"/>
      <c r="AA433" s="502"/>
      <c r="AB433" s="502"/>
      <c r="AC433" s="502"/>
      <c r="AD433" s="502"/>
      <c r="AE433" s="502"/>
      <c r="AF433" s="502"/>
      <c r="AG433" s="502"/>
      <c r="AH433" s="502"/>
      <c r="AI433" s="502"/>
      <c r="AJ433" s="502"/>
      <c r="AK433" s="502"/>
      <c r="AL433" s="502"/>
      <c r="AM433" s="502"/>
      <c r="AN433" s="502"/>
      <c r="AO433" s="502"/>
      <c r="AP433" s="502"/>
      <c r="AQ433" s="502"/>
      <c r="AR433" s="502"/>
      <c r="AS433" s="502"/>
      <c r="AT433" s="502"/>
      <c r="AU433" s="502"/>
      <c r="AV433" s="502"/>
      <c r="AW433" s="502"/>
      <c r="AX433" s="502"/>
      <c r="AY433" s="502"/>
      <c r="AZ433" s="502"/>
      <c r="BA433" s="502"/>
      <c r="BB433" s="502"/>
      <c r="BC433" s="502"/>
      <c r="BD433" s="502"/>
      <c r="BE433" s="502"/>
      <c r="BF433" s="502"/>
      <c r="BG433" s="502"/>
      <c r="BH433" s="502"/>
      <c r="BI433" s="502"/>
    </row>
    <row r="434" spans="16:61" s="333" customFormat="1" x14ac:dyDescent="0.2">
      <c r="P434" s="502"/>
      <c r="Q434" s="502"/>
      <c r="R434" s="502"/>
      <c r="S434" s="502"/>
      <c r="T434" s="502"/>
      <c r="U434" s="502"/>
      <c r="V434" s="502"/>
      <c r="W434" s="502"/>
      <c r="X434" s="502"/>
      <c r="Y434" s="502"/>
      <c r="Z434" s="502"/>
      <c r="AA434" s="502"/>
      <c r="AB434" s="502"/>
      <c r="AC434" s="502"/>
      <c r="AD434" s="502"/>
      <c r="AE434" s="502"/>
      <c r="AF434" s="502"/>
      <c r="AG434" s="502"/>
      <c r="AH434" s="502"/>
      <c r="AI434" s="502"/>
      <c r="AJ434" s="502"/>
      <c r="AK434" s="502"/>
      <c r="AL434" s="502"/>
      <c r="AM434" s="502"/>
      <c r="AN434" s="502"/>
      <c r="AO434" s="502"/>
      <c r="AP434" s="502"/>
      <c r="AQ434" s="502"/>
      <c r="AR434" s="502"/>
      <c r="AS434" s="502"/>
      <c r="AT434" s="502"/>
      <c r="AU434" s="502"/>
      <c r="AV434" s="502"/>
      <c r="AW434" s="502"/>
      <c r="AX434" s="502"/>
      <c r="AY434" s="502"/>
      <c r="AZ434" s="502"/>
      <c r="BA434" s="502"/>
      <c r="BB434" s="502"/>
      <c r="BC434" s="502"/>
      <c r="BD434" s="502"/>
      <c r="BE434" s="502"/>
      <c r="BF434" s="502"/>
      <c r="BG434" s="502"/>
      <c r="BH434" s="502"/>
      <c r="BI434" s="502"/>
    </row>
    <row r="435" spans="16:61" s="333" customFormat="1" x14ac:dyDescent="0.2">
      <c r="P435" s="502"/>
      <c r="Q435" s="502"/>
      <c r="R435" s="502"/>
      <c r="S435" s="502"/>
      <c r="T435" s="502"/>
      <c r="U435" s="502"/>
      <c r="V435" s="502"/>
      <c r="W435" s="502"/>
      <c r="X435" s="502"/>
      <c r="Y435" s="502"/>
      <c r="Z435" s="502"/>
      <c r="AA435" s="502"/>
      <c r="AB435" s="502"/>
      <c r="AC435" s="502"/>
      <c r="AD435" s="502"/>
      <c r="AE435" s="502"/>
      <c r="AF435" s="502"/>
      <c r="AG435" s="502"/>
      <c r="AH435" s="502"/>
      <c r="AI435" s="502"/>
      <c r="AJ435" s="502"/>
      <c r="AK435" s="502"/>
      <c r="AL435" s="502"/>
      <c r="AM435" s="502"/>
      <c r="AN435" s="502"/>
      <c r="AO435" s="502"/>
      <c r="AP435" s="502"/>
      <c r="AQ435" s="502"/>
      <c r="AR435" s="502"/>
      <c r="AS435" s="502"/>
      <c r="AT435" s="502"/>
      <c r="AU435" s="502"/>
      <c r="AV435" s="502"/>
      <c r="AW435" s="502"/>
      <c r="AX435" s="502"/>
      <c r="AY435" s="502"/>
      <c r="AZ435" s="502"/>
      <c r="BA435" s="502"/>
      <c r="BB435" s="502"/>
      <c r="BC435" s="502"/>
      <c r="BD435" s="502"/>
      <c r="BE435" s="502"/>
      <c r="BF435" s="502"/>
      <c r="BG435" s="502"/>
      <c r="BH435" s="502"/>
      <c r="BI435" s="502"/>
    </row>
    <row r="436" spans="16:61" s="333" customFormat="1" x14ac:dyDescent="0.2">
      <c r="P436" s="502"/>
      <c r="Q436" s="502"/>
      <c r="R436" s="502"/>
      <c r="S436" s="502"/>
      <c r="T436" s="502"/>
      <c r="U436" s="502"/>
      <c r="V436" s="502"/>
      <c r="W436" s="502"/>
      <c r="X436" s="502"/>
      <c r="Y436" s="502"/>
      <c r="Z436" s="502"/>
      <c r="AA436" s="502"/>
      <c r="AB436" s="502"/>
      <c r="AC436" s="502"/>
      <c r="AD436" s="502"/>
      <c r="AE436" s="502"/>
      <c r="AF436" s="502"/>
      <c r="AG436" s="502"/>
      <c r="AH436" s="502"/>
      <c r="AI436" s="502"/>
      <c r="AJ436" s="502"/>
      <c r="AK436" s="502"/>
      <c r="AL436" s="502"/>
      <c r="AM436" s="502"/>
      <c r="AN436" s="502"/>
      <c r="AO436" s="502"/>
      <c r="AP436" s="502"/>
      <c r="AQ436" s="502"/>
      <c r="AR436" s="502"/>
      <c r="AS436" s="502"/>
      <c r="AT436" s="502"/>
      <c r="AU436" s="502"/>
      <c r="AV436" s="502"/>
      <c r="AW436" s="502"/>
      <c r="AX436" s="502"/>
      <c r="AY436" s="502"/>
      <c r="AZ436" s="502"/>
      <c r="BA436" s="502"/>
      <c r="BB436" s="502"/>
      <c r="BC436" s="502"/>
      <c r="BD436" s="502"/>
      <c r="BE436" s="502"/>
      <c r="BF436" s="502"/>
      <c r="BG436" s="502"/>
      <c r="BH436" s="502"/>
      <c r="BI436" s="502"/>
    </row>
    <row r="437" spans="16:61" s="333" customFormat="1" x14ac:dyDescent="0.2">
      <c r="P437" s="502"/>
      <c r="Q437" s="502"/>
      <c r="R437" s="502"/>
      <c r="S437" s="502"/>
      <c r="T437" s="502"/>
      <c r="U437" s="502"/>
      <c r="V437" s="502"/>
      <c r="W437" s="502"/>
      <c r="X437" s="502"/>
      <c r="Y437" s="502"/>
      <c r="Z437" s="502"/>
      <c r="AA437" s="502"/>
      <c r="AB437" s="502"/>
      <c r="AC437" s="502"/>
      <c r="AD437" s="502"/>
      <c r="AE437" s="502"/>
      <c r="AF437" s="502"/>
      <c r="AG437" s="502"/>
      <c r="AH437" s="502"/>
      <c r="AI437" s="502"/>
      <c r="AJ437" s="502"/>
      <c r="AK437" s="502"/>
      <c r="AL437" s="502"/>
      <c r="AM437" s="502"/>
      <c r="AN437" s="502"/>
      <c r="AO437" s="502"/>
      <c r="AP437" s="502"/>
      <c r="AQ437" s="502"/>
      <c r="AR437" s="502"/>
      <c r="AS437" s="502"/>
      <c r="AT437" s="502"/>
      <c r="AU437" s="502"/>
      <c r="AV437" s="502"/>
      <c r="AW437" s="502"/>
      <c r="AX437" s="502"/>
      <c r="AY437" s="502"/>
      <c r="AZ437" s="502"/>
      <c r="BA437" s="502"/>
      <c r="BB437" s="502"/>
      <c r="BC437" s="502"/>
      <c r="BD437" s="502"/>
      <c r="BE437" s="502"/>
      <c r="BF437" s="502"/>
      <c r="BG437" s="502"/>
      <c r="BH437" s="502"/>
      <c r="BI437" s="502"/>
    </row>
    <row r="438" spans="16:61" s="333" customFormat="1" x14ac:dyDescent="0.2">
      <c r="P438" s="502"/>
      <c r="Q438" s="502"/>
      <c r="R438" s="502"/>
      <c r="S438" s="502"/>
      <c r="T438" s="502"/>
      <c r="U438" s="502"/>
      <c r="V438" s="502"/>
      <c r="W438" s="502"/>
      <c r="X438" s="502"/>
      <c r="Y438" s="502"/>
      <c r="Z438" s="502"/>
      <c r="AA438" s="502"/>
      <c r="AB438" s="502"/>
      <c r="AC438" s="502"/>
      <c r="AD438" s="502"/>
      <c r="AE438" s="502"/>
      <c r="AF438" s="502"/>
      <c r="AG438" s="502"/>
      <c r="AH438" s="502"/>
      <c r="AI438" s="502"/>
      <c r="AJ438" s="502"/>
      <c r="AK438" s="502"/>
      <c r="AL438" s="502"/>
      <c r="AM438" s="502"/>
      <c r="AN438" s="502"/>
      <c r="AO438" s="502"/>
      <c r="AP438" s="502"/>
      <c r="AQ438" s="502"/>
      <c r="AR438" s="502"/>
      <c r="AS438" s="502"/>
      <c r="AT438" s="502"/>
      <c r="AU438" s="502"/>
      <c r="AV438" s="502"/>
      <c r="AW438" s="502"/>
      <c r="AX438" s="502"/>
      <c r="AY438" s="502"/>
      <c r="AZ438" s="502"/>
      <c r="BA438" s="502"/>
      <c r="BB438" s="502"/>
      <c r="BC438" s="502"/>
      <c r="BD438" s="502"/>
      <c r="BE438" s="502"/>
      <c r="BF438" s="502"/>
      <c r="BG438" s="502"/>
      <c r="BH438" s="502"/>
      <c r="BI438" s="502"/>
    </row>
    <row r="439" spans="16:61" s="333" customFormat="1" x14ac:dyDescent="0.2">
      <c r="P439" s="502"/>
      <c r="Q439" s="502"/>
      <c r="R439" s="502"/>
      <c r="S439" s="502"/>
      <c r="T439" s="502"/>
      <c r="U439" s="502"/>
      <c r="V439" s="502"/>
      <c r="W439" s="502"/>
      <c r="X439" s="502"/>
      <c r="Y439" s="502"/>
      <c r="Z439" s="502"/>
      <c r="AA439" s="502"/>
      <c r="AB439" s="502"/>
      <c r="AC439" s="502"/>
      <c r="AD439" s="502"/>
      <c r="AE439" s="502"/>
      <c r="AF439" s="502"/>
      <c r="AG439" s="502"/>
      <c r="AH439" s="502"/>
      <c r="AI439" s="502"/>
      <c r="AJ439" s="502"/>
      <c r="AK439" s="502"/>
      <c r="AL439" s="502"/>
      <c r="AM439" s="502"/>
      <c r="AN439" s="502"/>
      <c r="AO439" s="502"/>
      <c r="AP439" s="502"/>
      <c r="AQ439" s="502"/>
      <c r="AR439" s="502"/>
      <c r="AS439" s="502"/>
      <c r="AT439" s="502"/>
      <c r="AU439" s="502"/>
      <c r="AV439" s="502"/>
      <c r="AW439" s="502"/>
      <c r="AX439" s="502"/>
      <c r="AY439" s="502"/>
      <c r="AZ439" s="502"/>
      <c r="BA439" s="502"/>
      <c r="BB439" s="502"/>
      <c r="BC439" s="502"/>
      <c r="BD439" s="502"/>
      <c r="BE439" s="502"/>
      <c r="BF439" s="502"/>
      <c r="BG439" s="502"/>
      <c r="BH439" s="502"/>
      <c r="BI439" s="502"/>
    </row>
    <row r="440" spans="16:61" s="333" customFormat="1" x14ac:dyDescent="0.2">
      <c r="P440" s="502"/>
      <c r="Q440" s="502"/>
      <c r="R440" s="502"/>
      <c r="S440" s="502"/>
      <c r="T440" s="502"/>
      <c r="U440" s="502"/>
      <c r="V440" s="502"/>
      <c r="W440" s="502"/>
      <c r="X440" s="502"/>
      <c r="Y440" s="502"/>
      <c r="Z440" s="502"/>
      <c r="AA440" s="502"/>
      <c r="AB440" s="502"/>
      <c r="AC440" s="502"/>
      <c r="AD440" s="502"/>
      <c r="AE440" s="502"/>
      <c r="AF440" s="502"/>
      <c r="AG440" s="502"/>
      <c r="AH440" s="502"/>
      <c r="AI440" s="502"/>
      <c r="AJ440" s="502"/>
      <c r="AK440" s="502"/>
      <c r="AL440" s="502"/>
      <c r="AM440" s="502"/>
      <c r="AN440" s="502"/>
      <c r="AO440" s="502"/>
      <c r="AP440" s="502"/>
      <c r="AQ440" s="502"/>
      <c r="AR440" s="502"/>
      <c r="AS440" s="502"/>
      <c r="AT440" s="502"/>
      <c r="AU440" s="502"/>
      <c r="AV440" s="502"/>
      <c r="AW440" s="502"/>
      <c r="AX440" s="502"/>
      <c r="AY440" s="502"/>
      <c r="AZ440" s="502"/>
      <c r="BA440" s="502"/>
      <c r="BB440" s="502"/>
      <c r="BC440" s="502"/>
      <c r="BD440" s="502"/>
      <c r="BE440" s="502"/>
      <c r="BF440" s="502"/>
      <c r="BG440" s="502"/>
      <c r="BH440" s="502"/>
      <c r="BI440" s="502"/>
    </row>
    <row r="441" spans="16:61" s="333" customFormat="1" x14ac:dyDescent="0.2">
      <c r="P441" s="502"/>
      <c r="Q441" s="502"/>
      <c r="R441" s="502"/>
      <c r="S441" s="502"/>
      <c r="T441" s="502"/>
      <c r="U441" s="502"/>
      <c r="V441" s="502"/>
      <c r="W441" s="502"/>
      <c r="X441" s="502"/>
      <c r="Y441" s="502"/>
      <c r="Z441" s="502"/>
      <c r="AA441" s="502"/>
      <c r="AB441" s="502"/>
      <c r="AC441" s="502"/>
      <c r="AD441" s="502"/>
      <c r="AE441" s="502"/>
      <c r="AF441" s="502"/>
      <c r="AG441" s="502"/>
      <c r="AH441" s="502"/>
      <c r="AI441" s="502"/>
      <c r="AJ441" s="502"/>
      <c r="AK441" s="502"/>
      <c r="AL441" s="502"/>
      <c r="AM441" s="502"/>
      <c r="AN441" s="502"/>
      <c r="AO441" s="502"/>
      <c r="AP441" s="502"/>
      <c r="AQ441" s="502"/>
      <c r="AR441" s="502"/>
      <c r="AS441" s="502"/>
      <c r="AT441" s="502"/>
      <c r="AU441" s="502"/>
      <c r="AV441" s="502"/>
      <c r="AW441" s="502"/>
      <c r="AX441" s="502"/>
      <c r="AY441" s="502"/>
      <c r="AZ441" s="502"/>
      <c r="BA441" s="502"/>
      <c r="BB441" s="502"/>
      <c r="BC441" s="502"/>
      <c r="BD441" s="502"/>
      <c r="BE441" s="502"/>
      <c r="BF441" s="502"/>
      <c r="BG441" s="502"/>
      <c r="BH441" s="502"/>
      <c r="BI441" s="502"/>
    </row>
    <row r="442" spans="16:61" s="333" customFormat="1" x14ac:dyDescent="0.2">
      <c r="P442" s="502"/>
      <c r="Q442" s="502"/>
      <c r="R442" s="502"/>
      <c r="S442" s="502"/>
      <c r="T442" s="502"/>
      <c r="U442" s="502"/>
      <c r="V442" s="502"/>
      <c r="W442" s="502"/>
      <c r="X442" s="502"/>
      <c r="Y442" s="502"/>
      <c r="Z442" s="502"/>
      <c r="AA442" s="502"/>
      <c r="AB442" s="502"/>
      <c r="AC442" s="502"/>
      <c r="AD442" s="502"/>
      <c r="AE442" s="502"/>
      <c r="AF442" s="502"/>
      <c r="AG442" s="502"/>
      <c r="AH442" s="502"/>
      <c r="AI442" s="502"/>
      <c r="AJ442" s="502"/>
      <c r="AK442" s="502"/>
      <c r="AL442" s="502"/>
      <c r="AM442" s="502"/>
      <c r="AN442" s="502"/>
      <c r="AO442" s="502"/>
      <c r="AP442" s="502"/>
      <c r="AQ442" s="502"/>
      <c r="AR442" s="502"/>
      <c r="AS442" s="502"/>
      <c r="AT442" s="502"/>
      <c r="AU442" s="502"/>
      <c r="AV442" s="502"/>
      <c r="AW442" s="502"/>
      <c r="AX442" s="502"/>
      <c r="AY442" s="502"/>
      <c r="AZ442" s="502"/>
      <c r="BA442" s="502"/>
      <c r="BB442" s="502"/>
      <c r="BC442" s="502"/>
      <c r="BD442" s="502"/>
      <c r="BE442" s="502"/>
      <c r="BF442" s="502"/>
      <c r="BG442" s="502"/>
      <c r="BH442" s="502"/>
      <c r="BI442" s="502"/>
    </row>
    <row r="443" spans="16:61" s="333" customFormat="1" x14ac:dyDescent="0.2">
      <c r="P443" s="502"/>
      <c r="Q443" s="502"/>
      <c r="R443" s="502"/>
      <c r="S443" s="502"/>
      <c r="T443" s="502"/>
      <c r="U443" s="502"/>
      <c r="V443" s="502"/>
      <c r="W443" s="502"/>
      <c r="X443" s="502"/>
      <c r="Y443" s="502"/>
      <c r="Z443" s="502"/>
      <c r="AA443" s="502"/>
      <c r="AB443" s="502"/>
      <c r="AC443" s="502"/>
      <c r="AD443" s="502"/>
      <c r="AE443" s="502"/>
      <c r="AF443" s="502"/>
      <c r="AG443" s="502"/>
      <c r="AH443" s="502"/>
      <c r="AI443" s="502"/>
      <c r="AJ443" s="502"/>
      <c r="AK443" s="502"/>
      <c r="AL443" s="502"/>
      <c r="AM443" s="502"/>
      <c r="AN443" s="502"/>
      <c r="AO443" s="502"/>
      <c r="AP443" s="502"/>
      <c r="AQ443" s="502"/>
      <c r="AR443" s="502"/>
      <c r="AS443" s="502"/>
      <c r="AT443" s="502"/>
      <c r="AU443" s="502"/>
      <c r="AV443" s="502"/>
      <c r="AW443" s="502"/>
      <c r="AX443" s="502"/>
      <c r="AY443" s="502"/>
      <c r="AZ443" s="502"/>
      <c r="BA443" s="502"/>
      <c r="BB443" s="502"/>
      <c r="BC443" s="502"/>
      <c r="BD443" s="502"/>
      <c r="BE443" s="502"/>
      <c r="BF443" s="502"/>
      <c r="BG443" s="502"/>
      <c r="BH443" s="502"/>
      <c r="BI443" s="502"/>
    </row>
    <row r="444" spans="16:61" s="333" customFormat="1" x14ac:dyDescent="0.2">
      <c r="P444" s="502"/>
      <c r="Q444" s="502"/>
      <c r="R444" s="502"/>
      <c r="S444" s="502"/>
      <c r="T444" s="502"/>
      <c r="U444" s="502"/>
      <c r="V444" s="502"/>
      <c r="W444" s="502"/>
      <c r="X444" s="502"/>
      <c r="Y444" s="502"/>
      <c r="Z444" s="502"/>
      <c r="AA444" s="502"/>
      <c r="AB444" s="502"/>
      <c r="AC444" s="502"/>
      <c r="AD444" s="502"/>
      <c r="AE444" s="502"/>
      <c r="AF444" s="502"/>
      <c r="AG444" s="502"/>
      <c r="AH444" s="502"/>
      <c r="AI444" s="502"/>
      <c r="AJ444" s="502"/>
      <c r="AK444" s="502"/>
      <c r="AL444" s="502"/>
      <c r="AM444" s="502"/>
      <c r="AN444" s="502"/>
      <c r="AO444" s="502"/>
      <c r="AP444" s="502"/>
      <c r="AQ444" s="502"/>
      <c r="AR444" s="502"/>
      <c r="AS444" s="502"/>
      <c r="AT444" s="502"/>
      <c r="AU444" s="502"/>
      <c r="AV444" s="502"/>
      <c r="AW444" s="502"/>
      <c r="AX444" s="502"/>
      <c r="AY444" s="502"/>
      <c r="AZ444" s="502"/>
      <c r="BA444" s="502"/>
      <c r="BB444" s="502"/>
      <c r="BC444" s="502"/>
      <c r="BD444" s="502"/>
      <c r="BE444" s="502"/>
      <c r="BF444" s="502"/>
      <c r="BG444" s="502"/>
      <c r="BH444" s="502"/>
      <c r="BI444" s="502"/>
    </row>
    <row r="445" spans="16:61" s="333" customFormat="1" x14ac:dyDescent="0.2">
      <c r="P445" s="502"/>
      <c r="Q445" s="502"/>
      <c r="R445" s="502"/>
      <c r="S445" s="502"/>
      <c r="T445" s="502"/>
      <c r="U445" s="502"/>
      <c r="V445" s="502"/>
      <c r="W445" s="502"/>
      <c r="X445" s="502"/>
      <c r="Y445" s="502"/>
      <c r="Z445" s="502"/>
      <c r="AA445" s="502"/>
      <c r="AB445" s="502"/>
      <c r="AC445" s="502"/>
      <c r="AD445" s="502"/>
      <c r="AE445" s="502"/>
      <c r="AF445" s="502"/>
      <c r="AG445" s="502"/>
      <c r="AH445" s="502"/>
      <c r="AI445" s="502"/>
      <c r="AJ445" s="502"/>
      <c r="AK445" s="502"/>
      <c r="AL445" s="502"/>
      <c r="AM445" s="502"/>
      <c r="AN445" s="502"/>
      <c r="AO445" s="502"/>
      <c r="AP445" s="502"/>
      <c r="AQ445" s="502"/>
      <c r="AR445" s="502"/>
      <c r="AS445" s="502"/>
      <c r="AT445" s="502"/>
      <c r="AU445" s="502"/>
      <c r="AV445" s="502"/>
      <c r="AW445" s="502"/>
      <c r="AX445" s="502"/>
      <c r="AY445" s="502"/>
      <c r="AZ445" s="502"/>
      <c r="BA445" s="502"/>
      <c r="BB445" s="502"/>
      <c r="BC445" s="502"/>
      <c r="BD445" s="502"/>
      <c r="BE445" s="502"/>
      <c r="BF445" s="502"/>
      <c r="BG445" s="502"/>
      <c r="BH445" s="502"/>
      <c r="BI445" s="502"/>
    </row>
    <row r="446" spans="16:61" s="333" customFormat="1" x14ac:dyDescent="0.2">
      <c r="P446" s="502"/>
      <c r="Q446" s="502"/>
      <c r="R446" s="502"/>
      <c r="S446" s="502"/>
      <c r="T446" s="502"/>
      <c r="U446" s="502"/>
      <c r="V446" s="502"/>
      <c r="W446" s="502"/>
      <c r="X446" s="502"/>
      <c r="Y446" s="502"/>
      <c r="Z446" s="502"/>
      <c r="AA446" s="502"/>
      <c r="AB446" s="502"/>
      <c r="AC446" s="502"/>
      <c r="AD446" s="502"/>
      <c r="AE446" s="502"/>
      <c r="AF446" s="502"/>
      <c r="AG446" s="502"/>
      <c r="AH446" s="502"/>
      <c r="AI446" s="502"/>
      <c r="AJ446" s="502"/>
      <c r="AK446" s="502"/>
      <c r="AL446" s="502"/>
      <c r="AM446" s="502"/>
      <c r="AN446" s="502"/>
      <c r="AO446" s="502"/>
      <c r="AP446" s="502"/>
      <c r="AQ446" s="502"/>
      <c r="AR446" s="502"/>
      <c r="AS446" s="502"/>
      <c r="AT446" s="502"/>
      <c r="AU446" s="502"/>
      <c r="AV446" s="502"/>
      <c r="AW446" s="502"/>
      <c r="AX446" s="502"/>
      <c r="AY446" s="502"/>
      <c r="AZ446" s="502"/>
      <c r="BA446" s="502"/>
      <c r="BB446" s="502"/>
      <c r="BC446" s="502"/>
      <c r="BD446" s="502"/>
      <c r="BE446" s="502"/>
      <c r="BF446" s="502"/>
      <c r="BG446" s="502"/>
      <c r="BH446" s="502"/>
      <c r="BI446" s="502"/>
    </row>
    <row r="447" spans="16:61" s="333" customFormat="1" x14ac:dyDescent="0.2">
      <c r="P447" s="502"/>
      <c r="Q447" s="502"/>
      <c r="R447" s="502"/>
      <c r="S447" s="502"/>
      <c r="T447" s="502"/>
      <c r="U447" s="502"/>
      <c r="V447" s="502"/>
      <c r="W447" s="502"/>
      <c r="X447" s="502"/>
      <c r="Y447" s="502"/>
      <c r="Z447" s="502"/>
      <c r="AA447" s="502"/>
      <c r="AB447" s="502"/>
      <c r="AC447" s="502"/>
      <c r="AD447" s="502"/>
      <c r="AE447" s="502"/>
      <c r="AF447" s="502"/>
      <c r="AG447" s="502"/>
      <c r="AH447" s="502"/>
      <c r="AI447" s="502"/>
      <c r="AJ447" s="502"/>
      <c r="AK447" s="502"/>
      <c r="AL447" s="502"/>
      <c r="AM447" s="502"/>
      <c r="AN447" s="502"/>
      <c r="AO447" s="502"/>
      <c r="AP447" s="502"/>
      <c r="AQ447" s="502"/>
      <c r="AR447" s="502"/>
      <c r="AS447" s="502"/>
      <c r="AT447" s="502"/>
      <c r="AU447" s="502"/>
      <c r="AV447" s="502"/>
      <c r="AW447" s="502"/>
      <c r="AX447" s="502"/>
      <c r="AY447" s="502"/>
      <c r="AZ447" s="502"/>
      <c r="BA447" s="502"/>
      <c r="BB447" s="502"/>
      <c r="BC447" s="502"/>
      <c r="BD447" s="502"/>
      <c r="BE447" s="502"/>
      <c r="BF447" s="502"/>
      <c r="BG447" s="502"/>
      <c r="BH447" s="502"/>
      <c r="BI447" s="502"/>
    </row>
    <row r="448" spans="16:61" s="333" customFormat="1" x14ac:dyDescent="0.2">
      <c r="P448" s="502"/>
      <c r="Q448" s="502"/>
      <c r="R448" s="502"/>
      <c r="S448" s="502"/>
      <c r="T448" s="502"/>
      <c r="U448" s="502"/>
      <c r="V448" s="502"/>
      <c r="W448" s="502"/>
      <c r="X448" s="502"/>
      <c r="Y448" s="502"/>
      <c r="Z448" s="502"/>
      <c r="AA448" s="502"/>
      <c r="AB448" s="502"/>
      <c r="AC448" s="502"/>
      <c r="AD448" s="502"/>
      <c r="AE448" s="502"/>
      <c r="AF448" s="502"/>
      <c r="AG448" s="502"/>
      <c r="AH448" s="502"/>
      <c r="AI448" s="502"/>
      <c r="AJ448" s="502"/>
      <c r="AK448" s="502"/>
      <c r="AL448" s="502"/>
      <c r="AM448" s="502"/>
      <c r="AN448" s="502"/>
      <c r="AO448" s="502"/>
      <c r="AP448" s="502"/>
      <c r="AQ448" s="502"/>
      <c r="AR448" s="502"/>
      <c r="AS448" s="502"/>
      <c r="AT448" s="502"/>
      <c r="AU448" s="502"/>
      <c r="AV448" s="502"/>
      <c r="AW448" s="502"/>
      <c r="AX448" s="502"/>
      <c r="AY448" s="502"/>
      <c r="AZ448" s="502"/>
      <c r="BA448" s="502"/>
      <c r="BB448" s="502"/>
      <c r="BC448" s="502"/>
      <c r="BD448" s="502"/>
      <c r="BE448" s="502"/>
      <c r="BF448" s="502"/>
      <c r="BG448" s="502"/>
      <c r="BH448" s="502"/>
      <c r="BI448" s="502"/>
    </row>
    <row r="449" spans="16:61" s="333" customFormat="1" x14ac:dyDescent="0.2">
      <c r="P449" s="502"/>
      <c r="Q449" s="502"/>
      <c r="R449" s="502"/>
      <c r="S449" s="502"/>
      <c r="T449" s="502"/>
      <c r="U449" s="502"/>
      <c r="V449" s="502"/>
      <c r="W449" s="502"/>
      <c r="X449" s="502"/>
      <c r="Y449" s="502"/>
      <c r="Z449" s="502"/>
      <c r="AA449" s="502"/>
      <c r="AB449" s="502"/>
      <c r="AC449" s="502"/>
      <c r="AD449" s="502"/>
      <c r="AE449" s="502"/>
      <c r="AF449" s="502"/>
      <c r="AG449" s="502"/>
      <c r="AH449" s="502"/>
      <c r="AI449" s="502"/>
      <c r="AJ449" s="502"/>
      <c r="AK449" s="502"/>
      <c r="AL449" s="502"/>
      <c r="AM449" s="502"/>
      <c r="AN449" s="502"/>
      <c r="AO449" s="502"/>
      <c r="AP449" s="502"/>
      <c r="AQ449" s="502"/>
      <c r="AR449" s="502"/>
      <c r="AS449" s="502"/>
      <c r="AT449" s="502"/>
      <c r="AU449" s="502"/>
      <c r="AV449" s="502"/>
      <c r="AW449" s="502"/>
      <c r="AX449" s="502"/>
      <c r="AY449" s="502"/>
      <c r="AZ449" s="502"/>
      <c r="BA449" s="502"/>
      <c r="BB449" s="502"/>
      <c r="BC449" s="502"/>
      <c r="BD449" s="502"/>
      <c r="BE449" s="502"/>
      <c r="BF449" s="502"/>
      <c r="BG449" s="502"/>
      <c r="BH449" s="502"/>
      <c r="BI449" s="502"/>
    </row>
    <row r="450" spans="16:61" s="333" customFormat="1" x14ac:dyDescent="0.2">
      <c r="P450" s="502"/>
      <c r="Q450" s="502"/>
      <c r="R450" s="502"/>
      <c r="S450" s="502"/>
      <c r="T450" s="502"/>
      <c r="U450" s="502"/>
      <c r="V450" s="502"/>
      <c r="W450" s="502"/>
      <c r="X450" s="502"/>
      <c r="Y450" s="502"/>
      <c r="Z450" s="502"/>
      <c r="AA450" s="502"/>
      <c r="AB450" s="502"/>
      <c r="AC450" s="502"/>
      <c r="AD450" s="502"/>
      <c r="AE450" s="502"/>
      <c r="AF450" s="502"/>
      <c r="AG450" s="502"/>
      <c r="AH450" s="502"/>
      <c r="AI450" s="502"/>
      <c r="AJ450" s="502"/>
      <c r="AK450" s="502"/>
      <c r="AL450" s="502"/>
      <c r="AM450" s="502"/>
      <c r="AN450" s="502"/>
      <c r="AO450" s="502"/>
      <c r="AP450" s="502"/>
      <c r="AQ450" s="502"/>
      <c r="AR450" s="502"/>
      <c r="AS450" s="502"/>
      <c r="AT450" s="502"/>
      <c r="AU450" s="502"/>
      <c r="AV450" s="502"/>
      <c r="AW450" s="502"/>
      <c r="AX450" s="502"/>
      <c r="AY450" s="502"/>
      <c r="AZ450" s="502"/>
      <c r="BA450" s="502"/>
      <c r="BB450" s="502"/>
      <c r="BC450" s="502"/>
      <c r="BD450" s="502"/>
      <c r="BE450" s="502"/>
      <c r="BF450" s="502"/>
      <c r="BG450" s="502"/>
      <c r="BH450" s="502"/>
      <c r="BI450" s="502"/>
    </row>
    <row r="451" spans="16:61" s="333" customFormat="1" x14ac:dyDescent="0.2">
      <c r="P451" s="502"/>
      <c r="Q451" s="502"/>
      <c r="R451" s="502"/>
      <c r="S451" s="502"/>
      <c r="T451" s="502"/>
      <c r="U451" s="502"/>
      <c r="V451" s="502"/>
      <c r="W451" s="502"/>
      <c r="X451" s="502"/>
      <c r="Y451" s="502"/>
      <c r="Z451" s="502"/>
      <c r="AA451" s="502"/>
      <c r="AB451" s="502"/>
      <c r="AC451" s="502"/>
      <c r="AD451" s="502"/>
      <c r="AE451" s="502"/>
      <c r="AF451" s="502"/>
      <c r="AG451" s="502"/>
      <c r="AH451" s="502"/>
      <c r="AI451" s="502"/>
      <c r="AJ451" s="502"/>
      <c r="AK451" s="502"/>
      <c r="AL451" s="502"/>
      <c r="AM451" s="502"/>
      <c r="AN451" s="502"/>
      <c r="AO451" s="502"/>
      <c r="AP451" s="502"/>
      <c r="AQ451" s="502"/>
      <c r="AR451" s="502"/>
      <c r="AS451" s="502"/>
      <c r="AT451" s="502"/>
      <c r="AU451" s="502"/>
      <c r="AV451" s="502"/>
      <c r="AW451" s="502"/>
      <c r="AX451" s="502"/>
      <c r="AY451" s="502"/>
      <c r="AZ451" s="502"/>
      <c r="BA451" s="502"/>
      <c r="BB451" s="502"/>
      <c r="BC451" s="502"/>
      <c r="BD451" s="502"/>
      <c r="BE451" s="502"/>
      <c r="BF451" s="502"/>
      <c r="BG451" s="502"/>
      <c r="BH451" s="502"/>
      <c r="BI451" s="502"/>
    </row>
    <row r="452" spans="16:61" s="333" customFormat="1" x14ac:dyDescent="0.2">
      <c r="P452" s="502"/>
      <c r="Q452" s="502"/>
      <c r="R452" s="502"/>
      <c r="S452" s="502"/>
      <c r="T452" s="502"/>
      <c r="U452" s="502"/>
      <c r="V452" s="502"/>
      <c r="W452" s="502"/>
      <c r="X452" s="502"/>
      <c r="Y452" s="502"/>
      <c r="Z452" s="502"/>
      <c r="AA452" s="502"/>
      <c r="AB452" s="502"/>
      <c r="AC452" s="502"/>
      <c r="AD452" s="502"/>
      <c r="AE452" s="502"/>
      <c r="AF452" s="502"/>
      <c r="AG452" s="502"/>
      <c r="AH452" s="502"/>
      <c r="AI452" s="502"/>
      <c r="AJ452" s="502"/>
      <c r="AK452" s="502"/>
      <c r="AL452" s="502"/>
      <c r="AM452" s="502"/>
      <c r="AN452" s="502"/>
      <c r="AO452" s="502"/>
      <c r="AP452" s="502"/>
      <c r="AQ452" s="502"/>
      <c r="AR452" s="502"/>
      <c r="AS452" s="502"/>
      <c r="AT452" s="502"/>
      <c r="AU452" s="502"/>
      <c r="AV452" s="502"/>
      <c r="AW452" s="502"/>
      <c r="AX452" s="502"/>
      <c r="AY452" s="502"/>
      <c r="AZ452" s="502"/>
      <c r="BA452" s="502"/>
      <c r="BB452" s="502"/>
      <c r="BC452" s="502"/>
      <c r="BD452" s="502"/>
      <c r="BE452" s="502"/>
      <c r="BF452" s="502"/>
      <c r="BG452" s="502"/>
      <c r="BH452" s="502"/>
      <c r="BI452" s="502"/>
    </row>
    <row r="453" spans="16:61" s="333" customFormat="1" x14ac:dyDescent="0.2">
      <c r="P453" s="502"/>
      <c r="Q453" s="502"/>
      <c r="R453" s="502"/>
      <c r="S453" s="502"/>
      <c r="T453" s="502"/>
      <c r="U453" s="502"/>
      <c r="V453" s="502"/>
      <c r="W453" s="502"/>
      <c r="X453" s="502"/>
      <c r="Y453" s="502"/>
      <c r="Z453" s="502"/>
      <c r="AA453" s="502"/>
      <c r="AB453" s="502"/>
      <c r="AC453" s="502"/>
      <c r="AD453" s="502"/>
      <c r="AE453" s="502"/>
      <c r="AF453" s="502"/>
      <c r="AG453" s="502"/>
      <c r="AH453" s="502"/>
      <c r="AI453" s="502"/>
      <c r="AJ453" s="502"/>
      <c r="AK453" s="502"/>
      <c r="AL453" s="502"/>
      <c r="AM453" s="502"/>
      <c r="AN453" s="502"/>
      <c r="AO453" s="502"/>
      <c r="AP453" s="502"/>
      <c r="AQ453" s="502"/>
      <c r="AR453" s="502"/>
      <c r="AS453" s="502"/>
      <c r="AT453" s="502"/>
      <c r="AU453" s="502"/>
      <c r="AV453" s="502"/>
      <c r="AW453" s="502"/>
      <c r="AX453" s="502"/>
      <c r="AY453" s="502"/>
      <c r="AZ453" s="502"/>
      <c r="BA453" s="502"/>
      <c r="BB453" s="502"/>
      <c r="BC453" s="502"/>
      <c r="BD453" s="502"/>
      <c r="BE453" s="502"/>
      <c r="BF453" s="502"/>
      <c r="BG453" s="502"/>
      <c r="BH453" s="502"/>
      <c r="BI453" s="502"/>
    </row>
    <row r="454" spans="16:61" s="333" customFormat="1" x14ac:dyDescent="0.2">
      <c r="P454" s="502"/>
      <c r="Q454" s="502"/>
      <c r="R454" s="502"/>
      <c r="S454" s="502"/>
      <c r="T454" s="502"/>
      <c r="U454" s="502"/>
      <c r="V454" s="502"/>
      <c r="W454" s="502"/>
      <c r="X454" s="502"/>
      <c r="Y454" s="502"/>
      <c r="Z454" s="502"/>
      <c r="AA454" s="502"/>
      <c r="AB454" s="502"/>
      <c r="AC454" s="502"/>
      <c r="AD454" s="502"/>
      <c r="AE454" s="502"/>
      <c r="AF454" s="502"/>
      <c r="AG454" s="502"/>
      <c r="AH454" s="502"/>
      <c r="AI454" s="502"/>
      <c r="AJ454" s="502"/>
      <c r="AK454" s="502"/>
      <c r="AL454" s="502"/>
      <c r="AM454" s="502"/>
      <c r="AN454" s="502"/>
      <c r="AO454" s="502"/>
      <c r="AP454" s="502"/>
      <c r="AQ454" s="502"/>
      <c r="AR454" s="502"/>
      <c r="AS454" s="502"/>
      <c r="AT454" s="502"/>
      <c r="AU454" s="502"/>
      <c r="AV454" s="502"/>
      <c r="AW454" s="502"/>
      <c r="AX454" s="502"/>
      <c r="AY454" s="502"/>
      <c r="AZ454" s="502"/>
      <c r="BA454" s="502"/>
      <c r="BB454" s="502"/>
      <c r="BC454" s="502"/>
      <c r="BD454" s="502"/>
      <c r="BE454" s="502"/>
      <c r="BF454" s="502"/>
      <c r="BG454" s="502"/>
      <c r="BH454" s="502"/>
      <c r="BI454" s="502"/>
    </row>
    <row r="455" spans="16:61" s="333" customFormat="1" x14ac:dyDescent="0.2">
      <c r="P455" s="502"/>
      <c r="Q455" s="502"/>
      <c r="R455" s="502"/>
      <c r="S455" s="502"/>
      <c r="T455" s="502"/>
      <c r="U455" s="502"/>
      <c r="V455" s="502"/>
      <c r="W455" s="502"/>
      <c r="X455" s="502"/>
      <c r="Y455" s="502"/>
      <c r="Z455" s="502"/>
      <c r="AA455" s="502"/>
      <c r="AB455" s="502"/>
      <c r="AC455" s="502"/>
      <c r="AD455" s="502"/>
      <c r="AE455" s="502"/>
      <c r="AF455" s="502"/>
      <c r="AG455" s="502"/>
      <c r="AH455" s="502"/>
      <c r="AI455" s="502"/>
      <c r="AJ455" s="502"/>
      <c r="AK455" s="502"/>
      <c r="AL455" s="502"/>
      <c r="AM455" s="502"/>
      <c r="AN455" s="502"/>
      <c r="AO455" s="502"/>
      <c r="AP455" s="502"/>
      <c r="AQ455" s="502"/>
      <c r="AR455" s="502"/>
      <c r="AS455" s="502"/>
      <c r="AT455" s="502"/>
      <c r="AU455" s="502"/>
      <c r="AV455" s="502"/>
      <c r="AW455" s="502"/>
      <c r="AX455" s="502"/>
      <c r="AY455" s="502"/>
      <c r="AZ455" s="502"/>
      <c r="BA455" s="502"/>
      <c r="BB455" s="502"/>
      <c r="BC455" s="502"/>
      <c r="BD455" s="502"/>
      <c r="BE455" s="502"/>
      <c r="BF455" s="502"/>
      <c r="BG455" s="502"/>
      <c r="BH455" s="502"/>
      <c r="BI455" s="502"/>
    </row>
    <row r="456" spans="16:61" s="333" customFormat="1" x14ac:dyDescent="0.2">
      <c r="P456" s="502"/>
      <c r="Q456" s="502"/>
      <c r="R456" s="502"/>
      <c r="S456" s="502"/>
      <c r="T456" s="502"/>
      <c r="U456" s="502"/>
      <c r="V456" s="502"/>
      <c r="W456" s="502"/>
      <c r="X456" s="502"/>
      <c r="Y456" s="502"/>
      <c r="Z456" s="502"/>
      <c r="AA456" s="502"/>
      <c r="AB456" s="502"/>
      <c r="AC456" s="502"/>
      <c r="AD456" s="502"/>
      <c r="AE456" s="502"/>
      <c r="AF456" s="502"/>
      <c r="AG456" s="502"/>
      <c r="AH456" s="502"/>
      <c r="AI456" s="502"/>
      <c r="AJ456" s="502"/>
      <c r="AK456" s="502"/>
      <c r="AL456" s="502"/>
      <c r="AM456" s="502"/>
      <c r="AN456" s="502"/>
      <c r="AO456" s="502"/>
      <c r="AP456" s="502"/>
      <c r="AQ456" s="502"/>
      <c r="AR456" s="502"/>
      <c r="AS456" s="502"/>
      <c r="AT456" s="502"/>
      <c r="AU456" s="502"/>
      <c r="AV456" s="502"/>
      <c r="AW456" s="502"/>
      <c r="AX456" s="502"/>
      <c r="AY456" s="502"/>
      <c r="AZ456" s="502"/>
      <c r="BA456" s="502"/>
      <c r="BB456" s="502"/>
      <c r="BC456" s="502"/>
      <c r="BD456" s="502"/>
      <c r="BE456" s="502"/>
      <c r="BF456" s="502"/>
      <c r="BG456" s="502"/>
      <c r="BH456" s="502"/>
      <c r="BI456" s="502"/>
    </row>
    <row r="457" spans="16:61" s="333" customFormat="1" x14ac:dyDescent="0.2">
      <c r="P457" s="502"/>
      <c r="Q457" s="502"/>
      <c r="R457" s="502"/>
      <c r="S457" s="502"/>
      <c r="T457" s="502"/>
      <c r="U457" s="502"/>
      <c r="V457" s="502"/>
      <c r="W457" s="502"/>
      <c r="X457" s="502"/>
      <c r="Y457" s="502"/>
      <c r="Z457" s="502"/>
      <c r="AA457" s="502"/>
      <c r="AB457" s="502"/>
      <c r="AC457" s="502"/>
      <c r="AD457" s="502"/>
      <c r="AE457" s="502"/>
      <c r="AF457" s="502"/>
      <c r="AG457" s="502"/>
      <c r="AH457" s="502"/>
      <c r="AI457" s="502"/>
      <c r="AJ457" s="502"/>
      <c r="AK457" s="502"/>
      <c r="AL457" s="502"/>
      <c r="AM457" s="502"/>
      <c r="AN457" s="502"/>
      <c r="AO457" s="502"/>
      <c r="AP457" s="502"/>
      <c r="AQ457" s="502"/>
      <c r="AR457" s="502"/>
      <c r="AS457" s="502"/>
      <c r="AT457" s="502"/>
      <c r="AU457" s="502"/>
      <c r="AV457" s="502"/>
      <c r="AW457" s="502"/>
      <c r="AX457" s="502"/>
      <c r="AY457" s="502"/>
      <c r="AZ457" s="502"/>
      <c r="BA457" s="502"/>
      <c r="BB457" s="502"/>
      <c r="BC457" s="502"/>
      <c r="BD457" s="502"/>
      <c r="BE457" s="502"/>
      <c r="BF457" s="502"/>
      <c r="BG457" s="502"/>
      <c r="BH457" s="502"/>
      <c r="BI457" s="502"/>
    </row>
    <row r="458" spans="16:61" s="333" customFormat="1" x14ac:dyDescent="0.2">
      <c r="P458" s="502"/>
      <c r="Q458" s="502"/>
      <c r="R458" s="502"/>
      <c r="S458" s="502"/>
      <c r="T458" s="502"/>
      <c r="U458" s="502"/>
      <c r="V458" s="502"/>
      <c r="W458" s="502"/>
      <c r="X458" s="502"/>
      <c r="Y458" s="502"/>
      <c r="Z458" s="502"/>
      <c r="AA458" s="502"/>
      <c r="AB458" s="502"/>
      <c r="AC458" s="502"/>
      <c r="AD458" s="502"/>
      <c r="AE458" s="502"/>
      <c r="AF458" s="502"/>
      <c r="AG458" s="502"/>
      <c r="AH458" s="502"/>
      <c r="AI458" s="502"/>
      <c r="AJ458" s="502"/>
      <c r="AK458" s="502"/>
      <c r="AL458" s="502"/>
      <c r="AM458" s="502"/>
      <c r="AN458" s="502"/>
      <c r="AO458" s="502"/>
      <c r="AP458" s="502"/>
      <c r="AQ458" s="502"/>
      <c r="AR458" s="502"/>
      <c r="AS458" s="502"/>
      <c r="AT458" s="502"/>
      <c r="AU458" s="502"/>
      <c r="AV458" s="502"/>
      <c r="AW458" s="502"/>
      <c r="AX458" s="502"/>
      <c r="AY458" s="502"/>
      <c r="AZ458" s="502"/>
      <c r="BA458" s="502"/>
      <c r="BB458" s="502"/>
      <c r="BC458" s="502"/>
      <c r="BD458" s="502"/>
      <c r="BE458" s="502"/>
      <c r="BF458" s="502"/>
      <c r="BG458" s="502"/>
      <c r="BH458" s="502"/>
      <c r="BI458" s="502"/>
    </row>
    <row r="459" spans="16:61" s="333" customFormat="1" x14ac:dyDescent="0.2">
      <c r="P459" s="502"/>
      <c r="Q459" s="502"/>
      <c r="R459" s="502"/>
      <c r="S459" s="502"/>
      <c r="T459" s="502"/>
      <c r="U459" s="502"/>
      <c r="V459" s="502"/>
      <c r="W459" s="502"/>
      <c r="X459" s="502"/>
      <c r="Y459" s="502"/>
      <c r="Z459" s="502"/>
      <c r="AA459" s="502"/>
      <c r="AB459" s="502"/>
      <c r="AC459" s="502"/>
      <c r="AD459" s="502"/>
      <c r="AE459" s="502"/>
      <c r="AF459" s="502"/>
      <c r="AG459" s="502"/>
      <c r="AH459" s="502"/>
      <c r="AI459" s="502"/>
      <c r="AJ459" s="502"/>
      <c r="AK459" s="502"/>
      <c r="AL459" s="502"/>
      <c r="AM459" s="502"/>
      <c r="AN459" s="502"/>
      <c r="AO459" s="502"/>
      <c r="AP459" s="502"/>
      <c r="AQ459" s="502"/>
      <c r="AR459" s="502"/>
      <c r="AS459" s="502"/>
      <c r="AT459" s="502"/>
      <c r="AU459" s="502"/>
      <c r="AV459" s="502"/>
      <c r="AW459" s="502"/>
      <c r="AX459" s="502"/>
      <c r="AY459" s="502"/>
      <c r="AZ459" s="502"/>
      <c r="BA459" s="502"/>
      <c r="BB459" s="502"/>
      <c r="BC459" s="502"/>
      <c r="BD459" s="502"/>
      <c r="BE459" s="502"/>
      <c r="BF459" s="502"/>
      <c r="BG459" s="502"/>
      <c r="BH459" s="502"/>
      <c r="BI459" s="502"/>
    </row>
    <row r="460" spans="16:61" s="333" customFormat="1" x14ac:dyDescent="0.2">
      <c r="P460" s="502"/>
      <c r="Q460" s="502"/>
      <c r="R460" s="502"/>
      <c r="S460" s="502"/>
      <c r="T460" s="502"/>
      <c r="U460" s="502"/>
      <c r="V460" s="502"/>
      <c r="W460" s="502"/>
      <c r="X460" s="502"/>
      <c r="Y460" s="502"/>
      <c r="Z460" s="502"/>
      <c r="AA460" s="502"/>
      <c r="AB460" s="502"/>
      <c r="AC460" s="502"/>
      <c r="AD460" s="502"/>
      <c r="AE460" s="502"/>
      <c r="AF460" s="502"/>
      <c r="AG460" s="502"/>
      <c r="AH460" s="502"/>
      <c r="AI460" s="502"/>
      <c r="AJ460" s="502"/>
      <c r="AK460" s="502"/>
      <c r="AL460" s="502"/>
      <c r="AM460" s="502"/>
      <c r="AN460" s="502"/>
      <c r="AO460" s="502"/>
      <c r="AP460" s="502"/>
      <c r="AQ460" s="502"/>
      <c r="AR460" s="502"/>
      <c r="AS460" s="502"/>
      <c r="AT460" s="502"/>
      <c r="AU460" s="502"/>
      <c r="AV460" s="502"/>
      <c r="AW460" s="502"/>
      <c r="AX460" s="502"/>
      <c r="AY460" s="502"/>
      <c r="AZ460" s="502"/>
      <c r="BA460" s="502"/>
      <c r="BB460" s="502"/>
      <c r="BC460" s="502"/>
      <c r="BD460" s="502"/>
      <c r="BE460" s="502"/>
      <c r="BF460" s="502"/>
      <c r="BG460" s="502"/>
      <c r="BH460" s="502"/>
      <c r="BI460" s="502"/>
    </row>
    <row r="461" spans="16:61" s="333" customFormat="1" x14ac:dyDescent="0.2">
      <c r="P461" s="502"/>
      <c r="Q461" s="502"/>
      <c r="R461" s="502"/>
      <c r="S461" s="502"/>
      <c r="T461" s="502"/>
      <c r="U461" s="502"/>
      <c r="V461" s="502"/>
      <c r="W461" s="502"/>
      <c r="X461" s="502"/>
      <c r="Y461" s="502"/>
      <c r="Z461" s="502"/>
      <c r="AA461" s="502"/>
      <c r="AB461" s="502"/>
      <c r="AC461" s="502"/>
      <c r="AD461" s="502"/>
      <c r="AE461" s="502"/>
      <c r="AF461" s="502"/>
      <c r="AG461" s="502"/>
      <c r="AH461" s="502"/>
      <c r="AI461" s="502"/>
      <c r="AJ461" s="502"/>
      <c r="AK461" s="502"/>
      <c r="AL461" s="502"/>
      <c r="AM461" s="502"/>
      <c r="AN461" s="502"/>
      <c r="AO461" s="502"/>
      <c r="AP461" s="502"/>
      <c r="AQ461" s="502"/>
      <c r="AR461" s="502"/>
      <c r="AS461" s="502"/>
      <c r="AT461" s="502"/>
      <c r="AU461" s="502"/>
      <c r="AV461" s="502"/>
      <c r="AW461" s="502"/>
      <c r="AX461" s="502"/>
      <c r="AY461" s="502"/>
      <c r="AZ461" s="502"/>
      <c r="BA461" s="502"/>
      <c r="BB461" s="502"/>
      <c r="BC461" s="502"/>
      <c r="BD461" s="502"/>
      <c r="BE461" s="502"/>
      <c r="BF461" s="502"/>
      <c r="BG461" s="502"/>
      <c r="BH461" s="502"/>
      <c r="BI461" s="502"/>
    </row>
    <row r="462" spans="16:61" s="333" customFormat="1" x14ac:dyDescent="0.2">
      <c r="P462" s="502"/>
      <c r="Q462" s="502"/>
      <c r="R462" s="502"/>
      <c r="S462" s="502"/>
      <c r="T462" s="502"/>
      <c r="U462" s="502"/>
      <c r="V462" s="502"/>
      <c r="W462" s="502"/>
      <c r="X462" s="502"/>
      <c r="Y462" s="502"/>
      <c r="Z462" s="502"/>
      <c r="AA462" s="502"/>
      <c r="AB462" s="502"/>
      <c r="AC462" s="502"/>
      <c r="AD462" s="502"/>
      <c r="AE462" s="502"/>
      <c r="AF462" s="502"/>
      <c r="AG462" s="502"/>
      <c r="AH462" s="502"/>
      <c r="AI462" s="502"/>
      <c r="AJ462" s="502"/>
      <c r="AK462" s="502"/>
      <c r="AL462" s="502"/>
      <c r="AM462" s="502"/>
      <c r="AN462" s="502"/>
      <c r="AO462" s="502"/>
      <c r="AP462" s="502"/>
      <c r="AQ462" s="502"/>
      <c r="AR462" s="502"/>
      <c r="AS462" s="502"/>
      <c r="AT462" s="502"/>
      <c r="AU462" s="502"/>
      <c r="AV462" s="502"/>
      <c r="AW462" s="502"/>
      <c r="AX462" s="502"/>
      <c r="AY462" s="502"/>
      <c r="AZ462" s="502"/>
      <c r="BA462" s="502"/>
      <c r="BB462" s="502"/>
      <c r="BC462" s="502"/>
      <c r="BD462" s="502"/>
      <c r="BE462" s="502"/>
      <c r="BF462" s="502"/>
      <c r="BG462" s="502"/>
      <c r="BH462" s="502"/>
      <c r="BI462" s="502"/>
    </row>
    <row r="463" spans="16:61" s="333" customFormat="1" x14ac:dyDescent="0.2">
      <c r="P463" s="502"/>
      <c r="Q463" s="502"/>
      <c r="R463" s="502"/>
      <c r="S463" s="502"/>
      <c r="T463" s="502"/>
      <c r="U463" s="502"/>
      <c r="V463" s="502"/>
      <c r="W463" s="502"/>
      <c r="X463" s="502"/>
      <c r="Y463" s="502"/>
      <c r="Z463" s="502"/>
      <c r="AA463" s="502"/>
      <c r="AB463" s="502"/>
      <c r="AC463" s="502"/>
      <c r="AD463" s="502"/>
      <c r="AE463" s="502"/>
      <c r="AF463" s="502"/>
      <c r="AG463" s="502"/>
      <c r="AH463" s="502"/>
      <c r="AI463" s="502"/>
      <c r="AJ463" s="502"/>
      <c r="AK463" s="502"/>
      <c r="AL463" s="502"/>
      <c r="AM463" s="502"/>
      <c r="AN463" s="502"/>
      <c r="AO463" s="502"/>
      <c r="AP463" s="502"/>
      <c r="AQ463" s="502"/>
      <c r="AR463" s="502"/>
      <c r="AS463" s="502"/>
      <c r="AT463" s="502"/>
      <c r="AU463" s="502"/>
      <c r="AV463" s="502"/>
      <c r="AW463" s="502"/>
      <c r="AX463" s="502"/>
      <c r="AY463" s="502"/>
      <c r="AZ463" s="502"/>
      <c r="BA463" s="502"/>
      <c r="BB463" s="502"/>
      <c r="BC463" s="502"/>
      <c r="BD463" s="502"/>
      <c r="BE463" s="502"/>
      <c r="BF463" s="502"/>
      <c r="BG463" s="502"/>
      <c r="BH463" s="502"/>
      <c r="BI463" s="502"/>
    </row>
    <row r="464" spans="16:61" s="333" customFormat="1" x14ac:dyDescent="0.2">
      <c r="P464" s="502"/>
      <c r="Q464" s="502"/>
      <c r="R464" s="502"/>
      <c r="S464" s="502"/>
      <c r="T464" s="502"/>
      <c r="U464" s="502"/>
      <c r="V464" s="502"/>
      <c r="W464" s="502"/>
      <c r="X464" s="502"/>
      <c r="Y464" s="502"/>
      <c r="Z464" s="502"/>
      <c r="AA464" s="502"/>
      <c r="AB464" s="502"/>
      <c r="AC464" s="502"/>
      <c r="AD464" s="502"/>
      <c r="AE464" s="502"/>
      <c r="AF464" s="502"/>
      <c r="AG464" s="502"/>
      <c r="AH464" s="502"/>
      <c r="AI464" s="502"/>
      <c r="AJ464" s="502"/>
      <c r="AK464" s="502"/>
      <c r="AL464" s="502"/>
      <c r="AM464" s="502"/>
      <c r="AN464" s="502"/>
      <c r="AO464" s="502"/>
      <c r="AP464" s="502"/>
      <c r="AQ464" s="502"/>
      <c r="AR464" s="502"/>
      <c r="AS464" s="502"/>
      <c r="AT464" s="502"/>
      <c r="AU464" s="502"/>
      <c r="AV464" s="502"/>
      <c r="AW464" s="502"/>
      <c r="AX464" s="502"/>
      <c r="AY464" s="502"/>
      <c r="AZ464" s="502"/>
      <c r="BA464" s="502"/>
      <c r="BB464" s="502"/>
      <c r="BC464" s="502"/>
      <c r="BD464" s="502"/>
      <c r="BE464" s="502"/>
      <c r="BF464" s="502"/>
      <c r="BG464" s="502"/>
      <c r="BH464" s="502"/>
      <c r="BI464" s="502"/>
    </row>
    <row r="465" spans="16:61" s="333" customFormat="1" x14ac:dyDescent="0.2">
      <c r="P465" s="502"/>
      <c r="Q465" s="502"/>
      <c r="R465" s="502"/>
      <c r="S465" s="502"/>
      <c r="T465" s="502"/>
      <c r="U465" s="502"/>
      <c r="V465" s="502"/>
      <c r="W465" s="502"/>
      <c r="X465" s="502"/>
      <c r="Y465" s="502"/>
      <c r="Z465" s="502"/>
      <c r="AA465" s="502"/>
      <c r="AB465" s="502"/>
      <c r="AC465" s="502"/>
      <c r="AD465" s="502"/>
      <c r="AE465" s="502"/>
      <c r="AF465" s="502"/>
      <c r="AG465" s="502"/>
      <c r="AH465" s="502"/>
      <c r="AI465" s="502"/>
      <c r="AJ465" s="502"/>
      <c r="AK465" s="502"/>
      <c r="AL465" s="502"/>
      <c r="AM465" s="502"/>
      <c r="AN465" s="502"/>
      <c r="AO465" s="502"/>
      <c r="AP465" s="502"/>
      <c r="AQ465" s="502"/>
      <c r="AR465" s="502"/>
      <c r="AS465" s="502"/>
      <c r="AT465" s="502"/>
      <c r="AU465" s="502"/>
      <c r="AV465" s="502"/>
      <c r="AW465" s="502"/>
      <c r="AX465" s="502"/>
      <c r="AY465" s="502"/>
      <c r="AZ465" s="502"/>
      <c r="BA465" s="502"/>
      <c r="BB465" s="502"/>
      <c r="BC465" s="502"/>
      <c r="BD465" s="502"/>
      <c r="BE465" s="502"/>
      <c r="BF465" s="502"/>
      <c r="BG465" s="502"/>
      <c r="BH465" s="502"/>
      <c r="BI465" s="502"/>
    </row>
    <row r="466" spans="16:61" s="333" customFormat="1" x14ac:dyDescent="0.2">
      <c r="P466" s="502"/>
      <c r="Q466" s="502"/>
      <c r="R466" s="502"/>
      <c r="S466" s="502"/>
      <c r="T466" s="502"/>
      <c r="U466" s="502"/>
      <c r="V466" s="502"/>
      <c r="W466" s="502"/>
      <c r="X466" s="502"/>
      <c r="Y466" s="502"/>
      <c r="Z466" s="502"/>
      <c r="AA466" s="502"/>
      <c r="AB466" s="502"/>
      <c r="AC466" s="502"/>
      <c r="AD466" s="502"/>
      <c r="AE466" s="502"/>
      <c r="AF466" s="502"/>
      <c r="AG466" s="502"/>
      <c r="AH466" s="502"/>
      <c r="AI466" s="502"/>
      <c r="AJ466" s="502"/>
      <c r="AK466" s="502"/>
      <c r="AL466" s="502"/>
      <c r="AM466" s="502"/>
      <c r="AN466" s="502"/>
      <c r="AO466" s="502"/>
      <c r="AP466" s="502"/>
      <c r="AQ466" s="502"/>
      <c r="AR466" s="502"/>
      <c r="AS466" s="502"/>
      <c r="AT466" s="502"/>
      <c r="AU466" s="502"/>
      <c r="AV466" s="502"/>
      <c r="AW466" s="502"/>
      <c r="AX466" s="502"/>
      <c r="AY466" s="502"/>
      <c r="AZ466" s="502"/>
      <c r="BA466" s="502"/>
      <c r="BB466" s="502"/>
      <c r="BC466" s="502"/>
      <c r="BD466" s="502"/>
      <c r="BE466" s="502"/>
      <c r="BF466" s="502"/>
      <c r="BG466" s="502"/>
      <c r="BH466" s="502"/>
      <c r="BI466" s="502"/>
    </row>
    <row r="467" spans="16:61" s="333" customFormat="1" x14ac:dyDescent="0.2">
      <c r="P467" s="502"/>
      <c r="Q467" s="502"/>
      <c r="R467" s="502"/>
      <c r="S467" s="502"/>
      <c r="T467" s="502"/>
      <c r="U467" s="502"/>
      <c r="V467" s="502"/>
      <c r="W467" s="502"/>
      <c r="X467" s="502"/>
      <c r="Y467" s="502"/>
      <c r="Z467" s="502"/>
      <c r="AA467" s="502"/>
      <c r="AB467" s="502"/>
      <c r="AC467" s="502"/>
      <c r="AD467" s="502"/>
      <c r="AE467" s="502"/>
      <c r="AF467" s="502"/>
      <c r="AG467" s="502"/>
      <c r="AH467" s="502"/>
      <c r="AI467" s="502"/>
      <c r="AJ467" s="502"/>
      <c r="AK467" s="502"/>
      <c r="AL467" s="502"/>
      <c r="AM467" s="502"/>
      <c r="AN467" s="502"/>
      <c r="AO467" s="502"/>
      <c r="AP467" s="502"/>
      <c r="AQ467" s="502"/>
      <c r="AR467" s="502"/>
      <c r="AS467" s="502"/>
      <c r="AT467" s="502"/>
      <c r="AU467" s="502"/>
      <c r="AV467" s="502"/>
      <c r="AW467" s="502"/>
      <c r="AX467" s="502"/>
      <c r="AY467" s="502"/>
      <c r="AZ467" s="502"/>
      <c r="BA467" s="502"/>
      <c r="BB467" s="502"/>
      <c r="BC467" s="502"/>
      <c r="BD467" s="502"/>
      <c r="BE467" s="502"/>
      <c r="BF467" s="502"/>
      <c r="BG467" s="502"/>
      <c r="BH467" s="502"/>
      <c r="BI467" s="502"/>
    </row>
    <row r="468" spans="16:61" s="333" customFormat="1" x14ac:dyDescent="0.2">
      <c r="P468" s="502"/>
      <c r="Q468" s="502"/>
      <c r="R468" s="502"/>
      <c r="S468" s="502"/>
      <c r="T468" s="502"/>
      <c r="U468" s="502"/>
      <c r="V468" s="502"/>
      <c r="W468" s="502"/>
      <c r="X468" s="502"/>
      <c r="Y468" s="502"/>
      <c r="Z468" s="502"/>
      <c r="AA468" s="502"/>
      <c r="AB468" s="502"/>
      <c r="AC468" s="502"/>
      <c r="AD468" s="502"/>
      <c r="AE468" s="502"/>
      <c r="AF468" s="502"/>
      <c r="AG468" s="502"/>
      <c r="AH468" s="502"/>
      <c r="AI468" s="502"/>
      <c r="AJ468" s="502"/>
      <c r="AK468" s="502"/>
      <c r="AL468" s="502"/>
      <c r="AM468" s="502"/>
      <c r="AN468" s="502"/>
      <c r="AO468" s="502"/>
      <c r="AP468" s="502"/>
      <c r="AQ468" s="502"/>
      <c r="AR468" s="502"/>
      <c r="AS468" s="502"/>
      <c r="AT468" s="502"/>
      <c r="AU468" s="502"/>
      <c r="AV468" s="502"/>
      <c r="AW468" s="502"/>
      <c r="AX468" s="502"/>
      <c r="AY468" s="502"/>
      <c r="AZ468" s="502"/>
      <c r="BA468" s="502"/>
      <c r="BB468" s="502"/>
      <c r="BC468" s="502"/>
      <c r="BD468" s="502"/>
      <c r="BE468" s="502"/>
      <c r="BF468" s="502"/>
      <c r="BG468" s="502"/>
      <c r="BH468" s="502"/>
      <c r="BI468" s="502"/>
    </row>
    <row r="469" spans="16:61" s="333" customFormat="1" x14ac:dyDescent="0.2">
      <c r="P469" s="502"/>
      <c r="Q469" s="502"/>
      <c r="R469" s="502"/>
      <c r="S469" s="502"/>
      <c r="T469" s="502"/>
      <c r="U469" s="502"/>
      <c r="V469" s="502"/>
      <c r="W469" s="502"/>
      <c r="X469" s="502"/>
      <c r="Y469" s="502"/>
      <c r="Z469" s="502"/>
      <c r="AA469" s="502"/>
      <c r="AB469" s="502"/>
      <c r="AC469" s="502"/>
      <c r="AD469" s="502"/>
      <c r="AE469" s="502"/>
      <c r="AF469" s="502"/>
      <c r="AG469" s="502"/>
      <c r="AH469" s="502"/>
      <c r="AI469" s="502"/>
      <c r="AJ469" s="502"/>
      <c r="AK469" s="502"/>
      <c r="AL469" s="502"/>
      <c r="AM469" s="502"/>
      <c r="AN469" s="502"/>
      <c r="AO469" s="502"/>
      <c r="AP469" s="502"/>
      <c r="AQ469" s="502"/>
      <c r="AR469" s="502"/>
      <c r="AS469" s="502"/>
      <c r="AT469" s="502"/>
      <c r="AU469" s="502"/>
      <c r="AV469" s="502"/>
      <c r="AW469" s="502"/>
      <c r="AX469" s="502"/>
      <c r="AY469" s="502"/>
      <c r="AZ469" s="502"/>
      <c r="BA469" s="502"/>
      <c r="BB469" s="502"/>
      <c r="BC469" s="502"/>
      <c r="BD469" s="502"/>
      <c r="BE469" s="502"/>
      <c r="BF469" s="502"/>
      <c r="BG469" s="502"/>
      <c r="BH469" s="502"/>
      <c r="BI469" s="502"/>
    </row>
    <row r="470" spans="16:61" s="333" customFormat="1" x14ac:dyDescent="0.2">
      <c r="P470" s="502"/>
      <c r="Q470" s="502"/>
      <c r="R470" s="502"/>
      <c r="S470" s="502"/>
      <c r="T470" s="502"/>
      <c r="U470" s="502"/>
      <c r="V470" s="502"/>
      <c r="W470" s="502"/>
      <c r="X470" s="502"/>
      <c r="Y470" s="502"/>
      <c r="Z470" s="502"/>
      <c r="AA470" s="502"/>
      <c r="AB470" s="502"/>
      <c r="AC470" s="502"/>
      <c r="AD470" s="502"/>
      <c r="AE470" s="502"/>
      <c r="AF470" s="502"/>
      <c r="AG470" s="502"/>
      <c r="AH470" s="502"/>
      <c r="AI470" s="502"/>
      <c r="AJ470" s="502"/>
      <c r="AK470" s="502"/>
      <c r="AL470" s="502"/>
      <c r="AM470" s="502"/>
      <c r="AN470" s="502"/>
      <c r="AO470" s="502"/>
      <c r="AP470" s="502"/>
      <c r="AQ470" s="502"/>
      <c r="AR470" s="502"/>
      <c r="AS470" s="502"/>
      <c r="AT470" s="502"/>
      <c r="AU470" s="502"/>
      <c r="AV470" s="502"/>
      <c r="AW470" s="502"/>
      <c r="AX470" s="502"/>
      <c r="AY470" s="502"/>
      <c r="AZ470" s="502"/>
      <c r="BA470" s="502"/>
      <c r="BB470" s="502"/>
      <c r="BC470" s="502"/>
      <c r="BD470" s="502"/>
      <c r="BE470" s="502"/>
      <c r="BF470" s="502"/>
      <c r="BG470" s="502"/>
      <c r="BH470" s="502"/>
      <c r="BI470" s="502"/>
    </row>
    <row r="471" spans="16:61" s="333" customFormat="1" x14ac:dyDescent="0.2">
      <c r="P471" s="502"/>
      <c r="Q471" s="502"/>
      <c r="R471" s="502"/>
      <c r="S471" s="502"/>
      <c r="T471" s="502"/>
      <c r="U471" s="502"/>
      <c r="V471" s="502"/>
      <c r="W471" s="502"/>
      <c r="X471" s="502"/>
      <c r="Y471" s="502"/>
      <c r="Z471" s="502"/>
      <c r="AA471" s="502"/>
      <c r="AB471" s="502"/>
      <c r="AC471" s="502"/>
      <c r="AD471" s="502"/>
      <c r="AE471" s="502"/>
      <c r="AF471" s="502"/>
      <c r="AG471" s="502"/>
      <c r="AH471" s="502"/>
      <c r="AI471" s="502"/>
      <c r="AJ471" s="502"/>
      <c r="AK471" s="502"/>
      <c r="AL471" s="502"/>
      <c r="AM471" s="502"/>
      <c r="AN471" s="502"/>
      <c r="AO471" s="502"/>
      <c r="AP471" s="502"/>
      <c r="AQ471" s="502"/>
      <c r="AR471" s="502"/>
      <c r="AS471" s="502"/>
      <c r="AT471" s="502"/>
      <c r="AU471" s="502"/>
      <c r="AV471" s="502"/>
      <c r="AW471" s="502"/>
      <c r="AX471" s="502"/>
      <c r="AY471" s="502"/>
      <c r="AZ471" s="502"/>
      <c r="BA471" s="502"/>
      <c r="BB471" s="502"/>
      <c r="BC471" s="502"/>
      <c r="BD471" s="502"/>
      <c r="BE471" s="502"/>
      <c r="BF471" s="502"/>
      <c r="BG471" s="502"/>
      <c r="BH471" s="502"/>
      <c r="BI471" s="502"/>
    </row>
    <row r="472" spans="16:61" s="333" customFormat="1" x14ac:dyDescent="0.2">
      <c r="P472" s="502"/>
      <c r="Q472" s="502"/>
      <c r="R472" s="502"/>
      <c r="S472" s="502"/>
      <c r="T472" s="502"/>
      <c r="U472" s="502"/>
      <c r="V472" s="502"/>
      <c r="W472" s="502"/>
      <c r="X472" s="502"/>
      <c r="Y472" s="502"/>
      <c r="Z472" s="502"/>
      <c r="AA472" s="502"/>
      <c r="AB472" s="502"/>
      <c r="AC472" s="502"/>
      <c r="AD472" s="502"/>
      <c r="AE472" s="502"/>
      <c r="AF472" s="502"/>
      <c r="AG472" s="502"/>
      <c r="AH472" s="502"/>
      <c r="AI472" s="502"/>
      <c r="AJ472" s="502"/>
      <c r="AK472" s="502"/>
      <c r="AL472" s="502"/>
      <c r="AM472" s="502"/>
      <c r="AN472" s="502"/>
      <c r="AO472" s="502"/>
      <c r="AP472" s="502"/>
      <c r="AQ472" s="502"/>
      <c r="AR472" s="502"/>
      <c r="AS472" s="502"/>
      <c r="AT472" s="502"/>
      <c r="AU472" s="502"/>
      <c r="AV472" s="502"/>
      <c r="AW472" s="502"/>
      <c r="AX472" s="502"/>
      <c r="AY472" s="502"/>
      <c r="AZ472" s="502"/>
      <c r="BA472" s="502"/>
      <c r="BB472" s="502"/>
      <c r="BC472" s="502"/>
      <c r="BD472" s="502"/>
      <c r="BE472" s="502"/>
      <c r="BF472" s="502"/>
      <c r="BG472" s="502"/>
      <c r="BH472" s="502"/>
      <c r="BI472" s="502"/>
    </row>
    <row r="473" spans="16:61" s="333" customFormat="1" x14ac:dyDescent="0.2">
      <c r="P473" s="502"/>
      <c r="Q473" s="502"/>
      <c r="R473" s="502"/>
      <c r="S473" s="502"/>
      <c r="T473" s="502"/>
      <c r="U473" s="502"/>
      <c r="V473" s="502"/>
      <c r="W473" s="502"/>
      <c r="X473" s="502"/>
      <c r="Y473" s="502"/>
      <c r="Z473" s="502"/>
      <c r="AA473" s="502"/>
      <c r="AB473" s="502"/>
      <c r="AC473" s="502"/>
      <c r="AD473" s="502"/>
      <c r="AE473" s="502"/>
      <c r="AF473" s="502"/>
      <c r="AG473" s="502"/>
      <c r="AH473" s="502"/>
      <c r="AI473" s="502"/>
      <c r="AJ473" s="502"/>
      <c r="AK473" s="502"/>
      <c r="AL473" s="502"/>
      <c r="AM473" s="502"/>
      <c r="AN473" s="502"/>
      <c r="AO473" s="502"/>
      <c r="AP473" s="502"/>
      <c r="AQ473" s="502"/>
      <c r="AR473" s="502"/>
      <c r="AS473" s="502"/>
      <c r="AT473" s="502"/>
      <c r="AU473" s="502"/>
      <c r="AV473" s="502"/>
      <c r="AW473" s="502"/>
      <c r="AX473" s="502"/>
      <c r="AY473" s="502"/>
      <c r="AZ473" s="502"/>
      <c r="BA473" s="502"/>
      <c r="BB473" s="502"/>
      <c r="BC473" s="502"/>
      <c r="BD473" s="502"/>
      <c r="BE473" s="502"/>
      <c r="BF473" s="502"/>
      <c r="BG473" s="502"/>
      <c r="BH473" s="502"/>
      <c r="BI473" s="502"/>
    </row>
    <row r="474" spans="16:61" s="333" customFormat="1" x14ac:dyDescent="0.2">
      <c r="P474" s="502"/>
      <c r="Q474" s="502"/>
      <c r="R474" s="502"/>
      <c r="S474" s="502"/>
      <c r="T474" s="502"/>
      <c r="U474" s="502"/>
      <c r="V474" s="502"/>
      <c r="W474" s="502"/>
      <c r="X474" s="502"/>
      <c r="Y474" s="502"/>
      <c r="Z474" s="502"/>
      <c r="AA474" s="502"/>
      <c r="AB474" s="502"/>
      <c r="AC474" s="502"/>
      <c r="AD474" s="502"/>
      <c r="AE474" s="502"/>
      <c r="AF474" s="502"/>
      <c r="AG474" s="502"/>
      <c r="AH474" s="502"/>
      <c r="AI474" s="502"/>
      <c r="AJ474" s="502"/>
      <c r="AK474" s="502"/>
      <c r="AL474" s="502"/>
      <c r="AM474" s="502"/>
      <c r="AN474" s="502"/>
      <c r="AO474" s="502"/>
      <c r="AP474" s="502"/>
      <c r="AQ474" s="502"/>
      <c r="AR474" s="502"/>
      <c r="AS474" s="502"/>
      <c r="AT474" s="502"/>
      <c r="AU474" s="502"/>
      <c r="AV474" s="502"/>
      <c r="AW474" s="502"/>
      <c r="AX474" s="502"/>
      <c r="AY474" s="502"/>
      <c r="AZ474" s="502"/>
      <c r="BA474" s="502"/>
      <c r="BB474" s="502"/>
      <c r="BC474" s="502"/>
      <c r="BD474" s="502"/>
      <c r="BE474" s="502"/>
      <c r="BF474" s="502"/>
      <c r="BG474" s="502"/>
      <c r="BH474" s="502"/>
      <c r="BI474" s="502"/>
    </row>
    <row r="475" spans="16:61" s="333" customFormat="1" x14ac:dyDescent="0.2">
      <c r="P475" s="502"/>
      <c r="Q475" s="502"/>
      <c r="R475" s="502"/>
      <c r="S475" s="502"/>
      <c r="T475" s="502"/>
      <c r="U475" s="502"/>
      <c r="V475" s="502"/>
      <c r="W475" s="502"/>
      <c r="X475" s="502"/>
      <c r="Y475" s="502"/>
      <c r="Z475" s="502"/>
      <c r="AA475" s="502"/>
      <c r="AB475" s="502"/>
      <c r="AC475" s="502"/>
      <c r="AD475" s="502"/>
      <c r="AE475" s="502"/>
      <c r="AF475" s="502"/>
      <c r="AG475" s="502"/>
      <c r="AH475" s="502"/>
      <c r="AI475" s="502"/>
      <c r="AJ475" s="502"/>
      <c r="AK475" s="502"/>
      <c r="AL475" s="502"/>
      <c r="AM475" s="502"/>
      <c r="AN475" s="502"/>
      <c r="AO475" s="502"/>
      <c r="AP475" s="502"/>
      <c r="AQ475" s="502"/>
      <c r="AR475" s="502"/>
      <c r="AS475" s="502"/>
      <c r="AT475" s="502"/>
      <c r="AU475" s="502"/>
      <c r="AV475" s="502"/>
      <c r="AW475" s="502"/>
      <c r="AX475" s="502"/>
      <c r="AY475" s="502"/>
      <c r="AZ475" s="502"/>
      <c r="BA475" s="502"/>
      <c r="BB475" s="502"/>
      <c r="BC475" s="502"/>
      <c r="BD475" s="502"/>
      <c r="BE475" s="502"/>
      <c r="BF475" s="502"/>
      <c r="BG475" s="502"/>
      <c r="BH475" s="502"/>
      <c r="BI475" s="502"/>
    </row>
    <row r="476" spans="16:61" s="333" customFormat="1" x14ac:dyDescent="0.2">
      <c r="P476" s="502"/>
      <c r="Q476" s="502"/>
      <c r="R476" s="502"/>
      <c r="S476" s="502"/>
      <c r="T476" s="502"/>
      <c r="U476" s="502"/>
      <c r="V476" s="502"/>
      <c r="W476" s="502"/>
      <c r="X476" s="502"/>
      <c r="Y476" s="502"/>
      <c r="Z476" s="502"/>
      <c r="AA476" s="502"/>
      <c r="AB476" s="502"/>
      <c r="AC476" s="502"/>
      <c r="AD476" s="502"/>
      <c r="AE476" s="502"/>
      <c r="AF476" s="502"/>
      <c r="AG476" s="502"/>
      <c r="AH476" s="502"/>
      <c r="AI476" s="502"/>
      <c r="AJ476" s="502"/>
      <c r="AK476" s="502"/>
      <c r="AL476" s="502"/>
      <c r="AM476" s="502"/>
      <c r="AN476" s="502"/>
      <c r="AO476" s="502"/>
      <c r="AP476" s="502"/>
      <c r="AQ476" s="502"/>
      <c r="AR476" s="502"/>
      <c r="AS476" s="502"/>
      <c r="AT476" s="502"/>
      <c r="AU476" s="502"/>
      <c r="AV476" s="502"/>
      <c r="AW476" s="502"/>
      <c r="AX476" s="502"/>
      <c r="AY476" s="502"/>
      <c r="AZ476" s="502"/>
      <c r="BA476" s="502"/>
      <c r="BB476" s="502"/>
      <c r="BC476" s="502"/>
      <c r="BD476" s="502"/>
      <c r="BE476" s="502"/>
      <c r="BF476" s="502"/>
      <c r="BG476" s="502"/>
      <c r="BH476" s="502"/>
      <c r="BI476" s="502"/>
    </row>
    <row r="477" spans="16:61" s="333" customFormat="1" x14ac:dyDescent="0.2">
      <c r="P477" s="502"/>
      <c r="Q477" s="502"/>
      <c r="R477" s="502"/>
      <c r="S477" s="502"/>
      <c r="T477" s="502"/>
      <c r="U477" s="502"/>
      <c r="V477" s="502"/>
      <c r="W477" s="502"/>
      <c r="X477" s="502"/>
      <c r="Y477" s="502"/>
      <c r="Z477" s="502"/>
      <c r="AA477" s="502"/>
      <c r="AB477" s="502"/>
      <c r="AC477" s="502"/>
      <c r="AD477" s="502"/>
      <c r="AE477" s="502"/>
      <c r="AF477" s="502"/>
      <c r="AG477" s="502"/>
      <c r="AH477" s="502"/>
      <c r="AI477" s="502"/>
      <c r="AJ477" s="502"/>
      <c r="AK477" s="502"/>
      <c r="AL477" s="502"/>
      <c r="AM477" s="502"/>
      <c r="AN477" s="502"/>
      <c r="AO477" s="502"/>
      <c r="AP477" s="502"/>
      <c r="AQ477" s="502"/>
      <c r="AR477" s="502"/>
      <c r="AS477" s="502"/>
      <c r="AT477" s="502"/>
      <c r="AU477" s="502"/>
      <c r="AV477" s="502"/>
      <c r="AW477" s="502"/>
      <c r="AX477" s="502"/>
      <c r="AY477" s="502"/>
      <c r="AZ477" s="502"/>
      <c r="BA477" s="502"/>
      <c r="BB477" s="502"/>
      <c r="BC477" s="502"/>
      <c r="BD477" s="502"/>
      <c r="BE477" s="502"/>
      <c r="BF477" s="502"/>
      <c r="BG477" s="502"/>
      <c r="BH477" s="502"/>
      <c r="BI477" s="502"/>
    </row>
    <row r="478" spans="16:61" s="333" customFormat="1" x14ac:dyDescent="0.2">
      <c r="P478" s="502"/>
      <c r="Q478" s="502"/>
      <c r="R478" s="502"/>
      <c r="S478" s="502"/>
      <c r="T478" s="502"/>
      <c r="U478" s="502"/>
      <c r="V478" s="502"/>
      <c r="W478" s="502"/>
      <c r="X478" s="502"/>
      <c r="Y478" s="502"/>
      <c r="Z478" s="502"/>
      <c r="AA478" s="502"/>
      <c r="AB478" s="502"/>
      <c r="AC478" s="502"/>
      <c r="AD478" s="502"/>
      <c r="AE478" s="502"/>
      <c r="AF478" s="502"/>
      <c r="AG478" s="502"/>
      <c r="AH478" s="502"/>
      <c r="AI478" s="502"/>
      <c r="AJ478" s="502"/>
      <c r="AK478" s="502"/>
      <c r="AL478" s="502"/>
      <c r="AM478" s="502"/>
      <c r="AN478" s="502"/>
      <c r="AO478" s="502"/>
      <c r="AP478" s="502"/>
      <c r="AQ478" s="502"/>
      <c r="AR478" s="502"/>
      <c r="AS478" s="502"/>
      <c r="AT478" s="502"/>
      <c r="AU478" s="502"/>
      <c r="AV478" s="502"/>
      <c r="AW478" s="502"/>
      <c r="AX478" s="502"/>
      <c r="AY478" s="502"/>
      <c r="AZ478" s="502"/>
      <c r="BA478" s="502"/>
      <c r="BB478" s="502"/>
      <c r="BC478" s="502"/>
      <c r="BD478" s="502"/>
      <c r="BE478" s="502"/>
      <c r="BF478" s="502"/>
      <c r="BG478" s="502"/>
      <c r="BH478" s="502"/>
      <c r="BI478" s="502"/>
    </row>
    <row r="479" spans="16:61" s="333" customFormat="1" x14ac:dyDescent="0.2">
      <c r="P479" s="502"/>
      <c r="Q479" s="502"/>
      <c r="R479" s="502"/>
      <c r="S479" s="502"/>
      <c r="T479" s="502"/>
      <c r="U479" s="502"/>
      <c r="V479" s="502"/>
      <c r="W479" s="502"/>
      <c r="X479" s="502"/>
      <c r="Y479" s="502"/>
      <c r="Z479" s="502"/>
      <c r="AA479" s="502"/>
      <c r="AB479" s="502"/>
      <c r="AC479" s="502"/>
      <c r="AD479" s="502"/>
      <c r="AE479" s="502"/>
      <c r="AF479" s="502"/>
      <c r="AG479" s="502"/>
      <c r="AH479" s="502"/>
      <c r="AI479" s="502"/>
      <c r="AJ479" s="502"/>
      <c r="AK479" s="502"/>
      <c r="AL479" s="502"/>
      <c r="AM479" s="502"/>
      <c r="AN479" s="502"/>
      <c r="AO479" s="502"/>
      <c r="AP479" s="502"/>
      <c r="AQ479" s="502"/>
      <c r="AR479" s="502"/>
      <c r="AS479" s="502"/>
      <c r="AT479" s="502"/>
      <c r="AU479" s="502"/>
      <c r="AV479" s="502"/>
      <c r="AW479" s="502"/>
      <c r="AX479" s="502"/>
      <c r="AY479" s="502"/>
      <c r="AZ479" s="502"/>
      <c r="BA479" s="502"/>
      <c r="BB479" s="502"/>
      <c r="BC479" s="502"/>
      <c r="BD479" s="502"/>
      <c r="BE479" s="502"/>
      <c r="BF479" s="502"/>
      <c r="BG479" s="502"/>
      <c r="BH479" s="502"/>
      <c r="BI479" s="502"/>
    </row>
    <row r="480" spans="16:61" s="333" customFormat="1" x14ac:dyDescent="0.2">
      <c r="P480" s="502"/>
      <c r="Q480" s="502"/>
      <c r="R480" s="502"/>
      <c r="S480" s="502"/>
      <c r="T480" s="502"/>
      <c r="U480" s="502"/>
      <c r="V480" s="502"/>
      <c r="W480" s="502"/>
      <c r="X480" s="502"/>
      <c r="Y480" s="502"/>
      <c r="Z480" s="502"/>
      <c r="AA480" s="502"/>
      <c r="AB480" s="502"/>
      <c r="AC480" s="502"/>
      <c r="AD480" s="502"/>
      <c r="AE480" s="502"/>
      <c r="AF480" s="502"/>
      <c r="AG480" s="502"/>
      <c r="AH480" s="502"/>
      <c r="AI480" s="502"/>
      <c r="AJ480" s="502"/>
      <c r="AK480" s="502"/>
      <c r="AL480" s="502"/>
      <c r="AM480" s="502"/>
      <c r="AN480" s="502"/>
      <c r="AO480" s="502"/>
      <c r="AP480" s="502"/>
      <c r="AQ480" s="502"/>
      <c r="AR480" s="502"/>
      <c r="AS480" s="502"/>
      <c r="AT480" s="502"/>
      <c r="AU480" s="502"/>
      <c r="AV480" s="502"/>
      <c r="AW480" s="502"/>
      <c r="AX480" s="502"/>
      <c r="AY480" s="502"/>
      <c r="AZ480" s="502"/>
      <c r="BA480" s="502"/>
      <c r="BB480" s="502"/>
      <c r="BC480" s="502"/>
      <c r="BD480" s="502"/>
      <c r="BE480" s="502"/>
      <c r="BF480" s="502"/>
      <c r="BG480" s="502"/>
      <c r="BH480" s="502"/>
      <c r="BI480" s="502"/>
    </row>
    <row r="481" spans="16:61" s="333" customFormat="1" x14ac:dyDescent="0.2">
      <c r="P481" s="502"/>
      <c r="Q481" s="502"/>
      <c r="R481" s="502"/>
      <c r="S481" s="502"/>
      <c r="T481" s="502"/>
      <c r="U481" s="502"/>
      <c r="V481" s="502"/>
      <c r="W481" s="502"/>
      <c r="X481" s="502"/>
      <c r="Y481" s="502"/>
      <c r="Z481" s="502"/>
      <c r="AA481" s="502"/>
      <c r="AB481" s="502"/>
      <c r="AC481" s="502"/>
      <c r="AD481" s="502"/>
      <c r="AE481" s="502"/>
      <c r="AF481" s="502"/>
      <c r="AG481" s="502"/>
      <c r="AH481" s="502"/>
      <c r="AI481" s="502"/>
      <c r="AJ481" s="502"/>
      <c r="AK481" s="502"/>
      <c r="AL481" s="502"/>
      <c r="AM481" s="502"/>
      <c r="AN481" s="502"/>
      <c r="AO481" s="502"/>
      <c r="AP481" s="502"/>
      <c r="AQ481" s="502"/>
      <c r="AR481" s="502"/>
      <c r="AS481" s="502"/>
      <c r="AT481" s="502"/>
      <c r="AU481" s="502"/>
      <c r="AV481" s="502"/>
      <c r="AW481" s="502"/>
      <c r="AX481" s="502"/>
      <c r="AY481" s="502"/>
      <c r="AZ481" s="502"/>
      <c r="BA481" s="502"/>
      <c r="BB481" s="502"/>
      <c r="BC481" s="502"/>
      <c r="BD481" s="502"/>
      <c r="BE481" s="502"/>
      <c r="BF481" s="502"/>
      <c r="BG481" s="502"/>
      <c r="BH481" s="502"/>
      <c r="BI481" s="502"/>
    </row>
    <row r="482" spans="16:61" s="333" customFormat="1" x14ac:dyDescent="0.2">
      <c r="P482" s="502"/>
      <c r="Q482" s="502"/>
      <c r="R482" s="502"/>
      <c r="S482" s="502"/>
      <c r="T482" s="502"/>
      <c r="U482" s="502"/>
      <c r="V482" s="502"/>
      <c r="W482" s="502"/>
      <c r="X482" s="502"/>
      <c r="Y482" s="502"/>
      <c r="Z482" s="502"/>
      <c r="AA482" s="502"/>
      <c r="AB482" s="502"/>
      <c r="AC482" s="502"/>
      <c r="AD482" s="502"/>
      <c r="AE482" s="502"/>
      <c r="AF482" s="502"/>
      <c r="AG482" s="502"/>
      <c r="AH482" s="502"/>
      <c r="AI482" s="502"/>
      <c r="AJ482" s="502"/>
      <c r="AK482" s="502"/>
      <c r="AL482" s="502"/>
      <c r="AM482" s="502"/>
      <c r="AN482" s="502"/>
      <c r="AO482" s="502"/>
      <c r="AP482" s="502"/>
      <c r="AQ482" s="502"/>
      <c r="AR482" s="502"/>
      <c r="AS482" s="502"/>
      <c r="AT482" s="502"/>
      <c r="AU482" s="502"/>
      <c r="AV482" s="502"/>
      <c r="AW482" s="502"/>
      <c r="AX482" s="502"/>
      <c r="AY482" s="502"/>
      <c r="AZ482" s="502"/>
      <c r="BA482" s="502"/>
      <c r="BB482" s="502"/>
      <c r="BC482" s="502"/>
      <c r="BD482" s="502"/>
      <c r="BE482" s="502"/>
      <c r="BF482" s="502"/>
      <c r="BG482" s="502"/>
      <c r="BH482" s="502"/>
      <c r="BI482" s="502"/>
    </row>
    <row r="483" spans="16:61" s="333" customFormat="1" x14ac:dyDescent="0.2">
      <c r="P483" s="502"/>
      <c r="Q483" s="502"/>
      <c r="R483" s="502"/>
      <c r="S483" s="502"/>
      <c r="T483" s="502"/>
      <c r="U483" s="502"/>
      <c r="V483" s="502"/>
      <c r="W483" s="502"/>
      <c r="X483" s="502"/>
      <c r="Y483" s="502"/>
      <c r="Z483" s="502"/>
      <c r="AA483" s="502"/>
      <c r="AB483" s="502"/>
      <c r="AC483" s="502"/>
      <c r="AD483" s="502"/>
      <c r="AE483" s="502"/>
      <c r="AF483" s="502"/>
      <c r="AG483" s="502"/>
      <c r="AH483" s="502"/>
      <c r="AI483" s="502"/>
      <c r="AJ483" s="502"/>
      <c r="AK483" s="502"/>
      <c r="AL483" s="502"/>
      <c r="AM483" s="502"/>
      <c r="AN483" s="502"/>
      <c r="AO483" s="502"/>
      <c r="AP483" s="502"/>
      <c r="AQ483" s="502"/>
      <c r="AR483" s="502"/>
      <c r="AS483" s="502"/>
      <c r="AT483" s="502"/>
      <c r="AU483" s="502"/>
      <c r="AV483" s="502"/>
      <c r="AW483" s="502"/>
      <c r="AX483" s="502"/>
      <c r="AY483" s="502"/>
      <c r="AZ483" s="502"/>
      <c r="BA483" s="502"/>
      <c r="BB483" s="502"/>
      <c r="BC483" s="502"/>
      <c r="BD483" s="502"/>
      <c r="BE483" s="502"/>
      <c r="BF483" s="502"/>
      <c r="BG483" s="502"/>
      <c r="BH483" s="502"/>
      <c r="BI483" s="502"/>
    </row>
    <row r="484" spans="16:61" s="333" customFormat="1" x14ac:dyDescent="0.2">
      <c r="P484" s="502"/>
      <c r="Q484" s="502"/>
      <c r="R484" s="502"/>
      <c r="S484" s="502"/>
      <c r="T484" s="502"/>
      <c r="U484" s="502"/>
      <c r="V484" s="502"/>
      <c r="W484" s="502"/>
      <c r="X484" s="502"/>
      <c r="Y484" s="502"/>
      <c r="Z484" s="502"/>
      <c r="AA484" s="502"/>
      <c r="AB484" s="502"/>
      <c r="AC484" s="502"/>
      <c r="AD484" s="502"/>
      <c r="AE484" s="502"/>
      <c r="AF484" s="502"/>
      <c r="AG484" s="502"/>
      <c r="AH484" s="502"/>
      <c r="AI484" s="502"/>
      <c r="AJ484" s="502"/>
      <c r="AK484" s="502"/>
      <c r="AL484" s="502"/>
      <c r="AM484" s="502"/>
      <c r="AN484" s="502"/>
      <c r="AO484" s="502"/>
      <c r="AP484" s="502"/>
      <c r="AQ484" s="502"/>
      <c r="AR484" s="502"/>
      <c r="AS484" s="502"/>
      <c r="AT484" s="502"/>
      <c r="AU484" s="502"/>
      <c r="AV484" s="502"/>
      <c r="AW484" s="502"/>
      <c r="AX484" s="502"/>
      <c r="AY484" s="502"/>
      <c r="AZ484" s="502"/>
      <c r="BA484" s="502"/>
      <c r="BB484" s="502"/>
      <c r="BC484" s="502"/>
      <c r="BD484" s="502"/>
      <c r="BE484" s="502"/>
      <c r="BF484" s="502"/>
      <c r="BG484" s="502"/>
      <c r="BH484" s="502"/>
      <c r="BI484" s="502"/>
    </row>
    <row r="485" spans="16:61" s="333" customFormat="1" x14ac:dyDescent="0.2">
      <c r="P485" s="502"/>
      <c r="Q485" s="502"/>
      <c r="R485" s="502"/>
      <c r="S485" s="502"/>
      <c r="T485" s="502"/>
      <c r="U485" s="502"/>
      <c r="V485" s="502"/>
      <c r="W485" s="502"/>
      <c r="X485" s="502"/>
      <c r="Y485" s="502"/>
      <c r="Z485" s="502"/>
      <c r="AA485" s="502"/>
      <c r="AB485" s="502"/>
      <c r="AC485" s="502"/>
      <c r="AD485" s="502"/>
      <c r="AE485" s="502"/>
      <c r="AF485" s="502"/>
      <c r="AG485" s="502"/>
      <c r="AH485" s="502"/>
      <c r="AI485" s="502"/>
      <c r="AJ485" s="502"/>
      <c r="AK485" s="502"/>
      <c r="AL485" s="502"/>
      <c r="AM485" s="502"/>
      <c r="AN485" s="502"/>
      <c r="AO485" s="502"/>
      <c r="AP485" s="502"/>
      <c r="AQ485" s="502"/>
      <c r="AR485" s="502"/>
      <c r="AS485" s="502"/>
      <c r="AT485" s="502"/>
      <c r="AU485" s="502"/>
      <c r="AV485" s="502"/>
      <c r="AW485" s="502"/>
      <c r="AX485" s="502"/>
      <c r="AY485" s="502"/>
      <c r="AZ485" s="502"/>
      <c r="BA485" s="502"/>
      <c r="BB485" s="502"/>
      <c r="BC485" s="502"/>
      <c r="BD485" s="502"/>
      <c r="BE485" s="502"/>
      <c r="BF485" s="502"/>
      <c r="BG485" s="502"/>
      <c r="BH485" s="502"/>
      <c r="BI485" s="502"/>
    </row>
    <row r="486" spans="16:61" s="333" customFormat="1" x14ac:dyDescent="0.2">
      <c r="P486" s="502"/>
      <c r="Q486" s="502"/>
      <c r="R486" s="502"/>
      <c r="S486" s="502"/>
      <c r="T486" s="502"/>
      <c r="U486" s="502"/>
      <c r="V486" s="502"/>
      <c r="W486" s="502"/>
      <c r="X486" s="502"/>
      <c r="Y486" s="502"/>
      <c r="Z486" s="502"/>
      <c r="AA486" s="502"/>
      <c r="AB486" s="502"/>
      <c r="AC486" s="502"/>
      <c r="AD486" s="502"/>
      <c r="AE486" s="502"/>
      <c r="AF486" s="502"/>
      <c r="AG486" s="502"/>
      <c r="AH486" s="502"/>
      <c r="AI486" s="502"/>
      <c r="AJ486" s="502"/>
      <c r="AK486" s="502"/>
      <c r="AL486" s="502"/>
      <c r="AM486" s="502"/>
      <c r="AN486" s="502"/>
      <c r="AO486" s="502"/>
      <c r="AP486" s="502"/>
      <c r="AQ486" s="502"/>
      <c r="AR486" s="502"/>
      <c r="AS486" s="502"/>
      <c r="AT486" s="502"/>
      <c r="AU486" s="502"/>
      <c r="AV486" s="502"/>
      <c r="AW486" s="502"/>
      <c r="AX486" s="502"/>
      <c r="AY486" s="502"/>
      <c r="AZ486" s="502"/>
      <c r="BA486" s="502"/>
      <c r="BB486" s="502"/>
      <c r="BC486" s="502"/>
      <c r="BD486" s="502"/>
      <c r="BE486" s="502"/>
      <c r="BF486" s="502"/>
      <c r="BG486" s="502"/>
      <c r="BH486" s="502"/>
      <c r="BI486" s="502"/>
    </row>
    <row r="487" spans="16:61" s="333" customFormat="1" x14ac:dyDescent="0.2">
      <c r="P487" s="502"/>
      <c r="Q487" s="502"/>
      <c r="R487" s="502"/>
      <c r="S487" s="502"/>
      <c r="T487" s="502"/>
      <c r="U487" s="502"/>
      <c r="V487" s="502"/>
      <c r="W487" s="502"/>
      <c r="X487" s="502"/>
      <c r="Y487" s="502"/>
      <c r="Z487" s="502"/>
      <c r="AA487" s="502"/>
      <c r="AB487" s="502"/>
      <c r="AC487" s="502"/>
      <c r="AD487" s="502"/>
      <c r="AE487" s="502"/>
      <c r="AF487" s="502"/>
      <c r="AG487" s="502"/>
      <c r="AH487" s="502"/>
      <c r="AI487" s="502"/>
      <c r="AJ487" s="502"/>
      <c r="AK487" s="502"/>
      <c r="AL487" s="502"/>
      <c r="AM487" s="502"/>
      <c r="AN487" s="502"/>
      <c r="AO487" s="502"/>
      <c r="AP487" s="502"/>
      <c r="AQ487" s="502"/>
      <c r="AR487" s="502"/>
      <c r="AS487" s="502"/>
      <c r="AT487" s="502"/>
      <c r="AU487" s="502"/>
      <c r="AV487" s="502"/>
      <c r="AW487" s="502"/>
      <c r="AX487" s="502"/>
      <c r="AY487" s="502"/>
      <c r="AZ487" s="502"/>
      <c r="BA487" s="502"/>
      <c r="BB487" s="502"/>
      <c r="BC487" s="502"/>
      <c r="BD487" s="502"/>
      <c r="BE487" s="502"/>
      <c r="BF487" s="502"/>
      <c r="BG487" s="502"/>
      <c r="BH487" s="502"/>
      <c r="BI487" s="502"/>
    </row>
    <row r="488" spans="16:61" s="333" customFormat="1" x14ac:dyDescent="0.2">
      <c r="P488" s="502"/>
      <c r="Q488" s="502"/>
      <c r="R488" s="502"/>
      <c r="S488" s="502"/>
      <c r="T488" s="502"/>
      <c r="U488" s="502"/>
      <c r="V488" s="502"/>
      <c r="W488" s="502"/>
      <c r="X488" s="502"/>
      <c r="Y488" s="502"/>
      <c r="Z488" s="502"/>
      <c r="AA488" s="502"/>
      <c r="AB488" s="502"/>
      <c r="AC488" s="502"/>
      <c r="AD488" s="502"/>
      <c r="AE488" s="502"/>
      <c r="AF488" s="502"/>
      <c r="AG488" s="502"/>
      <c r="AH488" s="502"/>
      <c r="AI488" s="502"/>
      <c r="AJ488" s="502"/>
      <c r="AK488" s="502"/>
      <c r="AL488" s="502"/>
      <c r="AM488" s="502"/>
      <c r="AN488" s="502"/>
      <c r="AO488" s="502"/>
      <c r="AP488" s="502"/>
      <c r="AQ488" s="502"/>
      <c r="AR488" s="502"/>
      <c r="AS488" s="502"/>
      <c r="AT488" s="502"/>
      <c r="AU488" s="502"/>
      <c r="AV488" s="502"/>
      <c r="AW488" s="502"/>
      <c r="AX488" s="502"/>
      <c r="AY488" s="502"/>
      <c r="AZ488" s="502"/>
      <c r="BA488" s="502"/>
      <c r="BB488" s="502"/>
      <c r="BC488" s="502"/>
      <c r="BD488" s="502"/>
      <c r="BE488" s="502"/>
      <c r="BF488" s="502"/>
      <c r="BG488" s="502"/>
      <c r="BH488" s="502"/>
      <c r="BI488" s="502"/>
    </row>
    <row r="489" spans="16:61" s="333" customFormat="1" x14ac:dyDescent="0.2">
      <c r="P489" s="502"/>
      <c r="Q489" s="502"/>
      <c r="R489" s="502"/>
      <c r="S489" s="502"/>
      <c r="T489" s="502"/>
      <c r="U489" s="502"/>
      <c r="V489" s="502"/>
      <c r="W489" s="502"/>
      <c r="X489" s="502"/>
      <c r="Y489" s="502"/>
      <c r="Z489" s="502"/>
      <c r="AA489" s="502"/>
      <c r="AB489" s="502"/>
      <c r="AC489" s="502"/>
      <c r="AD489" s="502"/>
      <c r="AE489" s="502"/>
      <c r="AF489" s="502"/>
      <c r="AG489" s="502"/>
      <c r="AH489" s="502"/>
      <c r="AI489" s="502"/>
      <c r="AJ489" s="502"/>
      <c r="AK489" s="502"/>
      <c r="AL489" s="502"/>
      <c r="AM489" s="502"/>
      <c r="AN489" s="502"/>
      <c r="AO489" s="502"/>
      <c r="AP489" s="502"/>
      <c r="AQ489" s="502"/>
      <c r="AR489" s="502"/>
      <c r="AS489" s="502"/>
      <c r="AT489" s="502"/>
      <c r="AU489" s="502"/>
      <c r="AV489" s="502"/>
      <c r="AW489" s="502"/>
      <c r="AX489" s="502"/>
      <c r="AY489" s="502"/>
      <c r="AZ489" s="502"/>
      <c r="BA489" s="502"/>
      <c r="BB489" s="502"/>
      <c r="BC489" s="502"/>
      <c r="BD489" s="502"/>
      <c r="BE489" s="502"/>
      <c r="BF489" s="502"/>
      <c r="BG489" s="502"/>
      <c r="BH489" s="502"/>
      <c r="BI489" s="502"/>
    </row>
    <row r="490" spans="16:61" s="333" customFormat="1" x14ac:dyDescent="0.2">
      <c r="P490" s="502"/>
      <c r="Q490" s="502"/>
      <c r="R490" s="502"/>
      <c r="S490" s="502"/>
      <c r="T490" s="502"/>
      <c r="U490" s="502"/>
      <c r="V490" s="502"/>
      <c r="W490" s="502"/>
      <c r="X490" s="502"/>
      <c r="Y490" s="502"/>
      <c r="Z490" s="502"/>
      <c r="AA490" s="502"/>
      <c r="AB490" s="502"/>
      <c r="AC490" s="502"/>
      <c r="AD490" s="502"/>
      <c r="AE490" s="502"/>
      <c r="AF490" s="502"/>
      <c r="AG490" s="502"/>
      <c r="AH490" s="502"/>
      <c r="AI490" s="502"/>
      <c r="AJ490" s="502"/>
      <c r="AK490" s="502"/>
      <c r="AL490" s="502"/>
      <c r="AM490" s="502"/>
      <c r="AN490" s="502"/>
      <c r="AO490" s="502"/>
      <c r="AP490" s="502"/>
      <c r="AQ490" s="502"/>
      <c r="AR490" s="502"/>
      <c r="AS490" s="502"/>
      <c r="AT490" s="502"/>
      <c r="AU490" s="502"/>
      <c r="AV490" s="502"/>
      <c r="AW490" s="502"/>
      <c r="AX490" s="502"/>
      <c r="AY490" s="502"/>
      <c r="AZ490" s="502"/>
      <c r="BA490" s="502"/>
      <c r="BB490" s="502"/>
      <c r="BC490" s="502"/>
      <c r="BD490" s="502"/>
      <c r="BE490" s="502"/>
      <c r="BF490" s="502"/>
      <c r="BG490" s="502"/>
      <c r="BH490" s="502"/>
      <c r="BI490" s="502"/>
    </row>
    <row r="491" spans="16:61" s="333" customFormat="1" x14ac:dyDescent="0.2">
      <c r="P491" s="502"/>
      <c r="Q491" s="502"/>
      <c r="R491" s="502"/>
      <c r="S491" s="502"/>
      <c r="T491" s="502"/>
      <c r="U491" s="502"/>
      <c r="V491" s="502"/>
      <c r="W491" s="502"/>
      <c r="X491" s="502"/>
      <c r="Y491" s="502"/>
      <c r="Z491" s="502"/>
      <c r="AA491" s="502"/>
      <c r="AB491" s="502"/>
      <c r="AC491" s="502"/>
      <c r="AD491" s="502"/>
      <c r="AE491" s="502"/>
      <c r="AF491" s="502"/>
      <c r="AG491" s="502"/>
      <c r="AH491" s="502"/>
      <c r="AI491" s="502"/>
      <c r="AJ491" s="502"/>
      <c r="AK491" s="502"/>
      <c r="AL491" s="502"/>
      <c r="AM491" s="502"/>
      <c r="AN491" s="502"/>
      <c r="AO491" s="502"/>
      <c r="AP491" s="502"/>
      <c r="AQ491" s="502"/>
      <c r="AR491" s="502"/>
      <c r="AS491" s="502"/>
      <c r="AT491" s="502"/>
      <c r="AU491" s="502"/>
      <c r="AV491" s="502"/>
      <c r="AW491" s="502"/>
      <c r="AX491" s="502"/>
      <c r="AY491" s="502"/>
      <c r="AZ491" s="502"/>
      <c r="BA491" s="502"/>
      <c r="BB491" s="502"/>
      <c r="BC491" s="502"/>
      <c r="BD491" s="502"/>
      <c r="BE491" s="502"/>
      <c r="BF491" s="502"/>
      <c r="BG491" s="502"/>
      <c r="BH491" s="502"/>
      <c r="BI491" s="502"/>
    </row>
    <row r="492" spans="16:61" s="333" customFormat="1" x14ac:dyDescent="0.2">
      <c r="P492" s="502"/>
      <c r="Q492" s="502"/>
      <c r="R492" s="502"/>
      <c r="S492" s="502"/>
      <c r="T492" s="502"/>
      <c r="U492" s="502"/>
      <c r="V492" s="502"/>
      <c r="W492" s="502"/>
      <c r="X492" s="502"/>
      <c r="Y492" s="502"/>
      <c r="Z492" s="502"/>
      <c r="AA492" s="502"/>
      <c r="AB492" s="502"/>
      <c r="AC492" s="502"/>
      <c r="AD492" s="502"/>
      <c r="AE492" s="502"/>
      <c r="AF492" s="502"/>
      <c r="AG492" s="502"/>
      <c r="AH492" s="502"/>
      <c r="AI492" s="502"/>
      <c r="AJ492" s="502"/>
      <c r="AK492" s="502"/>
      <c r="AL492" s="502"/>
      <c r="AM492" s="502"/>
      <c r="AN492" s="502"/>
      <c r="AO492" s="502"/>
      <c r="AP492" s="502"/>
      <c r="AQ492" s="502"/>
      <c r="AR492" s="502"/>
      <c r="AS492" s="502"/>
      <c r="AT492" s="502"/>
      <c r="AU492" s="502"/>
      <c r="AV492" s="502"/>
      <c r="AW492" s="502"/>
      <c r="AX492" s="502"/>
      <c r="AY492" s="502"/>
      <c r="AZ492" s="502"/>
      <c r="BA492" s="502"/>
      <c r="BB492" s="502"/>
      <c r="BC492" s="502"/>
      <c r="BD492" s="502"/>
      <c r="BE492" s="502"/>
      <c r="BF492" s="502"/>
      <c r="BG492" s="502"/>
      <c r="BH492" s="502"/>
      <c r="BI492" s="502"/>
    </row>
    <row r="493" spans="16:61" s="333" customFormat="1" x14ac:dyDescent="0.2">
      <c r="P493" s="502"/>
      <c r="Q493" s="502"/>
      <c r="R493" s="502"/>
      <c r="S493" s="502"/>
      <c r="T493" s="502"/>
      <c r="U493" s="502"/>
      <c r="V493" s="502"/>
      <c r="W493" s="502"/>
      <c r="X493" s="502"/>
      <c r="Y493" s="502"/>
      <c r="Z493" s="502"/>
      <c r="AA493" s="502"/>
      <c r="AB493" s="502"/>
      <c r="AC493" s="502"/>
      <c r="AD493" s="502"/>
      <c r="AE493" s="502"/>
      <c r="AF493" s="502"/>
      <c r="AG493" s="502"/>
      <c r="AH493" s="502"/>
      <c r="AI493" s="502"/>
      <c r="AJ493" s="502"/>
      <c r="AK493" s="502"/>
      <c r="AL493" s="502"/>
      <c r="AM493" s="502"/>
      <c r="AN493" s="502"/>
      <c r="AO493" s="502"/>
      <c r="AP493" s="502"/>
      <c r="AQ493" s="502"/>
      <c r="AR493" s="502"/>
      <c r="AS493" s="502"/>
      <c r="AT493" s="502"/>
      <c r="AU493" s="502"/>
      <c r="AV493" s="502"/>
      <c r="AW493" s="502"/>
      <c r="AX493" s="502"/>
      <c r="AY493" s="502"/>
      <c r="AZ493" s="502"/>
      <c r="BA493" s="502"/>
      <c r="BB493" s="502"/>
      <c r="BC493" s="502"/>
      <c r="BD493" s="502"/>
      <c r="BE493" s="502"/>
      <c r="BF493" s="502"/>
      <c r="BG493" s="502"/>
      <c r="BH493" s="502"/>
      <c r="BI493" s="502"/>
    </row>
    <row r="494" spans="16:61" s="333" customFormat="1" x14ac:dyDescent="0.2">
      <c r="P494" s="502"/>
      <c r="Q494" s="502"/>
      <c r="R494" s="502"/>
      <c r="S494" s="502"/>
      <c r="T494" s="502"/>
      <c r="U494" s="502"/>
      <c r="V494" s="502"/>
      <c r="W494" s="502"/>
      <c r="X494" s="502"/>
      <c r="Y494" s="502"/>
      <c r="Z494" s="502"/>
      <c r="AA494" s="502"/>
      <c r="AB494" s="502"/>
      <c r="AC494" s="502"/>
      <c r="AD494" s="502"/>
      <c r="AE494" s="502"/>
      <c r="AF494" s="502"/>
      <c r="AG494" s="502"/>
      <c r="AH494" s="502"/>
      <c r="AI494" s="502"/>
      <c r="AJ494" s="502"/>
      <c r="AK494" s="502"/>
      <c r="AL494" s="502"/>
      <c r="AM494" s="502"/>
      <c r="AN494" s="502"/>
      <c r="AO494" s="502"/>
      <c r="AP494" s="502"/>
      <c r="AQ494" s="502"/>
      <c r="AR494" s="502"/>
      <c r="AS494" s="502"/>
      <c r="AT494" s="502"/>
      <c r="AU494" s="502"/>
      <c r="AV494" s="502"/>
      <c r="AW494" s="502"/>
      <c r="AX494" s="502"/>
      <c r="AY494" s="502"/>
      <c r="AZ494" s="502"/>
      <c r="BA494" s="502"/>
      <c r="BB494" s="502"/>
      <c r="BC494" s="502"/>
      <c r="BD494" s="502"/>
      <c r="BE494" s="502"/>
      <c r="BF494" s="502"/>
      <c r="BG494" s="502"/>
      <c r="BH494" s="502"/>
      <c r="BI494" s="502"/>
    </row>
    <row r="495" spans="16:61" s="333" customFormat="1" x14ac:dyDescent="0.2">
      <c r="P495" s="502"/>
      <c r="Q495" s="502"/>
      <c r="R495" s="502"/>
      <c r="S495" s="502"/>
      <c r="T495" s="502"/>
      <c r="U495" s="502"/>
      <c r="V495" s="502"/>
      <c r="W495" s="502"/>
      <c r="X495" s="502"/>
      <c r="Y495" s="502"/>
      <c r="Z495" s="502"/>
      <c r="AA495" s="502"/>
      <c r="AB495" s="502"/>
      <c r="AC495" s="502"/>
      <c r="AD495" s="502"/>
      <c r="AE495" s="502"/>
      <c r="AF495" s="502"/>
      <c r="AG495" s="502"/>
      <c r="AH495" s="502"/>
      <c r="AI495" s="502"/>
      <c r="AJ495" s="502"/>
      <c r="AK495" s="502"/>
      <c r="AL495" s="502"/>
      <c r="AM495" s="502"/>
      <c r="AN495" s="502"/>
      <c r="AO495" s="502"/>
      <c r="AP495" s="502"/>
      <c r="AQ495" s="502"/>
      <c r="AR495" s="502"/>
      <c r="AS495" s="502"/>
      <c r="AT495" s="502"/>
      <c r="AU495" s="502"/>
      <c r="AV495" s="502"/>
      <c r="AW495" s="502"/>
      <c r="AX495" s="502"/>
      <c r="AY495" s="502"/>
      <c r="AZ495" s="502"/>
      <c r="BA495" s="502"/>
      <c r="BB495" s="502"/>
      <c r="BC495" s="502"/>
      <c r="BD495" s="502"/>
      <c r="BE495" s="502"/>
      <c r="BF495" s="502"/>
      <c r="BG495" s="502"/>
      <c r="BH495" s="502"/>
      <c r="BI495" s="502"/>
    </row>
    <row r="496" spans="16:61" s="333" customFormat="1" x14ac:dyDescent="0.2">
      <c r="P496" s="502"/>
      <c r="Q496" s="502"/>
      <c r="R496" s="502"/>
      <c r="S496" s="502"/>
      <c r="T496" s="502"/>
      <c r="U496" s="502"/>
      <c r="V496" s="502"/>
      <c r="W496" s="502"/>
      <c r="X496" s="502"/>
      <c r="Y496" s="502"/>
      <c r="Z496" s="502"/>
      <c r="AA496" s="502"/>
      <c r="AB496" s="502"/>
      <c r="AC496" s="502"/>
      <c r="AD496" s="502"/>
      <c r="AE496" s="502"/>
      <c r="AF496" s="502"/>
      <c r="AG496" s="502"/>
      <c r="AH496" s="502"/>
      <c r="AI496" s="502"/>
      <c r="AJ496" s="502"/>
      <c r="AK496" s="502"/>
      <c r="AL496" s="502"/>
      <c r="AM496" s="502"/>
      <c r="AN496" s="502"/>
      <c r="AO496" s="502"/>
      <c r="AP496" s="502"/>
      <c r="AQ496" s="502"/>
      <c r="AR496" s="502"/>
      <c r="AS496" s="502"/>
      <c r="AT496" s="502"/>
      <c r="AU496" s="502"/>
      <c r="AV496" s="502"/>
      <c r="AW496" s="502"/>
      <c r="AX496" s="502"/>
      <c r="AY496" s="502"/>
      <c r="AZ496" s="502"/>
      <c r="BA496" s="502"/>
      <c r="BB496" s="502"/>
      <c r="BC496" s="502"/>
      <c r="BD496" s="502"/>
      <c r="BE496" s="502"/>
      <c r="BF496" s="502"/>
      <c r="BG496" s="502"/>
      <c r="BH496" s="502"/>
      <c r="BI496" s="502"/>
    </row>
    <row r="497" spans="16:61" s="333" customFormat="1" x14ac:dyDescent="0.2">
      <c r="P497" s="502"/>
      <c r="Q497" s="502"/>
      <c r="R497" s="502"/>
      <c r="S497" s="502"/>
      <c r="T497" s="502"/>
      <c r="U497" s="502"/>
      <c r="V497" s="502"/>
      <c r="W497" s="502"/>
      <c r="X497" s="502"/>
      <c r="Y497" s="502"/>
      <c r="Z497" s="502"/>
      <c r="AA497" s="502"/>
      <c r="AB497" s="502"/>
      <c r="AC497" s="502"/>
      <c r="AD497" s="502"/>
      <c r="AE497" s="502"/>
      <c r="AF497" s="502"/>
      <c r="AG497" s="502"/>
      <c r="AH497" s="502"/>
      <c r="AI497" s="502"/>
      <c r="AJ497" s="502"/>
      <c r="AK497" s="502"/>
      <c r="AL497" s="502"/>
      <c r="AM497" s="502"/>
      <c r="AN497" s="502"/>
      <c r="AO497" s="502"/>
      <c r="AP497" s="502"/>
      <c r="AQ497" s="502"/>
      <c r="AR497" s="502"/>
      <c r="AS497" s="502"/>
      <c r="AT497" s="502"/>
      <c r="AU497" s="502"/>
      <c r="AV497" s="502"/>
      <c r="AW497" s="502"/>
      <c r="AX497" s="502"/>
      <c r="AY497" s="502"/>
      <c r="AZ497" s="502"/>
      <c r="BA497" s="502"/>
      <c r="BB497" s="502"/>
      <c r="BC497" s="502"/>
      <c r="BD497" s="502"/>
      <c r="BE497" s="502"/>
      <c r="BF497" s="502"/>
      <c r="BG497" s="502"/>
      <c r="BH497" s="502"/>
      <c r="BI497" s="502"/>
    </row>
    <row r="498" spans="16:61" s="333" customFormat="1" x14ac:dyDescent="0.2">
      <c r="P498" s="502"/>
      <c r="Q498" s="502"/>
      <c r="R498" s="502"/>
      <c r="S498" s="502"/>
      <c r="T498" s="502"/>
      <c r="U498" s="502"/>
      <c r="V498" s="502"/>
      <c r="W498" s="502"/>
      <c r="X498" s="502"/>
      <c r="Y498" s="502"/>
      <c r="Z498" s="502"/>
      <c r="AA498" s="502"/>
      <c r="AB498" s="502"/>
      <c r="AC498" s="502"/>
      <c r="AD498" s="502"/>
      <c r="AE498" s="502"/>
      <c r="AF498" s="502"/>
      <c r="AG498" s="502"/>
      <c r="AH498" s="502"/>
      <c r="AI498" s="502"/>
      <c r="AJ498" s="502"/>
      <c r="AK498" s="502"/>
      <c r="AL498" s="502"/>
      <c r="AM498" s="502"/>
      <c r="AN498" s="502"/>
      <c r="AO498" s="502"/>
      <c r="AP498" s="502"/>
      <c r="AQ498" s="502"/>
      <c r="AR498" s="502"/>
      <c r="AS498" s="502"/>
      <c r="AT498" s="502"/>
      <c r="AU498" s="502"/>
      <c r="AV498" s="502"/>
      <c r="AW498" s="502"/>
      <c r="AX498" s="502"/>
      <c r="AY498" s="502"/>
      <c r="AZ498" s="502"/>
      <c r="BA498" s="502"/>
      <c r="BB498" s="502"/>
      <c r="BC498" s="502"/>
      <c r="BD498" s="502"/>
      <c r="BE498" s="502"/>
      <c r="BF498" s="502"/>
      <c r="BG498" s="502"/>
      <c r="BH498" s="502"/>
      <c r="BI498" s="502"/>
    </row>
    <row r="499" spans="16:61" s="333" customFormat="1" x14ac:dyDescent="0.2">
      <c r="P499" s="502"/>
      <c r="Q499" s="502"/>
      <c r="R499" s="502"/>
      <c r="S499" s="502"/>
      <c r="T499" s="502"/>
      <c r="U499" s="502"/>
      <c r="V499" s="502"/>
      <c r="W499" s="502"/>
      <c r="X499" s="502"/>
      <c r="Y499" s="502"/>
      <c r="Z499" s="502"/>
      <c r="AA499" s="502"/>
      <c r="AB499" s="502"/>
      <c r="AC499" s="502"/>
      <c r="AD499" s="502"/>
      <c r="AE499" s="502"/>
      <c r="AF499" s="502"/>
      <c r="AG499" s="502"/>
      <c r="AH499" s="502"/>
      <c r="AI499" s="502"/>
      <c r="AJ499" s="502"/>
      <c r="AK499" s="502"/>
      <c r="AL499" s="502"/>
      <c r="AM499" s="502"/>
      <c r="AN499" s="502"/>
      <c r="AO499" s="502"/>
      <c r="AP499" s="502"/>
      <c r="AQ499" s="502"/>
      <c r="AR499" s="502"/>
      <c r="AS499" s="502"/>
      <c r="AT499" s="502"/>
      <c r="AU499" s="502"/>
      <c r="AV499" s="502"/>
      <c r="AW499" s="502"/>
      <c r="AX499" s="502"/>
      <c r="AY499" s="502"/>
      <c r="AZ499" s="502"/>
      <c r="BA499" s="502"/>
      <c r="BB499" s="502"/>
      <c r="BC499" s="502"/>
      <c r="BD499" s="502"/>
      <c r="BE499" s="502"/>
      <c r="BF499" s="502"/>
      <c r="BG499" s="502"/>
      <c r="BH499" s="502"/>
      <c r="BI499" s="502"/>
    </row>
    <row r="500" spans="16:61" s="333" customFormat="1" x14ac:dyDescent="0.2">
      <c r="P500" s="502"/>
      <c r="Q500" s="502"/>
      <c r="R500" s="502"/>
      <c r="S500" s="502"/>
      <c r="T500" s="502"/>
      <c r="U500" s="502"/>
      <c r="V500" s="502"/>
      <c r="W500" s="502"/>
      <c r="X500" s="502"/>
      <c r="Y500" s="502"/>
      <c r="Z500" s="502"/>
      <c r="AA500" s="502"/>
      <c r="AB500" s="502"/>
      <c r="AC500" s="502"/>
      <c r="AD500" s="502"/>
      <c r="AE500" s="502"/>
      <c r="AF500" s="502"/>
      <c r="AG500" s="502"/>
      <c r="AH500" s="502"/>
      <c r="AI500" s="502"/>
      <c r="AJ500" s="502"/>
      <c r="AK500" s="502"/>
      <c r="AL500" s="502"/>
      <c r="AM500" s="502"/>
      <c r="AN500" s="502"/>
      <c r="AO500" s="502"/>
      <c r="AP500" s="502"/>
      <c r="AQ500" s="502"/>
      <c r="AR500" s="502"/>
      <c r="AS500" s="502"/>
      <c r="AT500" s="502"/>
      <c r="AU500" s="502"/>
      <c r="AV500" s="502"/>
      <c r="AW500" s="502"/>
      <c r="AX500" s="502"/>
      <c r="AY500" s="502"/>
      <c r="AZ500" s="502"/>
      <c r="BA500" s="502"/>
      <c r="BB500" s="502"/>
      <c r="BC500" s="502"/>
      <c r="BD500" s="502"/>
      <c r="BE500" s="502"/>
      <c r="BF500" s="502"/>
      <c r="BG500" s="502"/>
      <c r="BH500" s="502"/>
      <c r="BI500" s="502"/>
    </row>
    <row r="501" spans="16:61" s="333" customFormat="1" x14ac:dyDescent="0.2">
      <c r="P501" s="502"/>
      <c r="Q501" s="502"/>
      <c r="R501" s="502"/>
      <c r="S501" s="502"/>
      <c r="T501" s="502"/>
      <c r="U501" s="502"/>
      <c r="V501" s="502"/>
      <c r="W501" s="502"/>
      <c r="X501" s="502"/>
      <c r="Y501" s="502"/>
      <c r="Z501" s="502"/>
      <c r="AA501" s="502"/>
      <c r="AB501" s="502"/>
      <c r="AC501" s="502"/>
      <c r="AD501" s="502"/>
      <c r="AE501" s="502"/>
      <c r="AF501" s="502"/>
      <c r="AG501" s="502"/>
      <c r="AH501" s="502"/>
      <c r="AI501" s="502"/>
      <c r="AJ501" s="502"/>
      <c r="AK501" s="502"/>
      <c r="AL501" s="502"/>
      <c r="AM501" s="502"/>
      <c r="AN501" s="502"/>
      <c r="AO501" s="502"/>
      <c r="AP501" s="502"/>
      <c r="AQ501" s="502"/>
      <c r="AR501" s="502"/>
      <c r="AS501" s="502"/>
      <c r="AT501" s="502"/>
      <c r="AU501" s="502"/>
      <c r="AV501" s="502"/>
      <c r="AW501" s="502"/>
      <c r="AX501" s="502"/>
      <c r="AY501" s="502"/>
      <c r="AZ501" s="502"/>
      <c r="BA501" s="502"/>
      <c r="BB501" s="502"/>
      <c r="BC501" s="502"/>
      <c r="BD501" s="502"/>
      <c r="BE501" s="502"/>
      <c r="BF501" s="502"/>
      <c r="BG501" s="502"/>
      <c r="BH501" s="502"/>
      <c r="BI501" s="502"/>
    </row>
    <row r="502" spans="16:61" s="333" customFormat="1" x14ac:dyDescent="0.2">
      <c r="P502" s="502"/>
      <c r="Q502" s="502"/>
      <c r="R502" s="502"/>
      <c r="S502" s="502"/>
      <c r="T502" s="502"/>
      <c r="U502" s="502"/>
      <c r="V502" s="502"/>
      <c r="W502" s="502"/>
      <c r="X502" s="502"/>
      <c r="Y502" s="502"/>
      <c r="Z502" s="502"/>
      <c r="AA502" s="502"/>
      <c r="AB502" s="502"/>
      <c r="AC502" s="502"/>
      <c r="AD502" s="502"/>
      <c r="AE502" s="502"/>
      <c r="AF502" s="502"/>
      <c r="AG502" s="502"/>
      <c r="AH502" s="502"/>
      <c r="AI502" s="502"/>
      <c r="AJ502" s="502"/>
      <c r="AK502" s="502"/>
      <c r="AL502" s="502"/>
      <c r="AM502" s="502"/>
      <c r="AN502" s="502"/>
      <c r="AO502" s="502"/>
      <c r="AP502" s="502"/>
      <c r="AQ502" s="502"/>
      <c r="AR502" s="502"/>
      <c r="AS502" s="502"/>
      <c r="AT502" s="502"/>
      <c r="AU502" s="502"/>
      <c r="AV502" s="502"/>
      <c r="AW502" s="502"/>
      <c r="AX502" s="502"/>
      <c r="AY502" s="502"/>
      <c r="AZ502" s="502"/>
      <c r="BA502" s="502"/>
      <c r="BB502" s="502"/>
      <c r="BC502" s="502"/>
      <c r="BD502" s="502"/>
      <c r="BE502" s="502"/>
      <c r="BF502" s="502"/>
      <c r="BG502" s="502"/>
      <c r="BH502" s="502"/>
      <c r="BI502" s="502"/>
    </row>
    <row r="503" spans="16:61" s="333" customFormat="1" x14ac:dyDescent="0.2">
      <c r="P503" s="502"/>
      <c r="Q503" s="502"/>
      <c r="R503" s="502"/>
      <c r="S503" s="502"/>
      <c r="T503" s="502"/>
      <c r="U503" s="502"/>
      <c r="V503" s="502"/>
      <c r="W503" s="502"/>
      <c r="X503" s="502"/>
      <c r="Y503" s="502"/>
      <c r="Z503" s="502"/>
      <c r="AA503" s="502"/>
      <c r="AB503" s="502"/>
      <c r="AC503" s="502"/>
      <c r="AD503" s="502"/>
      <c r="AE503" s="502"/>
      <c r="AF503" s="502"/>
      <c r="AG503" s="502"/>
      <c r="AH503" s="502"/>
      <c r="AI503" s="502"/>
      <c r="AJ503" s="502"/>
      <c r="AK503" s="502"/>
      <c r="AL503" s="502"/>
      <c r="AM503" s="502"/>
      <c r="AN503" s="502"/>
      <c r="AO503" s="502"/>
      <c r="AP503" s="502"/>
      <c r="AQ503" s="502"/>
      <c r="AR503" s="502"/>
      <c r="AS503" s="502"/>
      <c r="AT503" s="502"/>
      <c r="AU503" s="502"/>
      <c r="AV503" s="502"/>
      <c r="AW503" s="502"/>
      <c r="AX503" s="502"/>
      <c r="AY503" s="502"/>
      <c r="AZ503" s="502"/>
      <c r="BA503" s="502"/>
      <c r="BB503" s="502"/>
      <c r="BC503" s="502"/>
      <c r="BD503" s="502"/>
      <c r="BE503" s="502"/>
      <c r="BF503" s="502"/>
      <c r="BG503" s="502"/>
      <c r="BH503" s="502"/>
      <c r="BI503" s="502"/>
    </row>
    <row r="504" spans="16:61" s="333" customFormat="1" x14ac:dyDescent="0.2">
      <c r="P504" s="502"/>
      <c r="Q504" s="502"/>
      <c r="R504" s="502"/>
      <c r="S504" s="502"/>
      <c r="T504" s="502"/>
      <c r="U504" s="502"/>
      <c r="V504" s="502"/>
      <c r="W504" s="502"/>
      <c r="X504" s="502"/>
      <c r="Y504" s="502"/>
      <c r="Z504" s="502"/>
      <c r="AA504" s="502"/>
      <c r="AB504" s="502"/>
      <c r="AC504" s="502"/>
      <c r="AD504" s="502"/>
      <c r="AE504" s="502"/>
      <c r="AF504" s="502"/>
      <c r="AG504" s="502"/>
      <c r="AH504" s="502"/>
      <c r="AI504" s="502"/>
      <c r="AJ504" s="502"/>
      <c r="AK504" s="502"/>
      <c r="AL504" s="502"/>
      <c r="AM504" s="502"/>
      <c r="AN504" s="502"/>
      <c r="AO504" s="502"/>
      <c r="AP504" s="502"/>
      <c r="AQ504" s="502"/>
      <c r="AR504" s="502"/>
      <c r="AS504" s="502"/>
      <c r="AT504" s="502"/>
      <c r="AU504" s="502"/>
      <c r="AV504" s="502"/>
      <c r="AW504" s="502"/>
      <c r="AX504" s="502"/>
      <c r="AY504" s="502"/>
      <c r="AZ504" s="502"/>
      <c r="BA504" s="502"/>
      <c r="BB504" s="502"/>
      <c r="BC504" s="502"/>
      <c r="BD504" s="502"/>
      <c r="BE504" s="502"/>
      <c r="BF504" s="502"/>
      <c r="BG504" s="502"/>
      <c r="BH504" s="502"/>
      <c r="BI504" s="502"/>
    </row>
    <row r="505" spans="16:61" s="333" customFormat="1" x14ac:dyDescent="0.2">
      <c r="P505" s="502"/>
      <c r="Q505" s="502"/>
      <c r="R505" s="502"/>
      <c r="S505" s="502"/>
      <c r="T505" s="502"/>
      <c r="U505" s="502"/>
      <c r="V505" s="502"/>
      <c r="W505" s="502"/>
      <c r="X505" s="502"/>
      <c r="Y505" s="502"/>
      <c r="Z505" s="502"/>
      <c r="AA505" s="502"/>
      <c r="AB505" s="502"/>
      <c r="AC505" s="502"/>
      <c r="AD505" s="502"/>
      <c r="AE505" s="502"/>
      <c r="AF505" s="502"/>
      <c r="AG505" s="502"/>
      <c r="AH505" s="502"/>
      <c r="AI505" s="502"/>
      <c r="AJ505" s="502"/>
      <c r="AK505" s="502"/>
      <c r="AL505" s="502"/>
      <c r="AM505" s="502"/>
      <c r="AN505" s="502"/>
      <c r="AO505" s="502"/>
      <c r="AP505" s="502"/>
      <c r="AQ505" s="502"/>
      <c r="AR505" s="502"/>
      <c r="AS505" s="502"/>
      <c r="AT505" s="502"/>
      <c r="AU505" s="502"/>
      <c r="AV505" s="502"/>
      <c r="AW505" s="502"/>
      <c r="AX505" s="502"/>
      <c r="AY505" s="502"/>
      <c r="AZ505" s="502"/>
      <c r="BA505" s="502"/>
      <c r="BB505" s="502"/>
      <c r="BC505" s="502"/>
      <c r="BD505" s="502"/>
      <c r="BE505" s="502"/>
      <c r="BF505" s="502"/>
      <c r="BG505" s="502"/>
      <c r="BH505" s="502"/>
      <c r="BI505" s="502"/>
    </row>
    <row r="506" spans="16:61" s="333" customFormat="1" x14ac:dyDescent="0.2">
      <c r="P506" s="502"/>
      <c r="Q506" s="502"/>
      <c r="R506" s="502"/>
      <c r="S506" s="502"/>
      <c r="T506" s="502"/>
      <c r="U506" s="502"/>
      <c r="V506" s="502"/>
      <c r="W506" s="502"/>
      <c r="X506" s="502"/>
      <c r="Y506" s="502"/>
      <c r="Z506" s="502"/>
      <c r="AA506" s="502"/>
      <c r="AB506" s="502"/>
      <c r="AC506" s="502"/>
      <c r="AD506" s="502"/>
      <c r="AE506" s="502"/>
      <c r="AF506" s="502"/>
      <c r="AG506" s="502"/>
      <c r="AH506" s="502"/>
      <c r="AI506" s="502"/>
      <c r="AJ506" s="502"/>
      <c r="AK506" s="502"/>
      <c r="AL506" s="502"/>
      <c r="AM506" s="502"/>
      <c r="AN506" s="502"/>
      <c r="AO506" s="502"/>
      <c r="AP506" s="502"/>
      <c r="AQ506" s="502"/>
      <c r="AR506" s="502"/>
      <c r="AS506" s="502"/>
      <c r="AT506" s="502"/>
      <c r="AU506" s="502"/>
      <c r="AV506" s="502"/>
      <c r="AW506" s="502"/>
      <c r="AX506" s="502"/>
      <c r="AY506" s="502"/>
      <c r="AZ506" s="502"/>
      <c r="BA506" s="502"/>
      <c r="BB506" s="502"/>
      <c r="BC506" s="502"/>
      <c r="BD506" s="502"/>
      <c r="BE506" s="502"/>
      <c r="BF506" s="502"/>
      <c r="BG506" s="502"/>
      <c r="BH506" s="502"/>
      <c r="BI506" s="502"/>
    </row>
    <row r="507" spans="16:61" s="333" customFormat="1" x14ac:dyDescent="0.2">
      <c r="P507" s="502"/>
      <c r="Q507" s="502"/>
      <c r="R507" s="502"/>
      <c r="S507" s="502"/>
      <c r="T507" s="502"/>
      <c r="U507" s="502"/>
      <c r="V507" s="502"/>
      <c r="W507" s="502"/>
      <c r="X507" s="502"/>
      <c r="Y507" s="502"/>
      <c r="Z507" s="502"/>
      <c r="AA507" s="502"/>
      <c r="AB507" s="502"/>
      <c r="AC507" s="502"/>
      <c r="AD507" s="502"/>
      <c r="AE507" s="502"/>
      <c r="AF507" s="502"/>
      <c r="AG507" s="502"/>
      <c r="AH507" s="502"/>
      <c r="AI507" s="502"/>
      <c r="AJ507" s="502"/>
      <c r="AK507" s="502"/>
      <c r="AL507" s="502"/>
      <c r="AM507" s="502"/>
      <c r="AN507" s="502"/>
      <c r="AO507" s="502"/>
      <c r="AP507" s="502"/>
      <c r="AQ507" s="502"/>
      <c r="AR507" s="502"/>
      <c r="AS507" s="502"/>
      <c r="AT507" s="502"/>
      <c r="AU507" s="502"/>
      <c r="AV507" s="502"/>
      <c r="AW507" s="502"/>
      <c r="AX507" s="502"/>
      <c r="AY507" s="502"/>
      <c r="AZ507" s="502"/>
      <c r="BA507" s="502"/>
      <c r="BB507" s="502"/>
      <c r="BC507" s="502"/>
      <c r="BD507" s="502"/>
      <c r="BE507" s="502"/>
      <c r="BF507" s="502"/>
      <c r="BG507" s="502"/>
      <c r="BH507" s="502"/>
      <c r="BI507" s="502"/>
    </row>
    <row r="508" spans="16:61" s="333" customFormat="1" x14ac:dyDescent="0.2">
      <c r="P508" s="502"/>
      <c r="Q508" s="502"/>
      <c r="R508" s="502"/>
      <c r="S508" s="502"/>
      <c r="T508" s="502"/>
      <c r="U508" s="502"/>
      <c r="V508" s="502"/>
      <c r="W508" s="502"/>
      <c r="X508" s="502"/>
      <c r="Y508" s="502"/>
      <c r="Z508" s="502"/>
      <c r="AA508" s="502"/>
      <c r="AB508" s="502"/>
      <c r="AC508" s="502"/>
      <c r="AD508" s="502"/>
      <c r="AE508" s="502"/>
      <c r="AF508" s="502"/>
      <c r="AG508" s="502"/>
      <c r="AH508" s="502"/>
      <c r="AI508" s="502"/>
      <c r="AJ508" s="502"/>
      <c r="AK508" s="502"/>
      <c r="AL508" s="502"/>
      <c r="AM508" s="502"/>
      <c r="AN508" s="502"/>
      <c r="AO508" s="502"/>
      <c r="AP508" s="502"/>
      <c r="AQ508" s="502"/>
      <c r="AR508" s="502"/>
      <c r="AS508" s="502"/>
      <c r="AT508" s="502"/>
      <c r="AU508" s="502"/>
      <c r="AV508" s="502"/>
      <c r="AW508" s="502"/>
      <c r="AX508" s="502"/>
      <c r="AY508" s="502"/>
      <c r="AZ508" s="502"/>
      <c r="BA508" s="502"/>
      <c r="BB508" s="502"/>
      <c r="BC508" s="502"/>
      <c r="BD508" s="502"/>
      <c r="BE508" s="502"/>
      <c r="BF508" s="502"/>
      <c r="BG508" s="502"/>
      <c r="BH508" s="502"/>
      <c r="BI508" s="502"/>
    </row>
    <row r="509" spans="16:61" s="333" customFormat="1" x14ac:dyDescent="0.2">
      <c r="P509" s="502"/>
      <c r="Q509" s="502"/>
      <c r="R509" s="502"/>
      <c r="S509" s="502"/>
      <c r="T509" s="502"/>
      <c r="U509" s="502"/>
      <c r="V509" s="502"/>
      <c r="W509" s="502"/>
      <c r="X509" s="502"/>
      <c r="Y509" s="502"/>
      <c r="Z509" s="502"/>
      <c r="AA509" s="502"/>
      <c r="AB509" s="502"/>
      <c r="AC509" s="502"/>
      <c r="AD509" s="502"/>
      <c r="AE509" s="502"/>
      <c r="AF509" s="502"/>
      <c r="AG509" s="502"/>
      <c r="AH509" s="502"/>
      <c r="AI509" s="502"/>
      <c r="AJ509" s="502"/>
      <c r="AK509" s="502"/>
      <c r="AL509" s="502"/>
      <c r="AM509" s="502"/>
      <c r="AN509" s="502"/>
      <c r="AO509" s="502"/>
      <c r="AP509" s="502"/>
      <c r="AQ509" s="502"/>
      <c r="AR509" s="502"/>
      <c r="AS509" s="502"/>
      <c r="AT509" s="502"/>
      <c r="AU509" s="502"/>
      <c r="AV509" s="502"/>
      <c r="AW509" s="502"/>
      <c r="AX509" s="502"/>
      <c r="AY509" s="502"/>
      <c r="AZ509" s="502"/>
      <c r="BA509" s="502"/>
      <c r="BB509" s="502"/>
      <c r="BC509" s="502"/>
      <c r="BD509" s="502"/>
      <c r="BE509" s="502"/>
      <c r="BF509" s="502"/>
      <c r="BG509" s="502"/>
      <c r="BH509" s="502"/>
      <c r="BI509" s="502"/>
    </row>
    <row r="510" spans="16:61" s="333" customFormat="1" x14ac:dyDescent="0.2">
      <c r="P510" s="502"/>
      <c r="Q510" s="502"/>
      <c r="R510" s="502"/>
      <c r="S510" s="502"/>
      <c r="T510" s="502"/>
      <c r="U510" s="502"/>
      <c r="V510" s="502"/>
      <c r="W510" s="502"/>
      <c r="X510" s="502"/>
      <c r="Y510" s="502"/>
      <c r="Z510" s="502"/>
      <c r="AA510" s="502"/>
      <c r="AB510" s="502"/>
      <c r="AC510" s="502"/>
      <c r="AD510" s="502"/>
      <c r="AE510" s="502"/>
      <c r="AF510" s="502"/>
      <c r="AG510" s="502"/>
      <c r="AH510" s="502"/>
      <c r="AI510" s="502"/>
      <c r="AJ510" s="502"/>
      <c r="AK510" s="502"/>
      <c r="AL510" s="502"/>
      <c r="AM510" s="502"/>
      <c r="AN510" s="502"/>
      <c r="AO510" s="502"/>
      <c r="AP510" s="502"/>
      <c r="AQ510" s="502"/>
      <c r="AR510" s="502"/>
      <c r="AS510" s="502"/>
      <c r="AT510" s="502"/>
      <c r="AU510" s="502"/>
      <c r="AV510" s="502"/>
      <c r="AW510" s="502"/>
      <c r="AX510" s="502"/>
      <c r="AY510" s="502"/>
      <c r="AZ510" s="502"/>
      <c r="BA510" s="502"/>
      <c r="BB510" s="502"/>
      <c r="BC510" s="502"/>
      <c r="BD510" s="502"/>
      <c r="BE510" s="502"/>
      <c r="BF510" s="502"/>
      <c r="BG510" s="502"/>
      <c r="BH510" s="502"/>
      <c r="BI510" s="502"/>
    </row>
    <row r="511" spans="16:61" s="333" customFormat="1" x14ac:dyDescent="0.2">
      <c r="P511" s="502"/>
      <c r="Q511" s="502"/>
      <c r="R511" s="502"/>
      <c r="S511" s="502"/>
      <c r="T511" s="502"/>
      <c r="U511" s="502"/>
      <c r="V511" s="502"/>
      <c r="W511" s="502"/>
      <c r="X511" s="502"/>
      <c r="Y511" s="502"/>
      <c r="Z511" s="502"/>
      <c r="AA511" s="502"/>
      <c r="AB511" s="502"/>
      <c r="AC511" s="502"/>
      <c r="AD511" s="502"/>
      <c r="AE511" s="502"/>
      <c r="AF511" s="502"/>
      <c r="AG511" s="502"/>
      <c r="AH511" s="502"/>
      <c r="AI511" s="502"/>
      <c r="AJ511" s="502"/>
      <c r="AK511" s="502"/>
      <c r="AL511" s="502"/>
      <c r="AM511" s="502"/>
      <c r="AN511" s="502"/>
      <c r="AO511" s="502"/>
      <c r="AP511" s="502"/>
      <c r="AQ511" s="502"/>
      <c r="AR511" s="502"/>
      <c r="AS511" s="502"/>
      <c r="AT511" s="502"/>
      <c r="AU511" s="502"/>
      <c r="AV511" s="502"/>
      <c r="AW511" s="502"/>
      <c r="AX511" s="502"/>
      <c r="AY511" s="502"/>
      <c r="AZ511" s="502"/>
      <c r="BA511" s="502"/>
      <c r="BB511" s="502"/>
      <c r="BC511" s="502"/>
      <c r="BD511" s="502"/>
      <c r="BE511" s="502"/>
      <c r="BF511" s="502"/>
      <c r="BG511" s="502"/>
      <c r="BH511" s="502"/>
      <c r="BI511" s="502"/>
    </row>
    <row r="512" spans="16:61" s="333" customFormat="1" x14ac:dyDescent="0.2">
      <c r="P512" s="502"/>
      <c r="Q512" s="502"/>
      <c r="R512" s="502"/>
      <c r="S512" s="502"/>
      <c r="T512" s="502"/>
      <c r="U512" s="502"/>
      <c r="V512" s="502"/>
      <c r="W512" s="502"/>
      <c r="X512" s="502"/>
      <c r="Y512" s="502"/>
      <c r="Z512" s="502"/>
      <c r="AA512" s="502"/>
      <c r="AB512" s="502"/>
      <c r="AC512" s="502"/>
      <c r="AD512" s="502"/>
      <c r="AE512" s="502"/>
      <c r="AF512" s="502"/>
      <c r="AG512" s="502"/>
      <c r="AH512" s="502"/>
      <c r="AI512" s="502"/>
      <c r="AJ512" s="502"/>
      <c r="AK512" s="502"/>
      <c r="AL512" s="502"/>
      <c r="AM512" s="502"/>
      <c r="AN512" s="502"/>
      <c r="AO512" s="502"/>
      <c r="AP512" s="502"/>
      <c r="AQ512" s="502"/>
      <c r="AR512" s="502"/>
      <c r="AS512" s="502"/>
      <c r="AT512" s="502"/>
      <c r="AU512" s="502"/>
      <c r="AV512" s="502"/>
      <c r="AW512" s="502"/>
      <c r="AX512" s="502"/>
      <c r="AY512" s="502"/>
      <c r="AZ512" s="502"/>
      <c r="BA512" s="502"/>
      <c r="BB512" s="502"/>
      <c r="BC512" s="502"/>
      <c r="BD512" s="502"/>
      <c r="BE512" s="502"/>
      <c r="BF512" s="502"/>
      <c r="BG512" s="502"/>
      <c r="BH512" s="502"/>
      <c r="BI512" s="502"/>
    </row>
    <row r="513" spans="16:61" s="333" customFormat="1" x14ac:dyDescent="0.2">
      <c r="P513" s="502"/>
      <c r="Q513" s="502"/>
      <c r="R513" s="502"/>
      <c r="S513" s="502"/>
      <c r="T513" s="502"/>
      <c r="U513" s="502"/>
      <c r="V513" s="502"/>
      <c r="W513" s="502"/>
      <c r="X513" s="502"/>
      <c r="Y513" s="502"/>
      <c r="Z513" s="502"/>
      <c r="AA513" s="502"/>
      <c r="AB513" s="502"/>
      <c r="AC513" s="502"/>
      <c r="AD513" s="502"/>
      <c r="AE513" s="502"/>
      <c r="AF513" s="502"/>
      <c r="AG513" s="502"/>
      <c r="AH513" s="502"/>
      <c r="AI513" s="502"/>
      <c r="AJ513" s="502"/>
      <c r="AK513" s="502"/>
      <c r="AL513" s="502"/>
      <c r="AM513" s="502"/>
      <c r="AN513" s="502"/>
      <c r="AO513" s="502"/>
      <c r="AP513" s="502"/>
      <c r="AQ513" s="502"/>
      <c r="AR513" s="502"/>
      <c r="AS513" s="502"/>
      <c r="AT513" s="502"/>
      <c r="AU513" s="502"/>
      <c r="AV513" s="502"/>
      <c r="AW513" s="502"/>
      <c r="AX513" s="502"/>
      <c r="AY513" s="502"/>
      <c r="AZ513" s="502"/>
      <c r="BA513" s="502"/>
      <c r="BB513" s="502"/>
      <c r="BC513" s="502"/>
      <c r="BD513" s="502"/>
      <c r="BE513" s="502"/>
      <c r="BF513" s="502"/>
      <c r="BG513" s="502"/>
      <c r="BH513" s="502"/>
      <c r="BI513" s="502"/>
    </row>
    <row r="514" spans="16:61" s="333" customFormat="1" x14ac:dyDescent="0.2">
      <c r="P514" s="502"/>
      <c r="Q514" s="502"/>
      <c r="R514" s="502"/>
      <c r="S514" s="502"/>
      <c r="T514" s="502"/>
      <c r="U514" s="502"/>
      <c r="V514" s="502"/>
      <c r="W514" s="502"/>
      <c r="X514" s="502"/>
      <c r="Y514" s="502"/>
      <c r="Z514" s="502"/>
      <c r="AA514" s="502"/>
      <c r="AB514" s="502"/>
      <c r="AC514" s="502"/>
      <c r="AD514" s="502"/>
      <c r="AE514" s="502"/>
      <c r="AF514" s="502"/>
      <c r="AG514" s="502"/>
      <c r="AH514" s="502"/>
      <c r="AI514" s="502"/>
      <c r="AJ514" s="502"/>
      <c r="AK514" s="502"/>
      <c r="AL514" s="502"/>
      <c r="AM514" s="502"/>
      <c r="AN514" s="502"/>
      <c r="AO514" s="502"/>
      <c r="AP514" s="502"/>
      <c r="AQ514" s="502"/>
      <c r="AR514" s="502"/>
      <c r="AS514" s="502"/>
      <c r="AT514" s="502"/>
      <c r="AU514" s="502"/>
      <c r="AV514" s="502"/>
      <c r="AW514" s="502"/>
      <c r="AX514" s="502"/>
      <c r="AY514" s="502"/>
      <c r="AZ514" s="502"/>
      <c r="BA514" s="502"/>
      <c r="BB514" s="502"/>
      <c r="BC514" s="502"/>
      <c r="BD514" s="502"/>
      <c r="BE514" s="502"/>
      <c r="BF514" s="502"/>
      <c r="BG514" s="502"/>
      <c r="BH514" s="502"/>
      <c r="BI514" s="502"/>
    </row>
    <row r="515" spans="16:61" s="333" customFormat="1" x14ac:dyDescent="0.2">
      <c r="P515" s="502"/>
      <c r="Q515" s="502"/>
      <c r="R515" s="502"/>
      <c r="S515" s="502"/>
      <c r="T515" s="502"/>
      <c r="U515" s="502"/>
      <c r="V515" s="502"/>
      <c r="W515" s="502"/>
      <c r="X515" s="502"/>
      <c r="Y515" s="502"/>
      <c r="Z515" s="502"/>
      <c r="AA515" s="502"/>
      <c r="AB515" s="502"/>
      <c r="AC515" s="502"/>
      <c r="AD515" s="502"/>
      <c r="AE515" s="502"/>
      <c r="AF515" s="502"/>
      <c r="AG515" s="502"/>
      <c r="AH515" s="502"/>
      <c r="AI515" s="502"/>
      <c r="AJ515" s="502"/>
      <c r="AK515" s="502"/>
      <c r="AL515" s="502"/>
      <c r="AM515" s="502"/>
      <c r="AN515" s="502"/>
      <c r="AO515" s="502"/>
      <c r="AP515" s="502"/>
      <c r="AQ515" s="502"/>
      <c r="AR515" s="502"/>
      <c r="AS515" s="502"/>
      <c r="AT515" s="502"/>
      <c r="AU515" s="502"/>
      <c r="AV515" s="502"/>
      <c r="AW515" s="502"/>
      <c r="AX515" s="502"/>
      <c r="AY515" s="502"/>
      <c r="AZ515" s="502"/>
      <c r="BA515" s="502"/>
      <c r="BB515" s="502"/>
      <c r="BC515" s="502"/>
      <c r="BD515" s="502"/>
      <c r="BE515" s="502"/>
      <c r="BF515" s="502"/>
      <c r="BG515" s="502"/>
      <c r="BH515" s="502"/>
      <c r="BI515" s="502"/>
    </row>
    <row r="516" spans="16:61" s="333" customFormat="1" x14ac:dyDescent="0.2">
      <c r="P516" s="502"/>
      <c r="Q516" s="502"/>
      <c r="R516" s="502"/>
      <c r="S516" s="502"/>
      <c r="T516" s="502"/>
      <c r="U516" s="502"/>
      <c r="V516" s="502"/>
      <c r="W516" s="502"/>
      <c r="X516" s="502"/>
      <c r="Y516" s="502"/>
      <c r="Z516" s="502"/>
      <c r="AA516" s="502"/>
      <c r="AB516" s="502"/>
      <c r="AC516" s="502"/>
      <c r="AD516" s="502"/>
      <c r="AE516" s="502"/>
      <c r="AF516" s="502"/>
      <c r="AG516" s="502"/>
      <c r="AH516" s="502"/>
      <c r="AI516" s="502"/>
      <c r="AJ516" s="502"/>
      <c r="AK516" s="502"/>
      <c r="AL516" s="502"/>
      <c r="AM516" s="502"/>
      <c r="AN516" s="502"/>
      <c r="AO516" s="502"/>
      <c r="AP516" s="502"/>
      <c r="AQ516" s="502"/>
      <c r="AR516" s="502"/>
      <c r="AS516" s="502"/>
      <c r="AT516" s="502"/>
      <c r="AU516" s="502"/>
      <c r="AV516" s="502"/>
      <c r="AW516" s="502"/>
      <c r="AX516" s="502"/>
      <c r="AY516" s="502"/>
      <c r="AZ516" s="502"/>
      <c r="BA516" s="502"/>
      <c r="BB516" s="502"/>
      <c r="BC516" s="502"/>
      <c r="BD516" s="502"/>
      <c r="BE516" s="502"/>
      <c r="BF516" s="502"/>
      <c r="BG516" s="502"/>
      <c r="BH516" s="502"/>
      <c r="BI516" s="502"/>
    </row>
    <row r="517" spans="16:61" s="333" customFormat="1" x14ac:dyDescent="0.2">
      <c r="P517" s="502"/>
      <c r="Q517" s="502"/>
      <c r="R517" s="502"/>
      <c r="S517" s="502"/>
      <c r="T517" s="502"/>
      <c r="U517" s="502"/>
      <c r="V517" s="502"/>
      <c r="W517" s="502"/>
      <c r="X517" s="502"/>
      <c r="Y517" s="502"/>
      <c r="Z517" s="502"/>
      <c r="AA517" s="502"/>
      <c r="AB517" s="502"/>
      <c r="AC517" s="502"/>
      <c r="AD517" s="502"/>
      <c r="AE517" s="502"/>
      <c r="AF517" s="502"/>
      <c r="AG517" s="502"/>
      <c r="AH517" s="502"/>
      <c r="AI517" s="502"/>
      <c r="AJ517" s="502"/>
      <c r="AK517" s="502"/>
      <c r="AL517" s="502"/>
      <c r="AM517" s="502"/>
      <c r="AN517" s="502"/>
      <c r="AO517" s="502"/>
      <c r="AP517" s="502"/>
      <c r="AQ517" s="502"/>
      <c r="AR517" s="502"/>
      <c r="AS517" s="502"/>
      <c r="AT517" s="502"/>
      <c r="AU517" s="502"/>
      <c r="AV517" s="502"/>
      <c r="AW517" s="502"/>
      <c r="AX517" s="502"/>
      <c r="AY517" s="502"/>
      <c r="AZ517" s="502"/>
      <c r="BA517" s="502"/>
      <c r="BB517" s="502"/>
      <c r="BC517" s="502"/>
      <c r="BD517" s="502"/>
      <c r="BE517" s="502"/>
      <c r="BF517" s="502"/>
      <c r="BG517" s="502"/>
      <c r="BH517" s="502"/>
      <c r="BI517" s="502"/>
    </row>
    <row r="518" spans="16:61" s="333" customFormat="1" x14ac:dyDescent="0.2">
      <c r="P518" s="502"/>
      <c r="Q518" s="502"/>
      <c r="R518" s="502"/>
      <c r="S518" s="502"/>
      <c r="T518" s="502"/>
      <c r="U518" s="502"/>
      <c r="V518" s="502"/>
      <c r="W518" s="502"/>
      <c r="X518" s="502"/>
      <c r="Y518" s="502"/>
      <c r="Z518" s="502"/>
      <c r="AA518" s="502"/>
      <c r="AB518" s="502"/>
      <c r="AC518" s="502"/>
      <c r="AD518" s="502"/>
      <c r="AE518" s="502"/>
      <c r="AF518" s="502"/>
      <c r="AG518" s="502"/>
      <c r="AH518" s="502"/>
      <c r="AI518" s="502"/>
      <c r="AJ518" s="502"/>
      <c r="AK518" s="502"/>
      <c r="AL518" s="502"/>
      <c r="AM518" s="502"/>
      <c r="AN518" s="502"/>
      <c r="AO518" s="502"/>
      <c r="AP518" s="502"/>
      <c r="AQ518" s="502"/>
      <c r="AR518" s="502"/>
      <c r="AS518" s="502"/>
      <c r="AT518" s="502"/>
      <c r="AU518" s="502"/>
      <c r="AV518" s="502"/>
      <c r="AW518" s="502"/>
      <c r="AX518" s="502"/>
      <c r="AY518" s="502"/>
      <c r="AZ518" s="502"/>
      <c r="BA518" s="502"/>
      <c r="BB518" s="502"/>
      <c r="BC518" s="502"/>
      <c r="BD518" s="502"/>
      <c r="BE518" s="502"/>
      <c r="BF518" s="502"/>
      <c r="BG518" s="502"/>
      <c r="BH518" s="502"/>
      <c r="BI518" s="502"/>
    </row>
    <row r="519" spans="16:61" s="333" customFormat="1" x14ac:dyDescent="0.2">
      <c r="P519" s="502"/>
      <c r="Q519" s="502"/>
      <c r="R519" s="502"/>
      <c r="S519" s="502"/>
      <c r="T519" s="502"/>
      <c r="U519" s="502"/>
      <c r="V519" s="502"/>
      <c r="W519" s="502"/>
      <c r="X519" s="502"/>
      <c r="Y519" s="502"/>
      <c r="Z519" s="502"/>
      <c r="AA519" s="502"/>
      <c r="AB519" s="502"/>
      <c r="AC519" s="502"/>
      <c r="AD519" s="502"/>
      <c r="AE519" s="502"/>
      <c r="AF519" s="502"/>
      <c r="AG519" s="502"/>
      <c r="AH519" s="502"/>
      <c r="AI519" s="502"/>
      <c r="AJ519" s="502"/>
      <c r="AK519" s="502"/>
      <c r="AL519" s="502"/>
      <c r="AM519" s="502"/>
      <c r="AN519" s="502"/>
      <c r="AO519" s="502"/>
      <c r="AP519" s="502"/>
      <c r="AQ519" s="502"/>
      <c r="AR519" s="502"/>
      <c r="AS519" s="502"/>
      <c r="AT519" s="502"/>
      <c r="AU519" s="502"/>
      <c r="AV519" s="502"/>
      <c r="AW519" s="502"/>
      <c r="AX519" s="502"/>
      <c r="AY519" s="502"/>
      <c r="AZ519" s="502"/>
      <c r="BA519" s="502"/>
      <c r="BB519" s="502"/>
      <c r="BC519" s="502"/>
      <c r="BD519" s="502"/>
      <c r="BE519" s="502"/>
      <c r="BF519" s="502"/>
      <c r="BG519" s="502"/>
      <c r="BH519" s="502"/>
      <c r="BI519" s="502"/>
    </row>
    <row r="520" spans="16:61" s="333" customFormat="1" x14ac:dyDescent="0.2">
      <c r="P520" s="502"/>
      <c r="Q520" s="502"/>
      <c r="R520" s="502"/>
      <c r="S520" s="502"/>
      <c r="T520" s="502"/>
      <c r="U520" s="502"/>
      <c r="V520" s="502"/>
      <c r="W520" s="502"/>
      <c r="X520" s="502"/>
      <c r="Y520" s="502"/>
      <c r="Z520" s="502"/>
      <c r="AA520" s="502"/>
      <c r="AB520" s="502"/>
      <c r="AC520" s="502"/>
      <c r="AD520" s="502"/>
      <c r="AE520" s="502"/>
      <c r="AF520" s="502"/>
      <c r="AG520" s="502"/>
      <c r="AH520" s="502"/>
      <c r="AI520" s="502"/>
      <c r="AJ520" s="502"/>
      <c r="AK520" s="502"/>
      <c r="AL520" s="502"/>
      <c r="AM520" s="502"/>
      <c r="AN520" s="502"/>
      <c r="AO520" s="502"/>
      <c r="AP520" s="502"/>
      <c r="AQ520" s="502"/>
      <c r="AR520" s="502"/>
      <c r="AS520" s="502"/>
      <c r="AT520" s="502"/>
      <c r="AU520" s="502"/>
      <c r="AV520" s="502"/>
      <c r="AW520" s="502"/>
      <c r="AX520" s="502"/>
      <c r="AY520" s="502"/>
      <c r="AZ520" s="502"/>
      <c r="BA520" s="502"/>
      <c r="BB520" s="502"/>
      <c r="BC520" s="502"/>
      <c r="BD520" s="502"/>
      <c r="BE520" s="502"/>
      <c r="BF520" s="502"/>
      <c r="BG520" s="502"/>
      <c r="BH520" s="502"/>
      <c r="BI520" s="502"/>
    </row>
    <row r="521" spans="16:61" s="333" customFormat="1" x14ac:dyDescent="0.2">
      <c r="P521" s="502"/>
      <c r="Q521" s="502"/>
      <c r="R521" s="502"/>
      <c r="S521" s="502"/>
      <c r="T521" s="502"/>
      <c r="U521" s="502"/>
      <c r="V521" s="502"/>
      <c r="W521" s="502"/>
      <c r="X521" s="502"/>
      <c r="Y521" s="502"/>
      <c r="Z521" s="502"/>
      <c r="AA521" s="502"/>
      <c r="AB521" s="502"/>
      <c r="AC521" s="502"/>
      <c r="AD521" s="502"/>
      <c r="AE521" s="502"/>
      <c r="AF521" s="502"/>
      <c r="AG521" s="502"/>
      <c r="AH521" s="502"/>
      <c r="AI521" s="502"/>
      <c r="AJ521" s="502"/>
      <c r="AK521" s="502"/>
      <c r="AL521" s="502"/>
      <c r="AM521" s="502"/>
      <c r="AN521" s="502"/>
      <c r="AO521" s="502"/>
      <c r="AP521" s="502"/>
      <c r="AQ521" s="502"/>
      <c r="AR521" s="502"/>
      <c r="AS521" s="502"/>
      <c r="AT521" s="502"/>
      <c r="AU521" s="502"/>
      <c r="AV521" s="502"/>
      <c r="AW521" s="502"/>
      <c r="AX521" s="502"/>
      <c r="AY521" s="502"/>
      <c r="AZ521" s="502"/>
      <c r="BA521" s="502"/>
      <c r="BB521" s="502"/>
      <c r="BC521" s="502"/>
      <c r="BD521" s="502"/>
      <c r="BE521" s="502"/>
      <c r="BF521" s="502"/>
      <c r="BG521" s="502"/>
      <c r="BH521" s="502"/>
      <c r="BI521" s="502"/>
    </row>
    <row r="522" spans="16:61" s="333" customFormat="1" x14ac:dyDescent="0.2">
      <c r="P522" s="502"/>
      <c r="Q522" s="502"/>
      <c r="R522" s="502"/>
      <c r="S522" s="502"/>
      <c r="T522" s="502"/>
      <c r="U522" s="502"/>
      <c r="V522" s="502"/>
      <c r="W522" s="502"/>
      <c r="X522" s="502"/>
      <c r="Y522" s="502"/>
      <c r="Z522" s="502"/>
      <c r="AA522" s="502"/>
      <c r="AB522" s="502"/>
      <c r="AC522" s="502"/>
      <c r="AD522" s="502"/>
      <c r="AE522" s="502"/>
      <c r="AF522" s="502"/>
      <c r="AG522" s="502"/>
      <c r="AH522" s="502"/>
      <c r="AI522" s="502"/>
      <c r="AJ522" s="502"/>
      <c r="AK522" s="502"/>
      <c r="AL522" s="502"/>
      <c r="AM522" s="502"/>
      <c r="AN522" s="502"/>
      <c r="AO522" s="502"/>
      <c r="AP522" s="502"/>
      <c r="AQ522" s="502"/>
      <c r="AR522" s="502"/>
      <c r="AS522" s="502"/>
      <c r="AT522" s="502"/>
      <c r="AU522" s="502"/>
      <c r="AV522" s="502"/>
      <c r="AW522" s="502"/>
      <c r="AX522" s="502"/>
      <c r="AY522" s="502"/>
      <c r="AZ522" s="502"/>
      <c r="BA522" s="502"/>
      <c r="BB522" s="502"/>
      <c r="BC522" s="502"/>
      <c r="BD522" s="502"/>
      <c r="BE522" s="502"/>
      <c r="BF522" s="502"/>
      <c r="BG522" s="502"/>
      <c r="BH522" s="502"/>
      <c r="BI522" s="502"/>
    </row>
    <row r="523" spans="16:61" s="333" customFormat="1" x14ac:dyDescent="0.2">
      <c r="P523" s="502"/>
      <c r="Q523" s="502"/>
      <c r="R523" s="502"/>
      <c r="S523" s="502"/>
      <c r="T523" s="502"/>
      <c r="U523" s="502"/>
      <c r="V523" s="502"/>
      <c r="W523" s="502"/>
      <c r="X523" s="502"/>
      <c r="Y523" s="502"/>
      <c r="Z523" s="502"/>
      <c r="AA523" s="502"/>
      <c r="AB523" s="502"/>
      <c r="AC523" s="502"/>
      <c r="AD523" s="502"/>
      <c r="AE523" s="502"/>
      <c r="AF523" s="502"/>
      <c r="AG523" s="502"/>
      <c r="AH523" s="502"/>
      <c r="AI523" s="502"/>
      <c r="AJ523" s="502"/>
      <c r="AK523" s="502"/>
      <c r="AL523" s="502"/>
      <c r="AM523" s="502"/>
      <c r="AN523" s="502"/>
      <c r="AO523" s="502"/>
      <c r="AP523" s="502"/>
      <c r="AQ523" s="502"/>
      <c r="AR523" s="502"/>
      <c r="AS523" s="502"/>
      <c r="AT523" s="502"/>
      <c r="AU523" s="502"/>
      <c r="AV523" s="502"/>
      <c r="AW523" s="502"/>
      <c r="AX523" s="502"/>
      <c r="AY523" s="502"/>
      <c r="AZ523" s="502"/>
      <c r="BA523" s="502"/>
      <c r="BB523" s="502"/>
      <c r="BC523" s="502"/>
      <c r="BD523" s="502"/>
      <c r="BE523" s="502"/>
      <c r="BF523" s="502"/>
      <c r="BG523" s="502"/>
      <c r="BH523" s="502"/>
      <c r="BI523" s="502"/>
    </row>
    <row r="524" spans="16:61" s="333" customFormat="1" x14ac:dyDescent="0.2">
      <c r="P524" s="502"/>
      <c r="Q524" s="502"/>
      <c r="R524" s="502"/>
      <c r="S524" s="502"/>
      <c r="T524" s="502"/>
      <c r="U524" s="502"/>
      <c r="V524" s="502"/>
      <c r="W524" s="502"/>
      <c r="X524" s="502"/>
      <c r="Y524" s="502"/>
      <c r="Z524" s="502"/>
      <c r="AA524" s="502"/>
      <c r="AB524" s="502"/>
      <c r="AC524" s="502"/>
      <c r="AD524" s="502"/>
      <c r="AE524" s="502"/>
      <c r="AF524" s="502"/>
      <c r="AG524" s="502"/>
      <c r="AH524" s="502"/>
      <c r="AI524" s="502"/>
      <c r="AJ524" s="502"/>
      <c r="AK524" s="502"/>
      <c r="AL524" s="502"/>
      <c r="AM524" s="502"/>
      <c r="AN524" s="502"/>
      <c r="AO524" s="502"/>
      <c r="AP524" s="502"/>
      <c r="AQ524" s="502"/>
      <c r="AR524" s="502"/>
      <c r="AS524" s="502"/>
      <c r="AT524" s="502"/>
      <c r="AU524" s="502"/>
      <c r="AV524" s="502"/>
      <c r="AW524" s="502"/>
      <c r="AX524" s="502"/>
      <c r="AY524" s="502"/>
      <c r="AZ524" s="502"/>
      <c r="BA524" s="502"/>
      <c r="BB524" s="502"/>
      <c r="BC524" s="502"/>
      <c r="BD524" s="502"/>
      <c r="BE524" s="502"/>
      <c r="BF524" s="502"/>
      <c r="BG524" s="502"/>
      <c r="BH524" s="502"/>
      <c r="BI524" s="502"/>
    </row>
    <row r="525" spans="16:61" s="333" customFormat="1" x14ac:dyDescent="0.2">
      <c r="P525" s="502"/>
      <c r="Q525" s="502"/>
      <c r="R525" s="502"/>
      <c r="S525" s="502"/>
      <c r="T525" s="502"/>
      <c r="U525" s="502"/>
      <c r="V525" s="502"/>
      <c r="W525" s="502"/>
      <c r="X525" s="502"/>
      <c r="Y525" s="502"/>
      <c r="Z525" s="502"/>
      <c r="AA525" s="502"/>
      <c r="AB525" s="502"/>
      <c r="AC525" s="502"/>
      <c r="AD525" s="502"/>
      <c r="AE525" s="502"/>
      <c r="AF525" s="502"/>
      <c r="AG525" s="502"/>
      <c r="AH525" s="502"/>
      <c r="AI525" s="502"/>
      <c r="AJ525" s="502"/>
      <c r="AK525" s="502"/>
      <c r="AL525" s="502"/>
      <c r="AM525" s="502"/>
      <c r="AN525" s="502"/>
      <c r="AO525" s="502"/>
      <c r="AP525" s="502"/>
      <c r="AQ525" s="502"/>
      <c r="AR525" s="502"/>
      <c r="AS525" s="502"/>
      <c r="AT525" s="502"/>
      <c r="AU525" s="502"/>
      <c r="AV525" s="502"/>
      <c r="AW525" s="502"/>
      <c r="AX525" s="502"/>
      <c r="AY525" s="502"/>
      <c r="AZ525" s="502"/>
      <c r="BA525" s="502"/>
      <c r="BB525" s="502"/>
      <c r="BC525" s="502"/>
      <c r="BD525" s="502"/>
      <c r="BE525" s="502"/>
      <c r="BF525" s="502"/>
      <c r="BG525" s="502"/>
      <c r="BH525" s="502"/>
      <c r="BI525" s="502"/>
    </row>
    <row r="526" spans="16:61" s="333" customFormat="1" x14ac:dyDescent="0.2">
      <c r="P526" s="502"/>
      <c r="Q526" s="502"/>
      <c r="R526" s="502"/>
      <c r="S526" s="502"/>
      <c r="T526" s="502"/>
      <c r="U526" s="502"/>
      <c r="V526" s="502"/>
      <c r="W526" s="502"/>
      <c r="X526" s="502"/>
      <c r="Y526" s="502"/>
      <c r="Z526" s="502"/>
      <c r="AA526" s="502"/>
      <c r="AB526" s="502"/>
      <c r="AC526" s="502"/>
      <c r="AD526" s="502"/>
      <c r="AE526" s="502"/>
      <c r="AF526" s="502"/>
      <c r="AG526" s="502"/>
      <c r="AH526" s="502"/>
      <c r="AI526" s="502"/>
      <c r="AJ526" s="502"/>
      <c r="AK526" s="502"/>
      <c r="AL526" s="502"/>
      <c r="AM526" s="502"/>
      <c r="AN526" s="502"/>
      <c r="AO526" s="502"/>
      <c r="AP526" s="502"/>
      <c r="AQ526" s="502"/>
      <c r="AR526" s="502"/>
      <c r="AS526" s="502"/>
      <c r="AT526" s="502"/>
      <c r="AU526" s="502"/>
      <c r="AV526" s="502"/>
      <c r="AW526" s="502"/>
      <c r="AX526" s="502"/>
      <c r="AY526" s="502"/>
      <c r="AZ526" s="502"/>
      <c r="BA526" s="502"/>
      <c r="BB526" s="502"/>
      <c r="BC526" s="502"/>
      <c r="BD526" s="502"/>
      <c r="BE526" s="502"/>
      <c r="BF526" s="502"/>
      <c r="BG526" s="502"/>
      <c r="BH526" s="502"/>
      <c r="BI526" s="502"/>
    </row>
    <row r="527" spans="16:61" s="333" customFormat="1" x14ac:dyDescent="0.2">
      <c r="P527" s="502"/>
      <c r="Q527" s="502"/>
      <c r="R527" s="502"/>
      <c r="S527" s="502"/>
      <c r="T527" s="502"/>
      <c r="U527" s="502"/>
      <c r="V527" s="502"/>
      <c r="W527" s="502"/>
      <c r="X527" s="502"/>
      <c r="Y527" s="502"/>
      <c r="Z527" s="502"/>
      <c r="AA527" s="502"/>
      <c r="AB527" s="502"/>
      <c r="AC527" s="502"/>
      <c r="AD527" s="502"/>
      <c r="AE527" s="502"/>
      <c r="AF527" s="502"/>
      <c r="AG527" s="502"/>
      <c r="AH527" s="502"/>
      <c r="AI527" s="502"/>
      <c r="AJ527" s="502"/>
      <c r="AK527" s="502"/>
      <c r="AL527" s="502"/>
      <c r="AM527" s="502"/>
      <c r="AN527" s="502"/>
      <c r="AO527" s="502"/>
      <c r="AP527" s="502"/>
      <c r="AQ527" s="502"/>
      <c r="AR527" s="502"/>
      <c r="AS527" s="502"/>
      <c r="AT527" s="502"/>
      <c r="AU527" s="502"/>
      <c r="AV527" s="502"/>
      <c r="AW527" s="502"/>
      <c r="AX527" s="502"/>
      <c r="AY527" s="502"/>
      <c r="AZ527" s="502"/>
      <c r="BA527" s="502"/>
      <c r="BB527" s="502"/>
      <c r="BC527" s="502"/>
      <c r="BD527" s="502"/>
      <c r="BE527" s="502"/>
      <c r="BF527" s="502"/>
      <c r="BG527" s="502"/>
      <c r="BH527" s="502"/>
      <c r="BI527" s="502"/>
    </row>
    <row r="528" spans="16:61" s="333" customFormat="1" x14ac:dyDescent="0.2">
      <c r="P528" s="502"/>
      <c r="Q528" s="502"/>
      <c r="R528" s="502"/>
      <c r="S528" s="502"/>
      <c r="T528" s="502"/>
      <c r="U528" s="502"/>
      <c r="V528" s="502"/>
      <c r="W528" s="502"/>
      <c r="X528" s="502"/>
      <c r="Y528" s="502"/>
      <c r="Z528" s="502"/>
      <c r="AA528" s="502"/>
      <c r="AB528" s="502"/>
      <c r="AC528" s="502"/>
      <c r="AD528" s="502"/>
      <c r="AE528" s="502"/>
      <c r="AF528" s="502"/>
      <c r="AG528" s="502"/>
      <c r="AH528" s="502"/>
      <c r="AI528" s="502"/>
      <c r="AJ528" s="502"/>
      <c r="AK528" s="502"/>
      <c r="AL528" s="502"/>
      <c r="AM528" s="502"/>
      <c r="AN528" s="502"/>
      <c r="AO528" s="502"/>
      <c r="AP528" s="502"/>
      <c r="AQ528" s="502"/>
      <c r="AR528" s="502"/>
      <c r="AS528" s="502"/>
      <c r="AT528" s="502"/>
      <c r="AU528" s="502"/>
      <c r="AV528" s="502"/>
      <c r="AW528" s="502"/>
      <c r="AX528" s="502"/>
      <c r="AY528" s="502"/>
      <c r="AZ528" s="502"/>
      <c r="BA528" s="502"/>
      <c r="BB528" s="502"/>
      <c r="BC528" s="502"/>
      <c r="BD528" s="502"/>
      <c r="BE528" s="502"/>
      <c r="BF528" s="502"/>
      <c r="BG528" s="502"/>
      <c r="BH528" s="502"/>
      <c r="BI528" s="502"/>
    </row>
    <row r="529" spans="16:61" s="333" customFormat="1" x14ac:dyDescent="0.2">
      <c r="P529" s="502"/>
      <c r="Q529" s="502"/>
      <c r="R529" s="502"/>
      <c r="S529" s="502"/>
      <c r="T529" s="502"/>
      <c r="U529" s="502"/>
      <c r="V529" s="502"/>
      <c r="W529" s="502"/>
      <c r="X529" s="502"/>
      <c r="Y529" s="502"/>
      <c r="Z529" s="502"/>
      <c r="AA529" s="502"/>
      <c r="AB529" s="502"/>
      <c r="AC529" s="502"/>
      <c r="AD529" s="502"/>
      <c r="AE529" s="502"/>
      <c r="AF529" s="502"/>
      <c r="AG529" s="502"/>
      <c r="AH529" s="502"/>
      <c r="AI529" s="502"/>
      <c r="AJ529" s="502"/>
      <c r="AK529" s="502"/>
      <c r="AL529" s="502"/>
      <c r="AM529" s="502"/>
      <c r="AN529" s="502"/>
      <c r="AO529" s="502"/>
      <c r="AP529" s="502"/>
      <c r="AQ529" s="502"/>
      <c r="AR529" s="502"/>
      <c r="AS529" s="502"/>
      <c r="AT529" s="502"/>
      <c r="AU529" s="502"/>
      <c r="AV529" s="502"/>
      <c r="AW529" s="502"/>
      <c r="AX529" s="502"/>
      <c r="AY529" s="502"/>
      <c r="AZ529" s="502"/>
      <c r="BA529" s="502"/>
      <c r="BB529" s="502"/>
      <c r="BC529" s="502"/>
      <c r="BD529" s="502"/>
      <c r="BE529" s="502"/>
      <c r="BF529" s="502"/>
      <c r="BG529" s="502"/>
      <c r="BH529" s="502"/>
      <c r="BI529" s="502"/>
    </row>
    <row r="530" spans="16:61" s="333" customFormat="1" x14ac:dyDescent="0.2">
      <c r="P530" s="502"/>
      <c r="Q530" s="502"/>
      <c r="R530" s="502"/>
      <c r="S530" s="502"/>
      <c r="T530" s="502"/>
      <c r="U530" s="502"/>
      <c r="V530" s="502"/>
      <c r="W530" s="502"/>
      <c r="X530" s="502"/>
      <c r="Y530" s="502"/>
      <c r="Z530" s="502"/>
      <c r="AA530" s="502"/>
      <c r="AB530" s="502"/>
      <c r="AC530" s="502"/>
      <c r="AD530" s="502"/>
      <c r="AE530" s="502"/>
      <c r="AF530" s="502"/>
      <c r="AG530" s="502"/>
      <c r="AH530" s="502"/>
      <c r="AI530" s="502"/>
      <c r="AJ530" s="502"/>
      <c r="AK530" s="502"/>
      <c r="AL530" s="502"/>
      <c r="AM530" s="502"/>
      <c r="AN530" s="502"/>
      <c r="AO530" s="502"/>
      <c r="AP530" s="502"/>
      <c r="AQ530" s="502"/>
      <c r="AR530" s="502"/>
      <c r="AS530" s="502"/>
      <c r="AT530" s="502"/>
      <c r="AU530" s="502"/>
      <c r="AV530" s="502"/>
      <c r="AW530" s="502"/>
      <c r="AX530" s="502"/>
      <c r="AY530" s="502"/>
      <c r="AZ530" s="502"/>
      <c r="BA530" s="502"/>
      <c r="BB530" s="502"/>
      <c r="BC530" s="502"/>
      <c r="BD530" s="502"/>
      <c r="BE530" s="502"/>
      <c r="BF530" s="502"/>
      <c r="BG530" s="502"/>
      <c r="BH530" s="502"/>
      <c r="BI530" s="502"/>
    </row>
    <row r="531" spans="16:61" s="333" customFormat="1" x14ac:dyDescent="0.2">
      <c r="P531" s="502"/>
      <c r="Q531" s="502"/>
      <c r="R531" s="502"/>
      <c r="S531" s="502"/>
      <c r="T531" s="502"/>
      <c r="U531" s="502"/>
      <c r="V531" s="502"/>
      <c r="W531" s="502"/>
      <c r="X531" s="502"/>
      <c r="Y531" s="502"/>
      <c r="Z531" s="502"/>
      <c r="AA531" s="502"/>
      <c r="AB531" s="502"/>
      <c r="AC531" s="502"/>
      <c r="AD531" s="502"/>
      <c r="AE531" s="502"/>
      <c r="AF531" s="502"/>
      <c r="AG531" s="502"/>
      <c r="AH531" s="502"/>
      <c r="AI531" s="502"/>
      <c r="AJ531" s="502"/>
      <c r="AK531" s="502"/>
      <c r="AL531" s="502"/>
      <c r="AM531" s="502"/>
      <c r="AN531" s="502"/>
      <c r="AO531" s="502"/>
      <c r="AP531" s="502"/>
      <c r="AQ531" s="502"/>
      <c r="AR531" s="502"/>
      <c r="AS531" s="502"/>
      <c r="AT531" s="502"/>
      <c r="AU531" s="502"/>
      <c r="AV531" s="502"/>
      <c r="AW531" s="502"/>
      <c r="AX531" s="502"/>
      <c r="AY531" s="502"/>
      <c r="AZ531" s="502"/>
      <c r="BA531" s="502"/>
      <c r="BB531" s="502"/>
      <c r="BC531" s="502"/>
      <c r="BD531" s="502"/>
      <c r="BE531" s="502"/>
      <c r="BF531" s="502"/>
      <c r="BG531" s="502"/>
      <c r="BH531" s="502"/>
      <c r="BI531" s="502"/>
    </row>
    <row r="532" spans="16:61" s="333" customFormat="1" x14ac:dyDescent="0.2">
      <c r="P532" s="502"/>
      <c r="Q532" s="502"/>
      <c r="R532" s="502"/>
      <c r="S532" s="502"/>
      <c r="T532" s="502"/>
      <c r="U532" s="502"/>
      <c r="V532" s="502"/>
      <c r="W532" s="502"/>
      <c r="X532" s="502"/>
      <c r="Y532" s="502"/>
      <c r="Z532" s="502"/>
      <c r="AA532" s="502"/>
      <c r="AB532" s="502"/>
      <c r="AC532" s="502"/>
      <c r="AD532" s="502"/>
      <c r="AE532" s="502"/>
      <c r="AF532" s="502"/>
      <c r="AG532" s="502"/>
      <c r="AH532" s="502"/>
      <c r="AI532" s="502"/>
      <c r="AJ532" s="502"/>
      <c r="AK532" s="502"/>
      <c r="AL532" s="502"/>
      <c r="AM532" s="502"/>
      <c r="AN532" s="502"/>
      <c r="AO532" s="502"/>
      <c r="AP532" s="502"/>
      <c r="AQ532" s="502"/>
      <c r="AR532" s="502"/>
      <c r="AS532" s="502"/>
      <c r="AT532" s="502"/>
      <c r="AU532" s="502"/>
      <c r="AV532" s="502"/>
      <c r="AW532" s="502"/>
      <c r="AX532" s="502"/>
      <c r="AY532" s="502"/>
      <c r="AZ532" s="502"/>
      <c r="BA532" s="502"/>
      <c r="BB532" s="502"/>
      <c r="BC532" s="502"/>
      <c r="BD532" s="502"/>
      <c r="BE532" s="502"/>
      <c r="BF532" s="502"/>
      <c r="BG532" s="502"/>
      <c r="BH532" s="502"/>
      <c r="BI532" s="502"/>
    </row>
    <row r="533" spans="16:61" s="333" customFormat="1" x14ac:dyDescent="0.2">
      <c r="P533" s="502"/>
      <c r="Q533" s="502"/>
      <c r="R533" s="502"/>
      <c r="S533" s="502"/>
      <c r="T533" s="502"/>
      <c r="U533" s="502"/>
      <c r="V533" s="502"/>
      <c r="W533" s="502"/>
      <c r="X533" s="502"/>
      <c r="Y533" s="502"/>
      <c r="Z533" s="502"/>
      <c r="AA533" s="502"/>
      <c r="AB533" s="502"/>
      <c r="AC533" s="502"/>
      <c r="AD533" s="502"/>
      <c r="AE533" s="502"/>
      <c r="AF533" s="502"/>
      <c r="AG533" s="502"/>
      <c r="AH533" s="502"/>
      <c r="AI533" s="502"/>
      <c r="AJ533" s="502"/>
      <c r="AK533" s="502"/>
      <c r="AL533" s="502"/>
      <c r="AM533" s="502"/>
      <c r="AN533" s="502"/>
      <c r="AO533" s="502"/>
      <c r="AP533" s="502"/>
      <c r="AQ533" s="502"/>
      <c r="AR533" s="502"/>
      <c r="AS533" s="502"/>
      <c r="AT533" s="502"/>
      <c r="AU533" s="502"/>
      <c r="AV533" s="502"/>
      <c r="AW533" s="502"/>
      <c r="AX533" s="502"/>
      <c r="AY533" s="502"/>
      <c r="AZ533" s="502"/>
      <c r="BA533" s="502"/>
      <c r="BB533" s="502"/>
      <c r="BC533" s="502"/>
      <c r="BD533" s="502"/>
      <c r="BE533" s="502"/>
      <c r="BF533" s="502"/>
      <c r="BG533" s="502"/>
      <c r="BH533" s="502"/>
      <c r="BI533" s="502"/>
    </row>
    <row r="534" spans="16:61" s="333" customFormat="1" x14ac:dyDescent="0.2">
      <c r="P534" s="502"/>
      <c r="Q534" s="502"/>
      <c r="R534" s="502"/>
      <c r="S534" s="502"/>
      <c r="T534" s="502"/>
      <c r="U534" s="502"/>
      <c r="V534" s="502"/>
      <c r="W534" s="502"/>
      <c r="X534" s="502"/>
      <c r="Y534" s="502"/>
      <c r="Z534" s="502"/>
      <c r="AA534" s="502"/>
      <c r="AB534" s="502"/>
      <c r="AC534" s="502"/>
      <c r="AD534" s="502"/>
      <c r="AE534" s="502"/>
      <c r="AF534" s="502"/>
      <c r="AG534" s="502"/>
      <c r="AH534" s="502"/>
      <c r="AI534" s="502"/>
      <c r="AJ534" s="502"/>
      <c r="AK534" s="502"/>
      <c r="AL534" s="502"/>
      <c r="AM534" s="502"/>
      <c r="AN534" s="502"/>
      <c r="AO534" s="502"/>
      <c r="AP534" s="502"/>
      <c r="AQ534" s="502"/>
      <c r="AR534" s="502"/>
      <c r="AS534" s="502"/>
      <c r="AT534" s="502"/>
      <c r="AU534" s="502"/>
      <c r="AV534" s="502"/>
      <c r="AW534" s="502"/>
      <c r="AX534" s="502"/>
      <c r="AY534" s="502"/>
      <c r="AZ534" s="502"/>
      <c r="BA534" s="502"/>
      <c r="BB534" s="502"/>
      <c r="BC534" s="502"/>
      <c r="BD534" s="502"/>
      <c r="BE534" s="502"/>
      <c r="BF534" s="502"/>
      <c r="BG534" s="502"/>
      <c r="BH534" s="502"/>
      <c r="BI534" s="502"/>
    </row>
    <row r="535" spans="16:61" s="333" customFormat="1" x14ac:dyDescent="0.2">
      <c r="P535" s="502"/>
      <c r="Q535" s="502"/>
      <c r="R535" s="502"/>
      <c r="S535" s="502"/>
      <c r="T535" s="502"/>
      <c r="U535" s="502"/>
      <c r="V535" s="502"/>
      <c r="W535" s="502"/>
      <c r="X535" s="502"/>
      <c r="Y535" s="502"/>
      <c r="Z535" s="502"/>
      <c r="AA535" s="502"/>
      <c r="AB535" s="502"/>
      <c r="AC535" s="502"/>
      <c r="AD535" s="502"/>
      <c r="AE535" s="502"/>
      <c r="AF535" s="502"/>
      <c r="AG535" s="502"/>
      <c r="AH535" s="502"/>
      <c r="AI535" s="502"/>
      <c r="AJ535" s="502"/>
      <c r="AK535" s="502"/>
      <c r="AL535" s="502"/>
      <c r="AM535" s="502"/>
      <c r="AN535" s="502"/>
      <c r="AO535" s="502"/>
      <c r="AP535" s="502"/>
      <c r="AQ535" s="502"/>
      <c r="AR535" s="502"/>
      <c r="AS535" s="502"/>
      <c r="AT535" s="502"/>
      <c r="AU535" s="502"/>
      <c r="AV535" s="502"/>
      <c r="AW535" s="502"/>
      <c r="AX535" s="502"/>
      <c r="AY535" s="502"/>
      <c r="AZ535" s="502"/>
      <c r="BA535" s="502"/>
      <c r="BB535" s="502"/>
      <c r="BC535" s="502"/>
      <c r="BD535" s="502"/>
      <c r="BE535" s="502"/>
      <c r="BF535" s="502"/>
      <c r="BG535" s="502"/>
      <c r="BH535" s="502"/>
      <c r="BI535" s="502"/>
    </row>
    <row r="536" spans="16:61" s="333" customFormat="1" x14ac:dyDescent="0.2">
      <c r="P536" s="502"/>
      <c r="Q536" s="502"/>
      <c r="R536" s="502"/>
      <c r="S536" s="502"/>
      <c r="T536" s="502"/>
      <c r="U536" s="502"/>
      <c r="V536" s="502"/>
      <c r="W536" s="502"/>
      <c r="X536" s="502"/>
      <c r="Y536" s="502"/>
      <c r="Z536" s="502"/>
      <c r="AA536" s="502"/>
      <c r="AB536" s="502"/>
      <c r="AC536" s="502"/>
      <c r="AD536" s="502"/>
      <c r="AE536" s="502"/>
      <c r="AF536" s="502"/>
      <c r="AG536" s="502"/>
      <c r="AH536" s="502"/>
      <c r="AI536" s="502"/>
      <c r="AJ536" s="502"/>
      <c r="AK536" s="502"/>
      <c r="AL536" s="502"/>
      <c r="AM536" s="502"/>
      <c r="AN536" s="502"/>
      <c r="AO536" s="502"/>
      <c r="AP536" s="502"/>
      <c r="AQ536" s="502"/>
      <c r="AR536" s="502"/>
      <c r="AS536" s="502"/>
      <c r="AT536" s="502"/>
      <c r="AU536" s="502"/>
      <c r="AV536" s="502"/>
      <c r="AW536" s="502"/>
      <c r="AX536" s="502"/>
      <c r="AY536" s="502"/>
      <c r="AZ536" s="502"/>
      <c r="BA536" s="502"/>
      <c r="BB536" s="502"/>
      <c r="BC536" s="502"/>
      <c r="BD536" s="502"/>
      <c r="BE536" s="502"/>
      <c r="BF536" s="502"/>
      <c r="BG536" s="502"/>
      <c r="BH536" s="502"/>
      <c r="BI536" s="502"/>
    </row>
    <row r="537" spans="16:61" s="333" customFormat="1" x14ac:dyDescent="0.2">
      <c r="P537" s="502"/>
      <c r="Q537" s="502"/>
      <c r="R537" s="502"/>
      <c r="S537" s="502"/>
      <c r="T537" s="502"/>
      <c r="U537" s="502"/>
      <c r="V537" s="502"/>
      <c r="W537" s="502"/>
      <c r="X537" s="502"/>
      <c r="Y537" s="502"/>
      <c r="Z537" s="502"/>
      <c r="AA537" s="502"/>
      <c r="AB537" s="502"/>
      <c r="AC537" s="502"/>
      <c r="AD537" s="502"/>
      <c r="AE537" s="502"/>
      <c r="AF537" s="502"/>
      <c r="AG537" s="502"/>
      <c r="AH537" s="502"/>
      <c r="AI537" s="502"/>
      <c r="AJ537" s="502"/>
      <c r="AK537" s="502"/>
      <c r="AL537" s="502"/>
      <c r="AM537" s="502"/>
      <c r="AN537" s="502"/>
      <c r="AO537" s="502"/>
      <c r="AP537" s="502"/>
      <c r="AQ537" s="502"/>
      <c r="AR537" s="502"/>
      <c r="AS537" s="502"/>
      <c r="AT537" s="502"/>
      <c r="AU537" s="502"/>
      <c r="AV537" s="502"/>
      <c r="AW537" s="502"/>
      <c r="AX537" s="502"/>
      <c r="AY537" s="502"/>
      <c r="AZ537" s="502"/>
      <c r="BA537" s="502"/>
      <c r="BB537" s="502"/>
      <c r="BC537" s="502"/>
      <c r="BD537" s="502"/>
      <c r="BE537" s="502"/>
      <c r="BF537" s="502"/>
      <c r="BG537" s="502"/>
      <c r="BH537" s="502"/>
      <c r="BI537" s="502"/>
    </row>
    <row r="538" spans="16:61" s="333" customFormat="1" x14ac:dyDescent="0.2">
      <c r="P538" s="502"/>
      <c r="Q538" s="502"/>
      <c r="R538" s="502"/>
      <c r="S538" s="502"/>
      <c r="T538" s="502"/>
      <c r="U538" s="502"/>
      <c r="V538" s="502"/>
      <c r="W538" s="502"/>
      <c r="X538" s="502"/>
      <c r="Y538" s="502"/>
      <c r="Z538" s="502"/>
      <c r="AA538" s="502"/>
      <c r="AB538" s="502"/>
      <c r="AC538" s="502"/>
      <c r="AD538" s="502"/>
      <c r="AE538" s="502"/>
      <c r="AF538" s="502"/>
      <c r="AG538" s="502"/>
      <c r="AH538" s="502"/>
      <c r="AI538" s="502"/>
      <c r="AJ538" s="502"/>
      <c r="AK538" s="502"/>
      <c r="AL538" s="502"/>
      <c r="AM538" s="502"/>
      <c r="AN538" s="502"/>
      <c r="AO538" s="502"/>
      <c r="AP538" s="502"/>
      <c r="AQ538" s="502"/>
      <c r="AR538" s="502"/>
      <c r="AS538" s="502"/>
      <c r="AT538" s="502"/>
      <c r="AU538" s="502"/>
      <c r="AV538" s="502"/>
      <c r="AW538" s="502"/>
      <c r="AX538" s="502"/>
      <c r="AY538" s="502"/>
      <c r="AZ538" s="502"/>
      <c r="BA538" s="502"/>
      <c r="BB538" s="502"/>
      <c r="BC538" s="502"/>
      <c r="BD538" s="502"/>
      <c r="BE538" s="502"/>
      <c r="BF538" s="502"/>
      <c r="BG538" s="502"/>
      <c r="BH538" s="502"/>
      <c r="BI538" s="502"/>
    </row>
    <row r="539" spans="16:61" s="333" customFormat="1" x14ac:dyDescent="0.2">
      <c r="P539" s="502"/>
      <c r="Q539" s="502"/>
      <c r="R539" s="502"/>
      <c r="S539" s="502"/>
      <c r="T539" s="502"/>
      <c r="U539" s="502"/>
      <c r="V539" s="502"/>
      <c r="W539" s="502"/>
      <c r="X539" s="502"/>
      <c r="Y539" s="502"/>
      <c r="Z539" s="502"/>
      <c r="AA539" s="502"/>
      <c r="AB539" s="502"/>
      <c r="AC539" s="502"/>
      <c r="AD539" s="502"/>
      <c r="AE539" s="502"/>
      <c r="AF539" s="502"/>
      <c r="AG539" s="502"/>
      <c r="AH539" s="502"/>
      <c r="AI539" s="502"/>
      <c r="AJ539" s="502"/>
      <c r="AK539" s="502"/>
      <c r="AL539" s="502"/>
      <c r="AM539" s="502"/>
      <c r="AN539" s="502"/>
      <c r="AO539" s="502"/>
      <c r="AP539" s="502"/>
      <c r="AQ539" s="502"/>
      <c r="AR539" s="502"/>
      <c r="AS539" s="502"/>
      <c r="AT539" s="502"/>
      <c r="AU539" s="502"/>
      <c r="AV539" s="502"/>
      <c r="AW539" s="502"/>
      <c r="AX539" s="502"/>
      <c r="AY539" s="502"/>
      <c r="AZ539" s="502"/>
      <c r="BA539" s="502"/>
      <c r="BB539" s="502"/>
      <c r="BC539" s="502"/>
      <c r="BD539" s="502"/>
      <c r="BE539" s="502"/>
      <c r="BF539" s="502"/>
      <c r="BG539" s="502"/>
      <c r="BH539" s="502"/>
      <c r="BI539" s="502"/>
    </row>
    <row r="540" spans="16:61" s="333" customFormat="1" x14ac:dyDescent="0.2">
      <c r="P540" s="502"/>
      <c r="Q540" s="502"/>
      <c r="R540" s="502"/>
      <c r="S540" s="502"/>
      <c r="T540" s="502"/>
      <c r="U540" s="502"/>
      <c r="V540" s="502"/>
      <c r="W540" s="502"/>
      <c r="X540" s="502"/>
      <c r="Y540" s="502"/>
      <c r="Z540" s="502"/>
      <c r="AA540" s="502"/>
      <c r="AB540" s="502"/>
      <c r="AC540" s="502"/>
      <c r="AD540" s="502"/>
      <c r="AE540" s="502"/>
      <c r="AF540" s="502"/>
      <c r="AG540" s="502"/>
      <c r="AH540" s="502"/>
      <c r="AI540" s="502"/>
      <c r="AJ540" s="502"/>
      <c r="AK540" s="502"/>
      <c r="AL540" s="502"/>
      <c r="AM540" s="502"/>
      <c r="AN540" s="502"/>
      <c r="AO540" s="502"/>
      <c r="AP540" s="502"/>
      <c r="AQ540" s="502"/>
      <c r="AR540" s="502"/>
      <c r="AS540" s="502"/>
      <c r="AT540" s="502"/>
      <c r="AU540" s="502"/>
      <c r="AV540" s="502"/>
      <c r="AW540" s="502"/>
      <c r="AX540" s="502"/>
      <c r="AY540" s="502"/>
      <c r="AZ540" s="502"/>
      <c r="BA540" s="502"/>
      <c r="BB540" s="502"/>
      <c r="BC540" s="502"/>
      <c r="BD540" s="502"/>
      <c r="BE540" s="502"/>
      <c r="BF540" s="502"/>
      <c r="BG540" s="502"/>
      <c r="BH540" s="502"/>
      <c r="BI540" s="502"/>
    </row>
    <row r="541" spans="16:61" s="333" customFormat="1" x14ac:dyDescent="0.2">
      <c r="P541" s="502"/>
      <c r="Q541" s="502"/>
      <c r="R541" s="502"/>
      <c r="S541" s="502"/>
      <c r="T541" s="502"/>
      <c r="U541" s="502"/>
      <c r="V541" s="502"/>
      <c r="W541" s="502"/>
      <c r="X541" s="502"/>
      <c r="Y541" s="502"/>
      <c r="Z541" s="502"/>
      <c r="AA541" s="502"/>
      <c r="AB541" s="502"/>
      <c r="AC541" s="502"/>
      <c r="AD541" s="502"/>
      <c r="AE541" s="502"/>
      <c r="AF541" s="502"/>
      <c r="AG541" s="502"/>
      <c r="AH541" s="502"/>
      <c r="AI541" s="502"/>
      <c r="AJ541" s="502"/>
      <c r="AK541" s="502"/>
      <c r="AL541" s="502"/>
      <c r="AM541" s="502"/>
      <c r="AN541" s="502"/>
      <c r="AO541" s="502"/>
      <c r="AP541" s="502"/>
      <c r="AQ541" s="502"/>
      <c r="AR541" s="502"/>
      <c r="AS541" s="502"/>
      <c r="AT541" s="502"/>
      <c r="AU541" s="502"/>
      <c r="AV541" s="502"/>
      <c r="AW541" s="502"/>
      <c r="AX541" s="502"/>
      <c r="AY541" s="502"/>
      <c r="AZ541" s="502"/>
      <c r="BA541" s="502"/>
      <c r="BB541" s="502"/>
      <c r="BC541" s="502"/>
      <c r="BD541" s="502"/>
      <c r="BE541" s="502"/>
      <c r="BF541" s="502"/>
      <c r="BG541" s="502"/>
      <c r="BH541" s="502"/>
      <c r="BI541" s="502"/>
    </row>
    <row r="542" spans="16:61" s="333" customFormat="1" x14ac:dyDescent="0.2">
      <c r="P542" s="502"/>
      <c r="Q542" s="502"/>
      <c r="R542" s="502"/>
      <c r="S542" s="502"/>
      <c r="T542" s="502"/>
      <c r="U542" s="502"/>
      <c r="V542" s="502"/>
      <c r="W542" s="502"/>
      <c r="X542" s="502"/>
      <c r="Y542" s="502"/>
      <c r="Z542" s="502"/>
      <c r="AA542" s="502"/>
      <c r="AB542" s="502"/>
      <c r="AC542" s="502"/>
      <c r="AD542" s="502"/>
      <c r="AE542" s="502"/>
      <c r="AF542" s="502"/>
      <c r="AG542" s="502"/>
      <c r="AH542" s="502"/>
      <c r="AI542" s="502"/>
      <c r="AJ542" s="502"/>
      <c r="AK542" s="502"/>
      <c r="AL542" s="502"/>
      <c r="AM542" s="502"/>
      <c r="AN542" s="502"/>
      <c r="AO542" s="502"/>
      <c r="AP542" s="502"/>
      <c r="AQ542" s="502"/>
      <c r="AR542" s="502"/>
      <c r="AS542" s="502"/>
      <c r="AT542" s="502"/>
      <c r="AU542" s="502"/>
      <c r="AV542" s="502"/>
      <c r="AW542" s="502"/>
      <c r="AX542" s="502"/>
      <c r="AY542" s="502"/>
      <c r="AZ542" s="502"/>
      <c r="BA542" s="502"/>
      <c r="BB542" s="502"/>
      <c r="BC542" s="502"/>
      <c r="BD542" s="502"/>
      <c r="BE542" s="502"/>
      <c r="BF542" s="502"/>
      <c r="BG542" s="502"/>
      <c r="BH542" s="502"/>
      <c r="BI542" s="502"/>
    </row>
    <row r="543" spans="16:61" s="333" customFormat="1" x14ac:dyDescent="0.2">
      <c r="P543" s="502"/>
      <c r="Q543" s="502"/>
      <c r="R543" s="502"/>
      <c r="S543" s="502"/>
      <c r="T543" s="502"/>
      <c r="U543" s="502"/>
      <c r="V543" s="502"/>
      <c r="W543" s="502"/>
      <c r="X543" s="502"/>
      <c r="Y543" s="502"/>
      <c r="Z543" s="502"/>
      <c r="AA543" s="502"/>
      <c r="AB543" s="502"/>
      <c r="AC543" s="502"/>
      <c r="AD543" s="502"/>
      <c r="AE543" s="502"/>
      <c r="AF543" s="502"/>
      <c r="AG543" s="502"/>
      <c r="AH543" s="502"/>
      <c r="AI543" s="502"/>
      <c r="AJ543" s="502"/>
      <c r="AK543" s="502"/>
      <c r="AL543" s="502"/>
      <c r="AM543" s="502"/>
      <c r="AN543" s="502"/>
      <c r="AO543" s="502"/>
      <c r="AP543" s="502"/>
      <c r="AQ543" s="502"/>
      <c r="AR543" s="502"/>
      <c r="AS543" s="502"/>
      <c r="AT543" s="502"/>
      <c r="AU543" s="502"/>
      <c r="AV543" s="502"/>
      <c r="AW543" s="502"/>
      <c r="AX543" s="502"/>
      <c r="AY543" s="502"/>
      <c r="AZ543" s="502"/>
      <c r="BA543" s="502"/>
      <c r="BB543" s="502"/>
      <c r="BC543" s="502"/>
      <c r="BD543" s="502"/>
      <c r="BE543" s="502"/>
      <c r="BF543" s="502"/>
      <c r="BG543" s="502"/>
      <c r="BH543" s="502"/>
      <c r="BI543" s="502"/>
    </row>
    <row r="544" spans="16:61" s="333" customFormat="1" x14ac:dyDescent="0.2">
      <c r="P544" s="502"/>
      <c r="Q544" s="502"/>
      <c r="R544" s="502"/>
      <c r="S544" s="502"/>
      <c r="T544" s="502"/>
      <c r="U544" s="502"/>
      <c r="V544" s="502"/>
      <c r="W544" s="502"/>
      <c r="X544" s="502"/>
      <c r="Y544" s="502"/>
      <c r="Z544" s="502"/>
      <c r="AA544" s="502"/>
      <c r="AB544" s="502"/>
      <c r="AC544" s="502"/>
      <c r="AD544" s="502"/>
      <c r="AE544" s="502"/>
      <c r="AF544" s="502"/>
      <c r="AG544" s="502"/>
      <c r="AH544" s="502"/>
      <c r="AI544" s="502"/>
      <c r="AJ544" s="502"/>
      <c r="AK544" s="502"/>
      <c r="AL544" s="502"/>
      <c r="AM544" s="502"/>
      <c r="AN544" s="502"/>
      <c r="AO544" s="502"/>
      <c r="AP544" s="502"/>
      <c r="AQ544" s="502"/>
      <c r="AR544" s="502"/>
      <c r="AS544" s="502"/>
      <c r="AT544" s="502"/>
      <c r="AU544" s="502"/>
      <c r="AV544" s="502"/>
      <c r="AW544" s="502"/>
      <c r="AX544" s="502"/>
      <c r="AY544" s="502"/>
      <c r="AZ544" s="502"/>
      <c r="BA544" s="502"/>
      <c r="BB544" s="502"/>
      <c r="BC544" s="502"/>
      <c r="BD544" s="502"/>
      <c r="BE544" s="502"/>
      <c r="BF544" s="502"/>
      <c r="BG544" s="502"/>
      <c r="BH544" s="502"/>
      <c r="BI544" s="502"/>
    </row>
    <row r="545" spans="16:61" s="333" customFormat="1" x14ac:dyDescent="0.2">
      <c r="P545" s="502"/>
      <c r="Q545" s="502"/>
      <c r="R545" s="502"/>
      <c r="S545" s="502"/>
      <c r="T545" s="502"/>
      <c r="U545" s="502"/>
      <c r="V545" s="502"/>
      <c r="W545" s="502"/>
      <c r="X545" s="502"/>
      <c r="Y545" s="502"/>
      <c r="Z545" s="502"/>
      <c r="AA545" s="502"/>
      <c r="AB545" s="502"/>
      <c r="AC545" s="502"/>
      <c r="AD545" s="502"/>
      <c r="AE545" s="502"/>
      <c r="AF545" s="502"/>
      <c r="AG545" s="502"/>
      <c r="AH545" s="502"/>
      <c r="AI545" s="502"/>
      <c r="AJ545" s="502"/>
      <c r="AK545" s="502"/>
      <c r="AL545" s="502"/>
      <c r="AM545" s="502"/>
      <c r="AN545" s="502"/>
      <c r="AO545" s="502"/>
      <c r="AP545" s="502"/>
      <c r="AQ545" s="502"/>
      <c r="AR545" s="502"/>
      <c r="AS545" s="502"/>
      <c r="AT545" s="502"/>
      <c r="AU545" s="502"/>
      <c r="AV545" s="502"/>
      <c r="AW545" s="502"/>
      <c r="AX545" s="502"/>
      <c r="AY545" s="502"/>
      <c r="AZ545" s="502"/>
      <c r="BA545" s="502"/>
      <c r="BB545" s="502"/>
      <c r="BC545" s="502"/>
      <c r="BD545" s="502"/>
      <c r="BE545" s="502"/>
      <c r="BF545" s="502"/>
      <c r="BG545" s="502"/>
      <c r="BH545" s="502"/>
      <c r="BI545" s="502"/>
    </row>
    <row r="546" spans="16:61" s="333" customFormat="1" x14ac:dyDescent="0.2">
      <c r="P546" s="502"/>
      <c r="Q546" s="502"/>
      <c r="R546" s="502"/>
      <c r="S546" s="502"/>
      <c r="T546" s="502"/>
      <c r="U546" s="502"/>
      <c r="V546" s="502"/>
      <c r="W546" s="502"/>
      <c r="X546" s="502"/>
      <c r="Y546" s="502"/>
      <c r="Z546" s="502"/>
      <c r="AA546" s="502"/>
      <c r="AB546" s="502"/>
      <c r="AC546" s="502"/>
      <c r="AD546" s="502"/>
      <c r="AE546" s="502"/>
      <c r="AF546" s="502"/>
      <c r="AG546" s="502"/>
      <c r="AH546" s="502"/>
      <c r="AI546" s="502"/>
      <c r="AJ546" s="502"/>
      <c r="AK546" s="502"/>
      <c r="AL546" s="502"/>
      <c r="AM546" s="502"/>
      <c r="AN546" s="502"/>
      <c r="AO546" s="502"/>
      <c r="AP546" s="502"/>
      <c r="AQ546" s="502"/>
      <c r="AR546" s="502"/>
      <c r="AS546" s="502"/>
      <c r="AT546" s="502"/>
      <c r="AU546" s="502"/>
      <c r="AV546" s="502"/>
      <c r="AW546" s="502"/>
      <c r="AX546" s="502"/>
      <c r="AY546" s="502"/>
      <c r="AZ546" s="502"/>
      <c r="BA546" s="502"/>
      <c r="BB546" s="502"/>
      <c r="BC546" s="502"/>
      <c r="BD546" s="502"/>
      <c r="BE546" s="502"/>
      <c r="BF546" s="502"/>
      <c r="BG546" s="502"/>
      <c r="BH546" s="502"/>
      <c r="BI546" s="502"/>
    </row>
    <row r="547" spans="16:61" s="333" customFormat="1" x14ac:dyDescent="0.2">
      <c r="P547" s="502"/>
      <c r="Q547" s="502"/>
      <c r="R547" s="502"/>
      <c r="S547" s="502"/>
      <c r="T547" s="502"/>
      <c r="U547" s="502"/>
      <c r="V547" s="502"/>
      <c r="W547" s="502"/>
      <c r="X547" s="502"/>
      <c r="Y547" s="502"/>
      <c r="Z547" s="502"/>
      <c r="AA547" s="502"/>
      <c r="AB547" s="502"/>
      <c r="AC547" s="502"/>
      <c r="AD547" s="502"/>
      <c r="AE547" s="502"/>
      <c r="AF547" s="502"/>
      <c r="AG547" s="502"/>
      <c r="AH547" s="502"/>
      <c r="AI547" s="502"/>
      <c r="AJ547" s="502"/>
      <c r="AK547" s="502"/>
      <c r="AL547" s="502"/>
      <c r="AM547" s="502"/>
      <c r="AN547" s="502"/>
      <c r="AO547" s="502"/>
      <c r="AP547" s="502"/>
      <c r="AQ547" s="502"/>
      <c r="AR547" s="502"/>
      <c r="AS547" s="502"/>
      <c r="AT547" s="502"/>
      <c r="AU547" s="502"/>
      <c r="AV547" s="502"/>
      <c r="AW547" s="502"/>
      <c r="AX547" s="502"/>
      <c r="AY547" s="502"/>
      <c r="AZ547" s="502"/>
      <c r="BA547" s="502"/>
      <c r="BB547" s="502"/>
      <c r="BC547" s="502"/>
      <c r="BD547" s="502"/>
      <c r="BE547" s="502"/>
      <c r="BF547" s="502"/>
      <c r="BG547" s="502"/>
      <c r="BH547" s="502"/>
      <c r="BI547" s="502"/>
    </row>
    <row r="548" spans="16:61" s="333" customFormat="1" x14ac:dyDescent="0.2">
      <c r="P548" s="502"/>
      <c r="Q548" s="502"/>
      <c r="R548" s="502"/>
      <c r="S548" s="502"/>
      <c r="T548" s="502"/>
      <c r="U548" s="502"/>
      <c r="V548" s="502"/>
      <c r="W548" s="502"/>
      <c r="X548" s="502"/>
      <c r="Y548" s="502"/>
      <c r="Z548" s="502"/>
      <c r="AA548" s="502"/>
      <c r="AB548" s="502"/>
      <c r="AC548" s="502"/>
      <c r="AD548" s="502"/>
      <c r="AE548" s="502"/>
      <c r="AF548" s="502"/>
      <c r="AG548" s="502"/>
      <c r="AH548" s="502"/>
      <c r="AI548" s="502"/>
      <c r="AJ548" s="502"/>
      <c r="AK548" s="502"/>
      <c r="AL548" s="502"/>
      <c r="AM548" s="502"/>
      <c r="AN548" s="502"/>
      <c r="AO548" s="502"/>
      <c r="AP548" s="502"/>
      <c r="AQ548" s="502"/>
      <c r="AR548" s="502"/>
      <c r="AS548" s="502"/>
      <c r="AT548" s="502"/>
      <c r="AU548" s="502"/>
      <c r="AV548" s="502"/>
      <c r="AW548" s="502"/>
      <c r="AX548" s="502"/>
      <c r="AY548" s="502"/>
      <c r="AZ548" s="502"/>
      <c r="BA548" s="502"/>
      <c r="BB548" s="502"/>
      <c r="BC548" s="502"/>
      <c r="BD548" s="502"/>
      <c r="BE548" s="502"/>
      <c r="BF548" s="502"/>
      <c r="BG548" s="502"/>
      <c r="BH548" s="502"/>
      <c r="BI548" s="502"/>
    </row>
    <row r="549" spans="16:61" s="333" customFormat="1" x14ac:dyDescent="0.2">
      <c r="P549" s="502"/>
      <c r="Q549" s="502"/>
      <c r="R549" s="502"/>
      <c r="S549" s="502"/>
      <c r="T549" s="502"/>
      <c r="U549" s="502"/>
      <c r="V549" s="502"/>
      <c r="W549" s="502"/>
      <c r="X549" s="502"/>
      <c r="Y549" s="502"/>
      <c r="Z549" s="502"/>
      <c r="AA549" s="502"/>
      <c r="AB549" s="502"/>
      <c r="AC549" s="502"/>
      <c r="AD549" s="502"/>
      <c r="AE549" s="502"/>
      <c r="AF549" s="502"/>
      <c r="AG549" s="502"/>
      <c r="AH549" s="502"/>
      <c r="AI549" s="502"/>
      <c r="AJ549" s="502"/>
      <c r="AK549" s="502"/>
      <c r="AL549" s="502"/>
      <c r="AM549" s="502"/>
      <c r="AN549" s="502"/>
      <c r="AO549" s="502"/>
      <c r="AP549" s="502"/>
      <c r="AQ549" s="502"/>
      <c r="AR549" s="502"/>
      <c r="AS549" s="502"/>
      <c r="AT549" s="502"/>
      <c r="AU549" s="502"/>
      <c r="AV549" s="502"/>
      <c r="AW549" s="502"/>
      <c r="AX549" s="502"/>
      <c r="AY549" s="502"/>
      <c r="AZ549" s="502"/>
      <c r="BA549" s="502"/>
      <c r="BB549" s="502"/>
      <c r="BC549" s="502"/>
      <c r="BD549" s="502"/>
      <c r="BE549" s="502"/>
      <c r="BF549" s="502"/>
      <c r="BG549" s="502"/>
      <c r="BH549" s="502"/>
      <c r="BI549" s="502"/>
    </row>
    <row r="550" spans="16:61" s="333" customFormat="1" x14ac:dyDescent="0.2">
      <c r="P550" s="502"/>
      <c r="Q550" s="502"/>
      <c r="R550" s="502"/>
      <c r="S550" s="502"/>
      <c r="T550" s="502"/>
      <c r="U550" s="502"/>
      <c r="V550" s="502"/>
      <c r="W550" s="502"/>
      <c r="X550" s="502"/>
      <c r="Y550" s="502"/>
      <c r="Z550" s="502"/>
      <c r="AA550" s="502"/>
      <c r="AB550" s="502"/>
      <c r="AC550" s="502"/>
      <c r="AD550" s="502"/>
      <c r="AE550" s="502"/>
      <c r="AF550" s="502"/>
      <c r="AG550" s="502"/>
      <c r="AH550" s="502"/>
      <c r="AI550" s="502"/>
      <c r="AJ550" s="502"/>
      <c r="AK550" s="502"/>
      <c r="AL550" s="502"/>
      <c r="AM550" s="502"/>
      <c r="AN550" s="502"/>
      <c r="AO550" s="502"/>
      <c r="AP550" s="502"/>
      <c r="AQ550" s="502"/>
      <c r="AR550" s="502"/>
      <c r="AS550" s="502"/>
      <c r="AT550" s="502"/>
      <c r="AU550" s="502"/>
      <c r="AV550" s="502"/>
      <c r="AW550" s="502"/>
      <c r="AX550" s="502"/>
      <c r="AY550" s="502"/>
      <c r="AZ550" s="502"/>
      <c r="BA550" s="502"/>
      <c r="BB550" s="502"/>
      <c r="BC550" s="502"/>
      <c r="BD550" s="502"/>
      <c r="BE550" s="502"/>
      <c r="BF550" s="502"/>
      <c r="BG550" s="502"/>
      <c r="BH550" s="502"/>
      <c r="BI550" s="502"/>
    </row>
    <row r="551" spans="16:61" s="333" customFormat="1" x14ac:dyDescent="0.2">
      <c r="P551" s="502"/>
      <c r="Q551" s="502"/>
      <c r="R551" s="502"/>
      <c r="S551" s="502"/>
      <c r="T551" s="502"/>
      <c r="U551" s="502"/>
      <c r="V551" s="502"/>
      <c r="W551" s="502"/>
      <c r="X551" s="502"/>
      <c r="Y551" s="502"/>
      <c r="Z551" s="502"/>
      <c r="AA551" s="502"/>
      <c r="AB551" s="502"/>
      <c r="AC551" s="502"/>
      <c r="AD551" s="502"/>
      <c r="AE551" s="502"/>
      <c r="AF551" s="502"/>
      <c r="AG551" s="502"/>
      <c r="AH551" s="502"/>
      <c r="AI551" s="502"/>
      <c r="AJ551" s="502"/>
      <c r="AK551" s="502"/>
      <c r="AL551" s="502"/>
      <c r="AM551" s="502"/>
      <c r="AN551" s="502"/>
      <c r="AO551" s="502"/>
      <c r="AP551" s="502"/>
      <c r="AQ551" s="502"/>
      <c r="AR551" s="502"/>
      <c r="AS551" s="502"/>
      <c r="AT551" s="502"/>
      <c r="AU551" s="502"/>
      <c r="AV551" s="502"/>
      <c r="AW551" s="502"/>
      <c r="AX551" s="502"/>
      <c r="AY551" s="502"/>
      <c r="AZ551" s="502"/>
      <c r="BA551" s="502"/>
      <c r="BB551" s="502"/>
      <c r="BC551" s="502"/>
      <c r="BD551" s="502"/>
      <c r="BE551" s="502"/>
      <c r="BF551" s="502"/>
      <c r="BG551" s="502"/>
      <c r="BH551" s="502"/>
      <c r="BI551" s="502"/>
    </row>
    <row r="552" spans="16:61" s="333" customFormat="1" x14ac:dyDescent="0.2">
      <c r="P552" s="502"/>
      <c r="Q552" s="502"/>
      <c r="R552" s="502"/>
      <c r="S552" s="502"/>
      <c r="T552" s="502"/>
      <c r="U552" s="502"/>
      <c r="V552" s="502"/>
      <c r="W552" s="502"/>
      <c r="X552" s="502"/>
      <c r="Y552" s="502"/>
      <c r="Z552" s="502"/>
      <c r="AA552" s="502"/>
      <c r="AB552" s="502"/>
      <c r="AC552" s="502"/>
      <c r="AD552" s="502"/>
      <c r="AE552" s="502"/>
      <c r="AF552" s="502"/>
      <c r="AG552" s="502"/>
      <c r="AH552" s="502"/>
      <c r="AI552" s="502"/>
      <c r="AJ552" s="502"/>
      <c r="AK552" s="502"/>
      <c r="AL552" s="502"/>
      <c r="AM552" s="502"/>
      <c r="AN552" s="502"/>
      <c r="AO552" s="502"/>
      <c r="AP552" s="502"/>
      <c r="AQ552" s="502"/>
      <c r="AR552" s="502"/>
      <c r="AS552" s="502"/>
      <c r="AT552" s="502"/>
      <c r="AU552" s="502"/>
      <c r="AV552" s="502"/>
      <c r="AW552" s="502"/>
      <c r="AX552" s="502"/>
      <c r="AY552" s="502"/>
      <c r="AZ552" s="502"/>
      <c r="BA552" s="502"/>
      <c r="BB552" s="502"/>
      <c r="BC552" s="502"/>
      <c r="BD552" s="502"/>
      <c r="BE552" s="502"/>
      <c r="BF552" s="502"/>
      <c r="BG552" s="502"/>
      <c r="BH552" s="502"/>
      <c r="BI552" s="502"/>
    </row>
    <row r="553" spans="16:61" s="333" customFormat="1" x14ac:dyDescent="0.2">
      <c r="P553" s="502"/>
      <c r="Q553" s="502"/>
      <c r="R553" s="502"/>
      <c r="S553" s="502"/>
      <c r="T553" s="502"/>
      <c r="U553" s="502"/>
      <c r="V553" s="502"/>
      <c r="W553" s="502"/>
      <c r="X553" s="502"/>
      <c r="Y553" s="502"/>
      <c r="Z553" s="502"/>
      <c r="AA553" s="502"/>
      <c r="AB553" s="502"/>
      <c r="AC553" s="502"/>
      <c r="AD553" s="502"/>
      <c r="AE553" s="502"/>
      <c r="AF553" s="502"/>
      <c r="AG553" s="502"/>
      <c r="AH553" s="502"/>
      <c r="AI553" s="502"/>
      <c r="AJ553" s="502"/>
      <c r="AK553" s="502"/>
      <c r="AL553" s="502"/>
      <c r="AM553" s="502"/>
      <c r="AN553" s="502"/>
      <c r="AO553" s="502"/>
      <c r="AP553" s="502"/>
      <c r="AQ553" s="502"/>
      <c r="AR553" s="502"/>
      <c r="AS553" s="502"/>
      <c r="AT553" s="502"/>
      <c r="AU553" s="502"/>
      <c r="AV553" s="502"/>
      <c r="AW553" s="502"/>
      <c r="AX553" s="502"/>
      <c r="AY553" s="502"/>
      <c r="AZ553" s="502"/>
      <c r="BA553" s="502"/>
      <c r="BB553" s="502"/>
      <c r="BC553" s="502"/>
      <c r="BD553" s="502"/>
      <c r="BE553" s="502"/>
      <c r="BF553" s="502"/>
      <c r="BG553" s="502"/>
      <c r="BH553" s="502"/>
      <c r="BI553" s="502"/>
    </row>
    <row r="554" spans="16:61" s="333" customFormat="1" x14ac:dyDescent="0.2">
      <c r="P554" s="502"/>
      <c r="Q554" s="502"/>
      <c r="R554" s="502"/>
      <c r="S554" s="502"/>
      <c r="T554" s="502"/>
      <c r="U554" s="502"/>
      <c r="V554" s="502"/>
      <c r="W554" s="502"/>
      <c r="X554" s="502"/>
      <c r="Y554" s="502"/>
      <c r="Z554" s="502"/>
      <c r="AA554" s="502"/>
      <c r="AB554" s="502"/>
      <c r="AC554" s="502"/>
      <c r="AD554" s="502"/>
      <c r="AE554" s="502"/>
      <c r="AF554" s="502"/>
      <c r="AG554" s="502"/>
      <c r="AH554" s="502"/>
      <c r="AI554" s="502"/>
      <c r="AJ554" s="502"/>
      <c r="AK554" s="502"/>
      <c r="AL554" s="502"/>
      <c r="AM554" s="502"/>
      <c r="AN554" s="502"/>
      <c r="AO554" s="502"/>
      <c r="AP554" s="502"/>
      <c r="AQ554" s="502"/>
      <c r="AR554" s="502"/>
      <c r="AS554" s="502"/>
      <c r="AT554" s="502"/>
      <c r="AU554" s="502"/>
      <c r="AV554" s="502"/>
      <c r="AW554" s="502"/>
      <c r="AX554" s="502"/>
      <c r="AY554" s="502"/>
      <c r="AZ554" s="502"/>
      <c r="BA554" s="502"/>
      <c r="BB554" s="502"/>
      <c r="BC554" s="502"/>
      <c r="BD554" s="502"/>
      <c r="BE554" s="502"/>
      <c r="BF554" s="502"/>
      <c r="BG554" s="502"/>
      <c r="BH554" s="502"/>
      <c r="BI554" s="502"/>
    </row>
    <row r="555" spans="16:61" s="333" customFormat="1" x14ac:dyDescent="0.2">
      <c r="P555" s="502"/>
      <c r="Q555" s="502"/>
      <c r="R555" s="502"/>
      <c r="S555" s="502"/>
      <c r="T555" s="502"/>
      <c r="U555" s="502"/>
      <c r="V555" s="502"/>
      <c r="W555" s="502"/>
      <c r="X555" s="502"/>
      <c r="Y555" s="502"/>
      <c r="Z555" s="502"/>
      <c r="AA555" s="502"/>
      <c r="AB555" s="502"/>
      <c r="AC555" s="502"/>
      <c r="AD555" s="502"/>
      <c r="AE555" s="502"/>
      <c r="AF555" s="502"/>
      <c r="AG555" s="502"/>
      <c r="AH555" s="502"/>
      <c r="AI555" s="502"/>
      <c r="AJ555" s="502"/>
      <c r="AK555" s="502"/>
      <c r="AL555" s="502"/>
      <c r="AM555" s="502"/>
      <c r="AN555" s="502"/>
      <c r="AO555" s="502"/>
      <c r="AP555" s="502"/>
      <c r="AQ555" s="502"/>
      <c r="AR555" s="502"/>
      <c r="AS555" s="502"/>
      <c r="AT555" s="502"/>
      <c r="AU555" s="502"/>
      <c r="AV555" s="502"/>
      <c r="AW555" s="502"/>
      <c r="AX555" s="502"/>
      <c r="AY555" s="502"/>
      <c r="AZ555" s="502"/>
      <c r="BA555" s="502"/>
      <c r="BB555" s="502"/>
      <c r="BC555" s="502"/>
      <c r="BD555" s="502"/>
      <c r="BE555" s="502"/>
      <c r="BF555" s="502"/>
      <c r="BG555" s="502"/>
      <c r="BH555" s="502"/>
      <c r="BI555" s="502"/>
    </row>
    <row r="556" spans="16:61" s="333" customFormat="1" x14ac:dyDescent="0.2">
      <c r="P556" s="502"/>
      <c r="Q556" s="502"/>
      <c r="R556" s="502"/>
      <c r="S556" s="502"/>
      <c r="T556" s="502"/>
      <c r="U556" s="502"/>
      <c r="V556" s="502"/>
      <c r="W556" s="502"/>
      <c r="X556" s="502"/>
      <c r="Y556" s="502"/>
      <c r="Z556" s="502"/>
      <c r="AA556" s="502"/>
      <c r="AB556" s="502"/>
      <c r="AC556" s="502"/>
      <c r="AD556" s="502"/>
      <c r="AE556" s="502"/>
      <c r="AF556" s="502"/>
      <c r="AG556" s="502"/>
      <c r="AH556" s="502"/>
      <c r="AI556" s="502"/>
      <c r="AJ556" s="502"/>
      <c r="AK556" s="502"/>
      <c r="AL556" s="502"/>
      <c r="AM556" s="502"/>
      <c r="AN556" s="502"/>
      <c r="AO556" s="502"/>
      <c r="AP556" s="502"/>
      <c r="AQ556" s="502"/>
      <c r="AR556" s="502"/>
      <c r="AS556" s="502"/>
      <c r="AT556" s="502"/>
      <c r="AU556" s="502"/>
      <c r="AV556" s="502"/>
      <c r="AW556" s="502"/>
      <c r="AX556" s="502"/>
      <c r="AY556" s="502"/>
      <c r="AZ556" s="502"/>
      <c r="BA556" s="502"/>
      <c r="BB556" s="502"/>
      <c r="BC556" s="502"/>
      <c r="BD556" s="502"/>
      <c r="BE556" s="502"/>
      <c r="BF556" s="502"/>
      <c r="BG556" s="502"/>
      <c r="BH556" s="502"/>
      <c r="BI556" s="502"/>
    </row>
    <row r="557" spans="16:61" s="333" customFormat="1" x14ac:dyDescent="0.2">
      <c r="P557" s="502"/>
      <c r="Q557" s="502"/>
      <c r="R557" s="502"/>
      <c r="S557" s="502"/>
      <c r="T557" s="502"/>
      <c r="U557" s="502"/>
      <c r="V557" s="502"/>
      <c r="W557" s="502"/>
      <c r="X557" s="502"/>
      <c r="Y557" s="502"/>
      <c r="Z557" s="502"/>
      <c r="AA557" s="502"/>
      <c r="AB557" s="502"/>
      <c r="AC557" s="502"/>
      <c r="AD557" s="502"/>
      <c r="AE557" s="502"/>
      <c r="AF557" s="502"/>
      <c r="AG557" s="502"/>
      <c r="AH557" s="502"/>
      <c r="AI557" s="502"/>
      <c r="AJ557" s="502"/>
      <c r="AK557" s="502"/>
      <c r="AL557" s="502"/>
      <c r="AM557" s="502"/>
      <c r="AN557" s="502"/>
      <c r="AO557" s="502"/>
      <c r="AP557" s="502"/>
      <c r="AQ557" s="502"/>
      <c r="AR557" s="502"/>
      <c r="AS557" s="502"/>
      <c r="AT557" s="502"/>
      <c r="AU557" s="502"/>
      <c r="AV557" s="502"/>
      <c r="AW557" s="502"/>
      <c r="AX557" s="502"/>
      <c r="AY557" s="502"/>
      <c r="AZ557" s="502"/>
      <c r="BA557" s="502"/>
      <c r="BB557" s="502"/>
      <c r="BC557" s="502"/>
      <c r="BD557" s="502"/>
      <c r="BE557" s="502"/>
      <c r="BF557" s="502"/>
      <c r="BG557" s="502"/>
      <c r="BH557" s="502"/>
      <c r="BI557" s="502"/>
    </row>
    <row r="558" spans="16:61" s="333" customFormat="1" x14ac:dyDescent="0.2">
      <c r="P558" s="502"/>
      <c r="Q558" s="502"/>
      <c r="R558" s="502"/>
      <c r="S558" s="502"/>
      <c r="T558" s="502"/>
      <c r="U558" s="502"/>
      <c r="V558" s="502"/>
      <c r="W558" s="502"/>
      <c r="X558" s="502"/>
      <c r="Y558" s="502"/>
      <c r="Z558" s="502"/>
      <c r="AA558" s="502"/>
      <c r="AB558" s="502"/>
      <c r="AC558" s="502"/>
      <c r="AD558" s="502"/>
      <c r="AE558" s="502"/>
      <c r="AF558" s="502"/>
      <c r="AG558" s="502"/>
      <c r="AH558" s="502"/>
      <c r="AI558" s="502"/>
      <c r="AJ558" s="502"/>
      <c r="AK558" s="502"/>
      <c r="AL558" s="502"/>
      <c r="AM558" s="502"/>
      <c r="AN558" s="502"/>
      <c r="AO558" s="502"/>
      <c r="AP558" s="502"/>
      <c r="AQ558" s="502"/>
      <c r="AR558" s="502"/>
      <c r="AS558" s="502"/>
      <c r="AT558" s="502"/>
      <c r="AU558" s="502"/>
      <c r="AV558" s="502"/>
      <c r="AW558" s="502"/>
      <c r="AX558" s="502"/>
      <c r="AY558" s="502"/>
      <c r="AZ558" s="502"/>
      <c r="BA558" s="502"/>
      <c r="BB558" s="502"/>
      <c r="BC558" s="502"/>
      <c r="BD558" s="502"/>
      <c r="BE558" s="502"/>
      <c r="BF558" s="502"/>
      <c r="BG558" s="502"/>
      <c r="BH558" s="502"/>
      <c r="BI558" s="502"/>
    </row>
    <row r="559" spans="16:61" s="333" customFormat="1" x14ac:dyDescent="0.2">
      <c r="P559" s="502"/>
      <c r="Q559" s="502"/>
      <c r="R559" s="502"/>
      <c r="S559" s="502"/>
      <c r="T559" s="502"/>
      <c r="U559" s="502"/>
      <c r="V559" s="502"/>
      <c r="W559" s="502"/>
      <c r="X559" s="502"/>
      <c r="Y559" s="502"/>
      <c r="Z559" s="502"/>
      <c r="AA559" s="502"/>
      <c r="AB559" s="502"/>
      <c r="AC559" s="502"/>
      <c r="AD559" s="502"/>
      <c r="AE559" s="502"/>
      <c r="AF559" s="502"/>
      <c r="AG559" s="502"/>
      <c r="AH559" s="502"/>
      <c r="AI559" s="502"/>
      <c r="AJ559" s="502"/>
      <c r="AK559" s="502"/>
      <c r="AL559" s="502"/>
      <c r="AM559" s="502"/>
      <c r="AN559" s="502"/>
      <c r="AO559" s="502"/>
      <c r="AP559" s="502"/>
      <c r="AQ559" s="502"/>
      <c r="AR559" s="502"/>
      <c r="AS559" s="502"/>
      <c r="AT559" s="502"/>
      <c r="AU559" s="502"/>
      <c r="AV559" s="502"/>
      <c r="AW559" s="502"/>
      <c r="AX559" s="502"/>
      <c r="AY559" s="502"/>
      <c r="AZ559" s="502"/>
      <c r="BA559" s="502"/>
      <c r="BB559" s="502"/>
      <c r="BC559" s="502"/>
      <c r="BD559" s="502"/>
      <c r="BE559" s="502"/>
      <c r="BF559" s="502"/>
      <c r="BG559" s="502"/>
      <c r="BH559" s="502"/>
      <c r="BI559" s="502"/>
    </row>
    <row r="560" spans="16:61" s="333" customFormat="1" x14ac:dyDescent="0.2">
      <c r="P560" s="502"/>
      <c r="Q560" s="502"/>
      <c r="R560" s="502"/>
      <c r="S560" s="502"/>
      <c r="T560" s="502"/>
      <c r="U560" s="502"/>
      <c r="V560" s="502"/>
      <c r="W560" s="502"/>
      <c r="X560" s="502"/>
      <c r="Y560" s="502"/>
      <c r="Z560" s="502"/>
      <c r="AA560" s="502"/>
      <c r="AB560" s="502"/>
      <c r="AC560" s="502"/>
      <c r="AD560" s="502"/>
      <c r="AE560" s="502"/>
      <c r="AF560" s="502"/>
      <c r="AG560" s="502"/>
      <c r="AH560" s="502"/>
      <c r="AI560" s="502"/>
      <c r="AJ560" s="502"/>
      <c r="AK560" s="502"/>
      <c r="AL560" s="502"/>
      <c r="AM560" s="502"/>
      <c r="AN560" s="502"/>
      <c r="AO560" s="502"/>
      <c r="AP560" s="502"/>
      <c r="AQ560" s="502"/>
      <c r="AR560" s="502"/>
      <c r="AS560" s="502"/>
      <c r="AT560" s="502"/>
      <c r="AU560" s="502"/>
      <c r="AV560" s="502"/>
      <c r="AW560" s="502"/>
      <c r="AX560" s="502"/>
      <c r="AY560" s="502"/>
      <c r="AZ560" s="502"/>
      <c r="BA560" s="502"/>
      <c r="BB560" s="502"/>
      <c r="BC560" s="502"/>
      <c r="BD560" s="502"/>
      <c r="BE560" s="502"/>
      <c r="BF560" s="502"/>
      <c r="BG560" s="502"/>
      <c r="BH560" s="502"/>
      <c r="BI560" s="502"/>
    </row>
    <row r="561" spans="16:61" s="333" customFormat="1" x14ac:dyDescent="0.2">
      <c r="P561" s="502"/>
      <c r="Q561" s="502"/>
      <c r="R561" s="502"/>
      <c r="S561" s="502"/>
      <c r="T561" s="502"/>
      <c r="U561" s="502"/>
      <c r="V561" s="502"/>
      <c r="W561" s="502"/>
      <c r="X561" s="502"/>
      <c r="Y561" s="502"/>
      <c r="Z561" s="502"/>
      <c r="AA561" s="502"/>
      <c r="AB561" s="502"/>
      <c r="AC561" s="502"/>
      <c r="AD561" s="502"/>
      <c r="AE561" s="502"/>
      <c r="AF561" s="502"/>
      <c r="AG561" s="502"/>
      <c r="AH561" s="502"/>
      <c r="AI561" s="502"/>
      <c r="AJ561" s="502"/>
      <c r="AK561" s="502"/>
      <c r="AL561" s="502"/>
      <c r="AM561" s="502"/>
      <c r="AN561" s="502"/>
      <c r="AO561" s="502"/>
      <c r="AP561" s="502"/>
      <c r="AQ561" s="502"/>
      <c r="AR561" s="502"/>
      <c r="AS561" s="502"/>
      <c r="AT561" s="502"/>
      <c r="AU561" s="502"/>
      <c r="AV561" s="502"/>
      <c r="AW561" s="502"/>
      <c r="AX561" s="502"/>
      <c r="AY561" s="502"/>
      <c r="AZ561" s="502"/>
      <c r="BA561" s="502"/>
      <c r="BB561" s="502"/>
      <c r="BC561" s="502"/>
      <c r="BD561" s="502"/>
      <c r="BE561" s="502"/>
      <c r="BF561" s="502"/>
      <c r="BG561" s="502"/>
      <c r="BH561" s="502"/>
      <c r="BI561" s="502"/>
    </row>
    <row r="562" spans="16:61" s="333" customFormat="1" x14ac:dyDescent="0.2">
      <c r="P562" s="502"/>
      <c r="Q562" s="502"/>
      <c r="R562" s="502"/>
      <c r="S562" s="502"/>
      <c r="T562" s="502"/>
      <c r="U562" s="502"/>
      <c r="V562" s="502"/>
      <c r="W562" s="502"/>
      <c r="X562" s="502"/>
      <c r="Y562" s="502"/>
      <c r="Z562" s="502"/>
      <c r="AA562" s="502"/>
      <c r="AB562" s="502"/>
      <c r="AC562" s="502"/>
      <c r="AD562" s="502"/>
      <c r="AE562" s="502"/>
      <c r="AF562" s="502"/>
      <c r="AG562" s="502"/>
      <c r="AH562" s="502"/>
      <c r="AI562" s="502"/>
      <c r="AJ562" s="502"/>
      <c r="AK562" s="502"/>
      <c r="AL562" s="502"/>
      <c r="AM562" s="502"/>
      <c r="AN562" s="502"/>
      <c r="AO562" s="502"/>
      <c r="AP562" s="502"/>
      <c r="AQ562" s="502"/>
      <c r="AR562" s="502"/>
      <c r="AS562" s="502"/>
      <c r="AT562" s="502"/>
      <c r="AU562" s="502"/>
      <c r="AV562" s="502"/>
      <c r="AW562" s="502"/>
      <c r="AX562" s="502"/>
      <c r="AY562" s="502"/>
      <c r="AZ562" s="502"/>
      <c r="BA562" s="502"/>
      <c r="BB562" s="502"/>
      <c r="BC562" s="502"/>
      <c r="BD562" s="502"/>
      <c r="BE562" s="502"/>
      <c r="BF562" s="502"/>
      <c r="BG562" s="502"/>
      <c r="BH562" s="502"/>
      <c r="BI562" s="502"/>
    </row>
    <row r="563" spans="16:61" s="333" customFormat="1" x14ac:dyDescent="0.2">
      <c r="P563" s="502"/>
      <c r="Q563" s="502"/>
      <c r="R563" s="502"/>
      <c r="S563" s="502"/>
      <c r="T563" s="502"/>
      <c r="U563" s="502"/>
      <c r="V563" s="502"/>
      <c r="W563" s="502"/>
      <c r="X563" s="502"/>
      <c r="Y563" s="502"/>
      <c r="Z563" s="502"/>
      <c r="AA563" s="502"/>
      <c r="AB563" s="502"/>
      <c r="AC563" s="502"/>
      <c r="AD563" s="502"/>
      <c r="AE563" s="502"/>
      <c r="AF563" s="502"/>
      <c r="AG563" s="502"/>
      <c r="AH563" s="502"/>
      <c r="AI563" s="502"/>
      <c r="AJ563" s="502"/>
      <c r="AK563" s="502"/>
      <c r="AL563" s="502"/>
      <c r="AM563" s="502"/>
      <c r="AN563" s="502"/>
      <c r="AO563" s="502"/>
      <c r="AP563" s="502"/>
      <c r="AQ563" s="502"/>
      <c r="AR563" s="502"/>
      <c r="AS563" s="502"/>
      <c r="AT563" s="502"/>
      <c r="AU563" s="502"/>
      <c r="AV563" s="502"/>
      <c r="AW563" s="502"/>
      <c r="AX563" s="502"/>
      <c r="AY563" s="502"/>
      <c r="AZ563" s="502"/>
      <c r="BA563" s="502"/>
      <c r="BB563" s="502"/>
      <c r="BC563" s="502"/>
      <c r="BD563" s="502"/>
      <c r="BE563" s="502"/>
      <c r="BF563" s="502"/>
      <c r="BG563" s="502"/>
      <c r="BH563" s="502"/>
      <c r="BI563" s="502"/>
    </row>
    <row r="564" spans="16:61" s="333" customFormat="1" x14ac:dyDescent="0.2">
      <c r="P564" s="502"/>
      <c r="Q564" s="502"/>
      <c r="R564" s="502"/>
      <c r="S564" s="502"/>
      <c r="T564" s="502"/>
      <c r="U564" s="502"/>
      <c r="V564" s="502"/>
      <c r="W564" s="502"/>
      <c r="X564" s="502"/>
      <c r="Y564" s="502"/>
      <c r="Z564" s="502"/>
      <c r="AA564" s="502"/>
      <c r="AB564" s="502"/>
      <c r="AC564" s="502"/>
      <c r="AD564" s="502"/>
      <c r="AE564" s="502"/>
      <c r="AF564" s="502"/>
      <c r="AG564" s="502"/>
      <c r="AH564" s="502"/>
      <c r="AI564" s="502"/>
      <c r="AJ564" s="502"/>
      <c r="AK564" s="502"/>
      <c r="AL564" s="502"/>
      <c r="AM564" s="502"/>
      <c r="AN564" s="502"/>
      <c r="AO564" s="502"/>
      <c r="AP564" s="502"/>
      <c r="AQ564" s="502"/>
      <c r="AR564" s="502"/>
      <c r="AS564" s="502"/>
      <c r="AT564" s="502"/>
      <c r="AU564" s="502"/>
      <c r="AV564" s="502"/>
      <c r="AW564" s="502"/>
      <c r="AX564" s="502"/>
      <c r="AY564" s="502"/>
      <c r="AZ564" s="502"/>
      <c r="BA564" s="502"/>
      <c r="BB564" s="502"/>
      <c r="BC564" s="502"/>
      <c r="BD564" s="502"/>
      <c r="BE564" s="502"/>
      <c r="BF564" s="502"/>
      <c r="BG564" s="502"/>
      <c r="BH564" s="502"/>
      <c r="BI564" s="502"/>
    </row>
    <row r="565" spans="16:61" s="333" customFormat="1" x14ac:dyDescent="0.2">
      <c r="P565" s="502"/>
      <c r="Q565" s="502"/>
      <c r="R565" s="502"/>
      <c r="S565" s="502"/>
      <c r="T565" s="502"/>
      <c r="U565" s="502"/>
      <c r="V565" s="502"/>
      <c r="W565" s="502"/>
      <c r="X565" s="502"/>
      <c r="Y565" s="502"/>
      <c r="Z565" s="502"/>
      <c r="AA565" s="502"/>
      <c r="AB565" s="502"/>
      <c r="AC565" s="502"/>
      <c r="AD565" s="502"/>
      <c r="AE565" s="502"/>
      <c r="AF565" s="502"/>
      <c r="AG565" s="502"/>
      <c r="AH565" s="502"/>
      <c r="AI565" s="502"/>
      <c r="AJ565" s="502"/>
      <c r="AK565" s="502"/>
      <c r="AL565" s="502"/>
      <c r="AM565" s="502"/>
      <c r="AN565" s="502"/>
      <c r="AO565" s="502"/>
      <c r="AP565" s="502"/>
      <c r="AQ565" s="502"/>
      <c r="AR565" s="502"/>
      <c r="AS565" s="502"/>
      <c r="AT565" s="502"/>
      <c r="AU565" s="502"/>
      <c r="AV565" s="502"/>
      <c r="AW565" s="502"/>
      <c r="AX565" s="502"/>
      <c r="AY565" s="502"/>
      <c r="AZ565" s="502"/>
      <c r="BA565" s="502"/>
      <c r="BB565" s="502"/>
      <c r="BC565" s="502"/>
      <c r="BD565" s="502"/>
      <c r="BE565" s="502"/>
      <c r="BF565" s="502"/>
      <c r="BG565" s="502"/>
      <c r="BH565" s="502"/>
      <c r="BI565" s="502"/>
    </row>
    <row r="566" spans="16:61" s="333" customFormat="1" x14ac:dyDescent="0.2">
      <c r="P566" s="502"/>
      <c r="Q566" s="502"/>
      <c r="R566" s="502"/>
      <c r="S566" s="502"/>
      <c r="T566" s="502"/>
      <c r="U566" s="502"/>
      <c r="V566" s="502"/>
      <c r="W566" s="502"/>
      <c r="X566" s="502"/>
      <c r="Y566" s="502"/>
      <c r="Z566" s="502"/>
      <c r="AA566" s="502"/>
      <c r="AB566" s="502"/>
      <c r="AC566" s="502"/>
      <c r="AD566" s="502"/>
      <c r="AE566" s="502"/>
      <c r="AF566" s="502"/>
      <c r="AG566" s="502"/>
      <c r="AH566" s="502"/>
      <c r="AI566" s="502"/>
      <c r="AJ566" s="502"/>
      <c r="AK566" s="502"/>
      <c r="AL566" s="502"/>
      <c r="AM566" s="502"/>
      <c r="AN566" s="502"/>
      <c r="AO566" s="502"/>
      <c r="AP566" s="502"/>
      <c r="AQ566" s="502"/>
      <c r="AR566" s="502"/>
      <c r="AS566" s="502"/>
      <c r="AT566" s="502"/>
      <c r="AU566" s="502"/>
      <c r="AV566" s="502"/>
      <c r="AW566" s="502"/>
      <c r="AX566" s="502"/>
      <c r="AY566" s="502"/>
      <c r="AZ566" s="502"/>
      <c r="BA566" s="502"/>
      <c r="BB566" s="502"/>
      <c r="BC566" s="502"/>
      <c r="BD566" s="502"/>
      <c r="BE566" s="502"/>
      <c r="BF566" s="502"/>
      <c r="BG566" s="502"/>
      <c r="BH566" s="502"/>
      <c r="BI566" s="502"/>
    </row>
    <row r="567" spans="16:61" s="333" customFormat="1" x14ac:dyDescent="0.2">
      <c r="P567" s="502"/>
      <c r="Q567" s="502"/>
      <c r="R567" s="502"/>
      <c r="S567" s="502"/>
      <c r="T567" s="502"/>
      <c r="U567" s="502"/>
      <c r="V567" s="502"/>
      <c r="W567" s="502"/>
      <c r="X567" s="502"/>
      <c r="Y567" s="502"/>
      <c r="Z567" s="502"/>
      <c r="AA567" s="502"/>
      <c r="AB567" s="502"/>
      <c r="AC567" s="502"/>
      <c r="AD567" s="502"/>
      <c r="AE567" s="502"/>
      <c r="AF567" s="502"/>
      <c r="AG567" s="502"/>
      <c r="AH567" s="502"/>
      <c r="AI567" s="502"/>
      <c r="AJ567" s="502"/>
      <c r="AK567" s="502"/>
      <c r="AL567" s="502"/>
      <c r="AM567" s="502"/>
      <c r="AN567" s="502"/>
      <c r="AO567" s="502"/>
      <c r="AP567" s="502"/>
      <c r="AQ567" s="502"/>
      <c r="AR567" s="502"/>
      <c r="AS567" s="502"/>
      <c r="AT567" s="502"/>
      <c r="AU567" s="502"/>
      <c r="AV567" s="502"/>
      <c r="AW567" s="502"/>
      <c r="AX567" s="502"/>
      <c r="AY567" s="502"/>
      <c r="AZ567" s="502"/>
      <c r="BA567" s="502"/>
      <c r="BB567" s="502"/>
      <c r="BC567" s="502"/>
      <c r="BD567" s="502"/>
      <c r="BE567" s="502"/>
      <c r="BF567" s="502"/>
      <c r="BG567" s="502"/>
      <c r="BH567" s="502"/>
      <c r="BI567" s="502"/>
    </row>
    <row r="568" spans="16:61" s="333" customFormat="1" x14ac:dyDescent="0.2">
      <c r="P568" s="502"/>
      <c r="Q568" s="502"/>
      <c r="R568" s="502"/>
      <c r="S568" s="502"/>
      <c r="T568" s="502"/>
      <c r="U568" s="502"/>
      <c r="V568" s="502"/>
      <c r="W568" s="502"/>
      <c r="X568" s="502"/>
      <c r="Y568" s="502"/>
      <c r="Z568" s="502"/>
      <c r="AA568" s="502"/>
      <c r="AB568" s="502"/>
      <c r="AC568" s="502"/>
      <c r="AD568" s="502"/>
      <c r="AE568" s="502"/>
      <c r="AF568" s="502"/>
      <c r="AG568" s="502"/>
      <c r="AH568" s="502"/>
      <c r="AI568" s="502"/>
      <c r="AJ568" s="502"/>
      <c r="AK568" s="502"/>
      <c r="AL568" s="502"/>
      <c r="AM568" s="502"/>
      <c r="AN568" s="502"/>
      <c r="AO568" s="502"/>
      <c r="AP568" s="502"/>
      <c r="AQ568" s="502"/>
      <c r="AR568" s="502"/>
      <c r="AS568" s="502"/>
      <c r="AT568" s="502"/>
      <c r="AU568" s="502"/>
      <c r="AV568" s="502"/>
      <c r="AW568" s="502"/>
      <c r="AX568" s="502"/>
      <c r="AY568" s="502"/>
      <c r="AZ568" s="502"/>
      <c r="BA568" s="502"/>
      <c r="BB568" s="502"/>
      <c r="BC568" s="502"/>
      <c r="BD568" s="502"/>
      <c r="BE568" s="502"/>
      <c r="BF568" s="502"/>
      <c r="BG568" s="502"/>
      <c r="BH568" s="502"/>
      <c r="BI568" s="502"/>
    </row>
    <row r="569" spans="16:61" s="333" customFormat="1" x14ac:dyDescent="0.2">
      <c r="P569" s="502"/>
      <c r="Q569" s="502"/>
      <c r="R569" s="502"/>
      <c r="S569" s="502"/>
      <c r="T569" s="502"/>
      <c r="U569" s="502"/>
      <c r="V569" s="502"/>
      <c r="W569" s="502"/>
      <c r="X569" s="502"/>
      <c r="Y569" s="502"/>
      <c r="Z569" s="502"/>
      <c r="AA569" s="502"/>
      <c r="AB569" s="502"/>
      <c r="AC569" s="502"/>
      <c r="AD569" s="502"/>
      <c r="AE569" s="502"/>
      <c r="AF569" s="502"/>
      <c r="AG569" s="502"/>
      <c r="AH569" s="502"/>
      <c r="AI569" s="502"/>
      <c r="AJ569" s="502"/>
      <c r="AK569" s="502"/>
      <c r="AL569" s="502"/>
      <c r="AM569" s="502"/>
      <c r="AN569" s="502"/>
      <c r="AO569" s="502"/>
      <c r="AP569" s="502"/>
      <c r="AQ569" s="502"/>
      <c r="AR569" s="502"/>
      <c r="AS569" s="502"/>
      <c r="AT569" s="502"/>
      <c r="AU569" s="502"/>
      <c r="AV569" s="502"/>
      <c r="AW569" s="502"/>
      <c r="AX569" s="502"/>
      <c r="AY569" s="502"/>
      <c r="AZ569" s="502"/>
      <c r="BA569" s="502"/>
      <c r="BB569" s="502"/>
      <c r="BC569" s="502"/>
      <c r="BD569" s="502"/>
      <c r="BE569" s="502"/>
      <c r="BF569" s="502"/>
      <c r="BG569" s="502"/>
      <c r="BH569" s="502"/>
      <c r="BI569" s="502"/>
    </row>
    <row r="570" spans="16:61" s="333" customFormat="1" x14ac:dyDescent="0.2">
      <c r="P570" s="502"/>
      <c r="Q570" s="502"/>
      <c r="R570" s="502"/>
      <c r="S570" s="502"/>
      <c r="T570" s="502"/>
      <c r="U570" s="502"/>
      <c r="V570" s="502"/>
      <c r="W570" s="502"/>
      <c r="X570" s="502"/>
      <c r="Y570" s="502"/>
      <c r="Z570" s="502"/>
      <c r="AA570" s="502"/>
      <c r="AB570" s="502"/>
      <c r="AC570" s="502"/>
      <c r="AD570" s="502"/>
      <c r="AE570" s="502"/>
      <c r="AF570" s="502"/>
      <c r="AG570" s="502"/>
      <c r="AH570" s="502"/>
      <c r="AI570" s="502"/>
      <c r="AJ570" s="502"/>
      <c r="AK570" s="502"/>
      <c r="AL570" s="502"/>
      <c r="AM570" s="502"/>
      <c r="AN570" s="502"/>
      <c r="AO570" s="502"/>
      <c r="AP570" s="502"/>
      <c r="AQ570" s="502"/>
      <c r="AR570" s="502"/>
      <c r="AS570" s="502"/>
      <c r="AT570" s="502"/>
      <c r="AU570" s="502"/>
      <c r="AV570" s="502"/>
      <c r="AW570" s="502"/>
      <c r="AX570" s="502"/>
      <c r="AY570" s="502"/>
      <c r="AZ570" s="502"/>
      <c r="BA570" s="502"/>
      <c r="BB570" s="502"/>
      <c r="BC570" s="502"/>
      <c r="BD570" s="502"/>
      <c r="BE570" s="502"/>
      <c r="BF570" s="502"/>
      <c r="BG570" s="502"/>
      <c r="BH570" s="502"/>
      <c r="BI570" s="502"/>
    </row>
    <row r="571" spans="16:61" s="333" customFormat="1" x14ac:dyDescent="0.2">
      <c r="P571" s="502"/>
      <c r="Q571" s="502"/>
      <c r="R571" s="502"/>
      <c r="S571" s="502"/>
      <c r="T571" s="502"/>
      <c r="U571" s="502"/>
      <c r="V571" s="502"/>
      <c r="W571" s="502"/>
      <c r="X571" s="502"/>
      <c r="Y571" s="502"/>
      <c r="Z571" s="502"/>
      <c r="AA571" s="502"/>
      <c r="AB571" s="502"/>
      <c r="AC571" s="502"/>
      <c r="AD571" s="502"/>
      <c r="AE571" s="502"/>
      <c r="AF571" s="502"/>
      <c r="AG571" s="502"/>
      <c r="AH571" s="502"/>
      <c r="AI571" s="502"/>
      <c r="AJ571" s="502"/>
      <c r="AK571" s="502"/>
      <c r="AL571" s="502"/>
      <c r="AM571" s="502"/>
      <c r="AN571" s="502"/>
      <c r="AO571" s="502"/>
      <c r="AP571" s="502"/>
      <c r="AQ571" s="502"/>
      <c r="AR571" s="502"/>
      <c r="AS571" s="502"/>
      <c r="AT571" s="502"/>
      <c r="AU571" s="502"/>
      <c r="AV571" s="502"/>
      <c r="AW571" s="502"/>
      <c r="AX571" s="502"/>
      <c r="AY571" s="502"/>
      <c r="AZ571" s="502"/>
      <c r="BA571" s="502"/>
      <c r="BB571" s="502"/>
      <c r="BC571" s="502"/>
      <c r="BD571" s="502"/>
      <c r="BE571" s="502"/>
      <c r="BF571" s="502"/>
      <c r="BG571" s="502"/>
      <c r="BH571" s="502"/>
      <c r="BI571" s="502"/>
    </row>
    <row r="572" spans="16:61" s="333" customFormat="1" x14ac:dyDescent="0.2">
      <c r="P572" s="502"/>
      <c r="Q572" s="502"/>
      <c r="R572" s="502"/>
      <c r="S572" s="502"/>
      <c r="T572" s="502"/>
      <c r="U572" s="502"/>
      <c r="V572" s="502"/>
      <c r="W572" s="502"/>
      <c r="X572" s="502"/>
      <c r="Y572" s="502"/>
      <c r="Z572" s="502"/>
      <c r="AA572" s="502"/>
      <c r="AB572" s="502"/>
      <c r="AC572" s="502"/>
      <c r="AD572" s="502"/>
      <c r="AE572" s="502"/>
      <c r="AF572" s="502"/>
      <c r="AG572" s="502"/>
      <c r="AH572" s="502"/>
      <c r="AI572" s="502"/>
      <c r="AJ572" s="502"/>
      <c r="AK572" s="502"/>
      <c r="AL572" s="502"/>
      <c r="AM572" s="502"/>
      <c r="AN572" s="502"/>
      <c r="AO572" s="502"/>
      <c r="AP572" s="502"/>
      <c r="AQ572" s="502"/>
      <c r="AR572" s="502"/>
      <c r="AS572" s="502"/>
      <c r="AT572" s="502"/>
      <c r="AU572" s="502"/>
      <c r="AV572" s="502"/>
      <c r="AW572" s="502"/>
      <c r="AX572" s="502"/>
      <c r="AY572" s="502"/>
      <c r="AZ572" s="502"/>
      <c r="BA572" s="502"/>
      <c r="BB572" s="502"/>
      <c r="BC572" s="502"/>
      <c r="BD572" s="502"/>
      <c r="BE572" s="502"/>
      <c r="BF572" s="502"/>
      <c r="BG572" s="502"/>
      <c r="BH572" s="502"/>
      <c r="BI572" s="502"/>
    </row>
    <row r="573" spans="16:61" s="333" customFormat="1" x14ac:dyDescent="0.2">
      <c r="P573" s="502"/>
      <c r="Q573" s="502"/>
      <c r="R573" s="502"/>
      <c r="S573" s="502"/>
      <c r="T573" s="502"/>
      <c r="U573" s="502"/>
      <c r="V573" s="502"/>
      <c r="W573" s="502"/>
      <c r="X573" s="502"/>
      <c r="Y573" s="502"/>
      <c r="Z573" s="502"/>
      <c r="AA573" s="502"/>
      <c r="AB573" s="502"/>
      <c r="AC573" s="502"/>
      <c r="AD573" s="502"/>
      <c r="AE573" s="502"/>
      <c r="AF573" s="502"/>
      <c r="AG573" s="502"/>
      <c r="AH573" s="502"/>
      <c r="AI573" s="502"/>
      <c r="AJ573" s="502"/>
      <c r="AK573" s="502"/>
      <c r="AL573" s="502"/>
      <c r="AM573" s="502"/>
      <c r="AN573" s="502"/>
      <c r="AO573" s="502"/>
      <c r="AP573" s="502"/>
      <c r="AQ573" s="502"/>
      <c r="AR573" s="502"/>
      <c r="AS573" s="502"/>
      <c r="AT573" s="502"/>
      <c r="AU573" s="502"/>
      <c r="AV573" s="502"/>
      <c r="AW573" s="502"/>
      <c r="AX573" s="502"/>
      <c r="AY573" s="502"/>
      <c r="AZ573" s="502"/>
      <c r="BA573" s="502"/>
      <c r="BB573" s="502"/>
      <c r="BC573" s="502"/>
      <c r="BD573" s="502"/>
      <c r="BE573" s="502"/>
      <c r="BF573" s="502"/>
      <c r="BG573" s="502"/>
      <c r="BH573" s="502"/>
      <c r="BI573" s="502"/>
    </row>
    <row r="574" spans="16:61" s="333" customFormat="1" x14ac:dyDescent="0.2">
      <c r="P574" s="502"/>
      <c r="Q574" s="502"/>
      <c r="R574" s="502"/>
      <c r="S574" s="502"/>
      <c r="T574" s="502"/>
      <c r="U574" s="502"/>
      <c r="V574" s="502"/>
      <c r="W574" s="502"/>
      <c r="X574" s="502"/>
      <c r="Y574" s="502"/>
      <c r="Z574" s="502"/>
      <c r="AA574" s="502"/>
      <c r="AB574" s="502"/>
      <c r="AC574" s="502"/>
      <c r="AD574" s="502"/>
      <c r="AE574" s="502"/>
      <c r="AF574" s="502"/>
      <c r="AG574" s="502"/>
      <c r="AH574" s="502"/>
      <c r="AI574" s="502"/>
      <c r="AJ574" s="502"/>
      <c r="AK574" s="502"/>
      <c r="AL574" s="502"/>
      <c r="AM574" s="502"/>
      <c r="AN574" s="502"/>
      <c r="AO574" s="502"/>
      <c r="AP574" s="502"/>
      <c r="AQ574" s="502"/>
      <c r="AR574" s="502"/>
      <c r="AS574" s="502"/>
      <c r="AT574" s="502"/>
      <c r="AU574" s="502"/>
      <c r="AV574" s="502"/>
      <c r="AW574" s="502"/>
      <c r="AX574" s="502"/>
      <c r="AY574" s="502"/>
      <c r="AZ574" s="502"/>
      <c r="BA574" s="502"/>
      <c r="BB574" s="502"/>
      <c r="BC574" s="502"/>
      <c r="BD574" s="502"/>
      <c r="BE574" s="502"/>
      <c r="BF574" s="502"/>
      <c r="BG574" s="502"/>
      <c r="BH574" s="502"/>
      <c r="BI574" s="502"/>
    </row>
    <row r="575" spans="16:61" s="333" customFormat="1" x14ac:dyDescent="0.2">
      <c r="P575" s="502"/>
      <c r="Q575" s="502"/>
      <c r="R575" s="502"/>
      <c r="S575" s="502"/>
      <c r="T575" s="502"/>
      <c r="U575" s="502"/>
      <c r="V575" s="502"/>
      <c r="W575" s="502"/>
      <c r="X575" s="502"/>
      <c r="Y575" s="502"/>
      <c r="Z575" s="502"/>
      <c r="AA575" s="502"/>
      <c r="AB575" s="502"/>
      <c r="AC575" s="502"/>
      <c r="AD575" s="502"/>
      <c r="AE575" s="502"/>
      <c r="AF575" s="502"/>
      <c r="AG575" s="502"/>
      <c r="AH575" s="502"/>
      <c r="AI575" s="502"/>
      <c r="AJ575" s="502"/>
      <c r="AK575" s="502"/>
      <c r="AL575" s="502"/>
      <c r="AM575" s="502"/>
      <c r="AN575" s="502"/>
      <c r="AO575" s="502"/>
      <c r="AP575" s="502"/>
      <c r="AQ575" s="502"/>
      <c r="AR575" s="502"/>
      <c r="AS575" s="502"/>
      <c r="AT575" s="502"/>
      <c r="AU575" s="502"/>
      <c r="AV575" s="502"/>
      <c r="AW575" s="502"/>
      <c r="AX575" s="502"/>
      <c r="AY575" s="502"/>
      <c r="AZ575" s="502"/>
      <c r="BA575" s="502"/>
      <c r="BB575" s="502"/>
      <c r="BC575" s="502"/>
      <c r="BD575" s="502"/>
      <c r="BE575" s="502"/>
      <c r="BF575" s="502"/>
      <c r="BG575" s="502"/>
      <c r="BH575" s="502"/>
      <c r="BI575" s="502"/>
    </row>
    <row r="576" spans="16:61" s="333" customFormat="1" x14ac:dyDescent="0.2">
      <c r="P576" s="502"/>
      <c r="Q576" s="502"/>
      <c r="R576" s="502"/>
      <c r="S576" s="502"/>
      <c r="T576" s="502"/>
      <c r="U576" s="502"/>
      <c r="V576" s="502"/>
      <c r="W576" s="502"/>
      <c r="X576" s="502"/>
      <c r="Y576" s="502"/>
      <c r="Z576" s="502"/>
      <c r="AA576" s="502"/>
      <c r="AB576" s="502"/>
      <c r="AC576" s="502"/>
      <c r="AD576" s="502"/>
      <c r="AE576" s="502"/>
      <c r="AF576" s="502"/>
      <c r="AG576" s="502"/>
      <c r="AH576" s="502"/>
      <c r="AI576" s="502"/>
      <c r="AJ576" s="502"/>
      <c r="AK576" s="502"/>
      <c r="AL576" s="502"/>
      <c r="AM576" s="502"/>
      <c r="AN576" s="502"/>
      <c r="AO576" s="502"/>
      <c r="AP576" s="502"/>
      <c r="AQ576" s="502"/>
      <c r="AR576" s="502"/>
      <c r="AS576" s="502"/>
      <c r="AT576" s="502"/>
      <c r="AU576" s="502"/>
      <c r="AV576" s="502"/>
      <c r="AW576" s="502"/>
      <c r="AX576" s="502"/>
      <c r="AY576" s="502"/>
      <c r="AZ576" s="502"/>
      <c r="BA576" s="502"/>
      <c r="BB576" s="502"/>
      <c r="BC576" s="502"/>
      <c r="BD576" s="502"/>
      <c r="BE576" s="502"/>
      <c r="BF576" s="502"/>
      <c r="BG576" s="502"/>
      <c r="BH576" s="502"/>
      <c r="BI576" s="502"/>
    </row>
    <row r="577" spans="2:65" x14ac:dyDescent="0.2">
      <c r="B577" s="333"/>
      <c r="C577" s="333"/>
      <c r="BJ577" s="333"/>
      <c r="BK577" s="333"/>
      <c r="BL577" s="333"/>
      <c r="BM577" s="333"/>
    </row>
    <row r="578" spans="2:65" x14ac:dyDescent="0.2">
      <c r="B578" s="333"/>
      <c r="C578" s="333"/>
      <c r="BJ578" s="333"/>
      <c r="BK578" s="333"/>
      <c r="BL578" s="333"/>
      <c r="BM578" s="333"/>
    </row>
    <row r="579" spans="2:65" x14ac:dyDescent="0.2">
      <c r="B579" s="333"/>
      <c r="C579" s="333"/>
      <c r="BJ579" s="333"/>
      <c r="BK579" s="333"/>
      <c r="BL579" s="333"/>
      <c r="BM579" s="333"/>
    </row>
    <row r="580" spans="2:65" x14ac:dyDescent="0.2">
      <c r="B580" s="333"/>
      <c r="C580" s="333"/>
      <c r="BJ580" s="333"/>
      <c r="BK580" s="333"/>
      <c r="BL580" s="333"/>
      <c r="BM580" s="333"/>
    </row>
    <row r="581" spans="2:65" x14ac:dyDescent="0.2">
      <c r="B581" s="333"/>
      <c r="C581" s="333"/>
      <c r="BJ581" s="333"/>
      <c r="BK581" s="333"/>
      <c r="BL581" s="333"/>
      <c r="BM581" s="333"/>
    </row>
    <row r="582" spans="2:65" x14ac:dyDescent="0.2">
      <c r="B582" s="333"/>
      <c r="C582" s="333"/>
      <c r="BJ582" s="333"/>
      <c r="BK582" s="333"/>
      <c r="BL582" s="333"/>
      <c r="BM582" s="333"/>
    </row>
    <row r="583" spans="2:65" x14ac:dyDescent="0.2">
      <c r="B583" s="333"/>
      <c r="C583" s="333"/>
      <c r="BJ583" s="333"/>
      <c r="BK583" s="333"/>
      <c r="BL583" s="333"/>
      <c r="BM583" s="333"/>
    </row>
    <row r="584" spans="2:65" x14ac:dyDescent="0.2">
      <c r="B584" s="333"/>
      <c r="C584" s="333"/>
      <c r="BJ584" s="333"/>
      <c r="BK584" s="333"/>
      <c r="BL584" s="333"/>
      <c r="BM584" s="333"/>
    </row>
    <row r="585" spans="2:65" x14ac:dyDescent="0.2">
      <c r="B585" s="333"/>
      <c r="C585" s="333"/>
      <c r="BJ585" s="333"/>
      <c r="BK585" s="333"/>
      <c r="BL585" s="333"/>
      <c r="BM585" s="333"/>
    </row>
    <row r="586" spans="2:65" x14ac:dyDescent="0.2">
      <c r="B586" s="333"/>
      <c r="C586" s="333"/>
      <c r="BJ586" s="333"/>
      <c r="BK586" s="333"/>
      <c r="BL586" s="333"/>
      <c r="BM586" s="333"/>
    </row>
    <row r="587" spans="2:65" x14ac:dyDescent="0.2">
      <c r="B587" s="333"/>
      <c r="C587" s="333"/>
      <c r="BJ587" s="333"/>
      <c r="BK587" s="333"/>
      <c r="BL587" s="333"/>
      <c r="BM587" s="333"/>
    </row>
    <row r="588" spans="2:65" x14ac:dyDescent="0.2">
      <c r="B588" s="333"/>
      <c r="C588" s="333"/>
      <c r="BJ588" s="333"/>
      <c r="BK588" s="333"/>
      <c r="BL588" s="333"/>
      <c r="BM588" s="333"/>
    </row>
    <row r="589" spans="2:65" x14ac:dyDescent="0.2">
      <c r="B589" s="333"/>
      <c r="C589" s="333"/>
      <c r="BJ589" s="333"/>
      <c r="BK589" s="333"/>
      <c r="BL589" s="333"/>
      <c r="BM589" s="333"/>
    </row>
    <row r="590" spans="2:65" x14ac:dyDescent="0.2">
      <c r="B590" s="333"/>
      <c r="C590" s="333"/>
      <c r="BJ590" s="333"/>
      <c r="BK590" s="333"/>
      <c r="BL590" s="333"/>
      <c r="BM590" s="333"/>
    </row>
    <row r="591" spans="2:65" x14ac:dyDescent="0.2">
      <c r="B591" s="333"/>
      <c r="C591" s="333"/>
      <c r="BJ591" s="333"/>
      <c r="BK591" s="333"/>
      <c r="BL591" s="333"/>
      <c r="BM591" s="333"/>
    </row>
    <row r="592" spans="2:65" x14ac:dyDescent="0.2">
      <c r="B592" s="333"/>
      <c r="C592" s="333"/>
      <c r="BJ592" s="333"/>
      <c r="BK592" s="333"/>
      <c r="BL592" s="333"/>
      <c r="BM592" s="333"/>
    </row>
    <row r="593" spans="2:65" x14ac:dyDescent="0.2">
      <c r="B593" s="333"/>
      <c r="C593" s="333"/>
      <c r="BJ593" s="333"/>
      <c r="BK593" s="333"/>
      <c r="BL593" s="333"/>
      <c r="BM593" s="333"/>
    </row>
    <row r="594" spans="2:65" x14ac:dyDescent="0.2">
      <c r="B594" s="333"/>
      <c r="C594" s="333"/>
      <c r="BJ594" s="333"/>
      <c r="BK594" s="333"/>
      <c r="BL594" s="333"/>
      <c r="BM594" s="333"/>
    </row>
    <row r="595" spans="2:65" x14ac:dyDescent="0.2">
      <c r="B595" s="333"/>
      <c r="C595" s="333"/>
      <c r="BJ595" s="333"/>
      <c r="BK595" s="333"/>
      <c r="BL595" s="333"/>
      <c r="BM595" s="333"/>
    </row>
    <row r="596" spans="2:65" x14ac:dyDescent="0.2">
      <c r="B596" s="333"/>
      <c r="C596" s="333"/>
      <c r="BJ596" s="333"/>
      <c r="BK596" s="333"/>
      <c r="BL596" s="333"/>
      <c r="BM596" s="333"/>
    </row>
    <row r="597" spans="2:65" x14ac:dyDescent="0.2">
      <c r="B597" s="333"/>
      <c r="C597" s="333"/>
      <c r="BJ597" s="333"/>
      <c r="BK597" s="333"/>
      <c r="BL597" s="333"/>
      <c r="BM597" s="333"/>
    </row>
    <row r="598" spans="2:65" x14ac:dyDescent="0.2">
      <c r="B598" s="333"/>
      <c r="C598" s="333"/>
      <c r="BJ598" s="333"/>
      <c r="BK598" s="333"/>
      <c r="BL598" s="333"/>
      <c r="BM598" s="333"/>
    </row>
    <row r="599" spans="2:65" x14ac:dyDescent="0.2">
      <c r="B599" s="333"/>
      <c r="C599" s="333"/>
      <c r="BJ599" s="333"/>
      <c r="BK599" s="333"/>
      <c r="BL599" s="333"/>
      <c r="BM599" s="333"/>
    </row>
    <row r="600" spans="2:65" x14ac:dyDescent="0.2">
      <c r="B600" s="333"/>
      <c r="C600" s="333"/>
      <c r="BJ600" s="333"/>
      <c r="BK600" s="333"/>
      <c r="BL600" s="333"/>
      <c r="BM600" s="333"/>
    </row>
    <row r="601" spans="2:65" x14ac:dyDescent="0.2">
      <c r="B601" s="333"/>
      <c r="C601" s="333"/>
      <c r="BJ601" s="333"/>
      <c r="BK601" s="333"/>
      <c r="BL601" s="333"/>
      <c r="BM601" s="333"/>
    </row>
    <row r="602" spans="2:65" x14ac:dyDescent="0.2">
      <c r="B602" s="333"/>
      <c r="C602" s="333"/>
      <c r="BJ602" s="333"/>
      <c r="BK602" s="333"/>
      <c r="BL602" s="333"/>
      <c r="BM602" s="333"/>
    </row>
    <row r="603" spans="2:65" x14ac:dyDescent="0.2">
      <c r="B603" s="333"/>
      <c r="C603" s="333"/>
      <c r="BJ603" s="333"/>
      <c r="BK603" s="333"/>
      <c r="BL603" s="333"/>
      <c r="BM603" s="333"/>
    </row>
    <row r="604" spans="2:65" x14ac:dyDescent="0.2">
      <c r="B604" s="333"/>
      <c r="C604" s="333"/>
      <c r="BJ604" s="333"/>
      <c r="BK604" s="333"/>
      <c r="BL604" s="333"/>
      <c r="BM604" s="333"/>
    </row>
    <row r="605" spans="2:65" x14ac:dyDescent="0.2">
      <c r="B605" s="333"/>
      <c r="C605" s="333"/>
      <c r="BJ605" s="333"/>
      <c r="BK605" s="333"/>
      <c r="BL605" s="333"/>
      <c r="BM605" s="333"/>
    </row>
    <row r="606" spans="2:65" x14ac:dyDescent="0.2">
      <c r="B606" s="333"/>
      <c r="C606" s="333"/>
      <c r="BJ606" s="333"/>
      <c r="BK606" s="333"/>
      <c r="BL606" s="333"/>
      <c r="BM606" s="333"/>
    </row>
    <row r="607" spans="2:65" x14ac:dyDescent="0.2">
      <c r="B607" s="333"/>
      <c r="C607" s="333"/>
      <c r="BJ607" s="333"/>
      <c r="BK607" s="333"/>
      <c r="BL607" s="333"/>
      <c r="BM607" s="333"/>
    </row>
    <row r="608" spans="2:65" x14ac:dyDescent="0.2">
      <c r="B608" s="333"/>
      <c r="C608" s="333"/>
      <c r="BJ608" s="333"/>
      <c r="BK608" s="333"/>
      <c r="BL608" s="333"/>
      <c r="BM608" s="333"/>
    </row>
    <row r="609" spans="2:65" x14ac:dyDescent="0.2">
      <c r="B609" s="333"/>
      <c r="C609" s="333"/>
      <c r="BJ609" s="333"/>
      <c r="BK609" s="333"/>
      <c r="BL609" s="333"/>
      <c r="BM609" s="333"/>
    </row>
    <row r="610" spans="2:65" x14ac:dyDescent="0.2">
      <c r="B610" s="333"/>
      <c r="C610" s="333"/>
      <c r="BJ610" s="333"/>
      <c r="BK610" s="333"/>
      <c r="BL610" s="333"/>
      <c r="BM610" s="333"/>
    </row>
    <row r="611" spans="2:65" x14ac:dyDescent="0.2">
      <c r="B611" s="333"/>
      <c r="C611" s="333"/>
      <c r="BJ611" s="333"/>
      <c r="BK611" s="333"/>
      <c r="BL611" s="333"/>
      <c r="BM611" s="333"/>
    </row>
    <row r="612" spans="2:65" x14ac:dyDescent="0.2">
      <c r="B612" s="333"/>
      <c r="C612" s="333"/>
      <c r="BJ612" s="333"/>
      <c r="BK612" s="333"/>
      <c r="BL612" s="333"/>
      <c r="BM612" s="333"/>
    </row>
    <row r="613" spans="2:65" x14ac:dyDescent="0.2">
      <c r="B613" s="333"/>
      <c r="C613" s="333"/>
      <c r="BJ613" s="333"/>
      <c r="BK613" s="333"/>
      <c r="BL613" s="333"/>
      <c r="BM613" s="333"/>
    </row>
    <row r="614" spans="2:65" x14ac:dyDescent="0.2">
      <c r="B614" s="333"/>
      <c r="C614" s="333"/>
      <c r="BJ614" s="333"/>
      <c r="BK614" s="333"/>
      <c r="BL614" s="333"/>
      <c r="BM614" s="333"/>
    </row>
    <row r="615" spans="2:65" x14ac:dyDescent="0.2">
      <c r="B615" s="333"/>
      <c r="C615" s="333"/>
      <c r="BJ615" s="333"/>
      <c r="BK615" s="333"/>
      <c r="BL615" s="333"/>
      <c r="BM615" s="333"/>
    </row>
    <row r="616" spans="2:65" x14ac:dyDescent="0.2">
      <c r="B616" s="333"/>
      <c r="C616" s="333"/>
      <c r="BJ616" s="333"/>
      <c r="BK616" s="333"/>
      <c r="BL616" s="333"/>
      <c r="BM616" s="333"/>
    </row>
    <row r="617" spans="2:65" x14ac:dyDescent="0.2">
      <c r="B617" s="333"/>
      <c r="C617" s="333"/>
      <c r="BJ617" s="333"/>
      <c r="BK617" s="333"/>
      <c r="BL617" s="333"/>
      <c r="BM617" s="333"/>
    </row>
    <row r="618" spans="2:65" x14ac:dyDescent="0.2">
      <c r="B618" s="333"/>
      <c r="C618" s="333"/>
      <c r="BJ618" s="333"/>
      <c r="BK618" s="333"/>
      <c r="BL618" s="333"/>
      <c r="BM618" s="333"/>
    </row>
    <row r="619" spans="2:65" x14ac:dyDescent="0.2">
      <c r="B619" s="333"/>
      <c r="C619" s="333"/>
      <c r="BJ619" s="333"/>
      <c r="BK619" s="333"/>
      <c r="BL619" s="333"/>
      <c r="BM619" s="333"/>
    </row>
    <row r="620" spans="2:65" x14ac:dyDescent="0.2">
      <c r="B620" s="333"/>
      <c r="C620" s="333"/>
      <c r="BJ620" s="333"/>
      <c r="BK620" s="333"/>
      <c r="BL620" s="333"/>
      <c r="BM620" s="333"/>
    </row>
    <row r="621" spans="2:65" x14ac:dyDescent="0.2">
      <c r="B621" s="333"/>
      <c r="C621" s="333"/>
      <c r="BJ621" s="333"/>
      <c r="BK621" s="333"/>
      <c r="BL621" s="333"/>
      <c r="BM621" s="333"/>
    </row>
    <row r="622" spans="2:65" x14ac:dyDescent="0.2">
      <c r="B622" s="333"/>
      <c r="C622" s="333"/>
      <c r="BJ622" s="333"/>
      <c r="BK622" s="333"/>
      <c r="BL622" s="333"/>
      <c r="BM622" s="333"/>
    </row>
    <row r="623" spans="2:65" x14ac:dyDescent="0.2">
      <c r="B623" s="333"/>
      <c r="C623" s="333"/>
      <c r="BJ623" s="333"/>
      <c r="BK623" s="333"/>
      <c r="BL623" s="333"/>
      <c r="BM623" s="333"/>
    </row>
    <row r="624" spans="2:65" x14ac:dyDescent="0.2">
      <c r="B624" s="333"/>
      <c r="C624" s="333"/>
      <c r="BJ624" s="333"/>
      <c r="BK624" s="333"/>
      <c r="BL624" s="333"/>
      <c r="BM624" s="333"/>
    </row>
    <row r="625" spans="2:65" x14ac:dyDescent="0.2">
      <c r="B625" s="333"/>
      <c r="C625" s="333"/>
      <c r="BJ625" s="333"/>
      <c r="BK625" s="333"/>
      <c r="BL625" s="333"/>
      <c r="BM625" s="333"/>
    </row>
    <row r="626" spans="2:65" x14ac:dyDescent="0.2">
      <c r="B626" s="333"/>
      <c r="C626" s="333"/>
      <c r="BJ626" s="333"/>
      <c r="BK626" s="333"/>
      <c r="BL626" s="333"/>
      <c r="BM626" s="333"/>
    </row>
    <row r="627" spans="2:65" x14ac:dyDescent="0.2">
      <c r="B627" s="333"/>
      <c r="C627" s="333"/>
      <c r="BJ627" s="333"/>
      <c r="BK627" s="333"/>
      <c r="BL627" s="333"/>
      <c r="BM627" s="333"/>
    </row>
    <row r="628" spans="2:65" x14ac:dyDescent="0.2">
      <c r="B628" s="333"/>
      <c r="C628" s="333"/>
      <c r="BJ628" s="333"/>
      <c r="BK628" s="333"/>
      <c r="BL628" s="333"/>
      <c r="BM628" s="333"/>
    </row>
    <row r="629" spans="2:65" x14ac:dyDescent="0.2">
      <c r="B629" s="333"/>
      <c r="C629" s="333"/>
      <c r="BJ629" s="333"/>
      <c r="BK629" s="333"/>
      <c r="BL629" s="333"/>
      <c r="BM629" s="333"/>
    </row>
    <row r="630" spans="2:65" x14ac:dyDescent="0.2">
      <c r="B630" s="333"/>
      <c r="C630" s="333"/>
      <c r="BJ630" s="333"/>
      <c r="BK630" s="333"/>
      <c r="BL630" s="333"/>
      <c r="BM630" s="333"/>
    </row>
    <row r="631" spans="2:65" x14ac:dyDescent="0.2">
      <c r="B631" s="333"/>
      <c r="C631" s="333"/>
      <c r="BJ631" s="333"/>
      <c r="BK631" s="333"/>
      <c r="BL631" s="333"/>
      <c r="BM631" s="333"/>
    </row>
    <row r="632" spans="2:65" x14ac:dyDescent="0.2">
      <c r="B632" s="333"/>
      <c r="C632" s="333"/>
      <c r="BJ632" s="333"/>
      <c r="BK632" s="333"/>
      <c r="BL632" s="333"/>
      <c r="BM632" s="333"/>
    </row>
    <row r="633" spans="2:65" x14ac:dyDescent="0.2">
      <c r="B633" s="333"/>
      <c r="C633" s="333"/>
      <c r="BJ633" s="333"/>
      <c r="BK633" s="333"/>
      <c r="BL633" s="333"/>
      <c r="BM633" s="333"/>
    </row>
    <row r="634" spans="2:65" x14ac:dyDescent="0.2">
      <c r="B634" s="333"/>
      <c r="C634" s="333"/>
      <c r="BJ634" s="333"/>
      <c r="BK634" s="333"/>
      <c r="BL634" s="333"/>
      <c r="BM634" s="333"/>
    </row>
    <row r="635" spans="2:65" x14ac:dyDescent="0.2">
      <c r="B635" s="333"/>
      <c r="C635" s="333"/>
      <c r="BJ635" s="333"/>
      <c r="BK635" s="333"/>
      <c r="BL635" s="333"/>
      <c r="BM635" s="333"/>
    </row>
    <row r="636" spans="2:65" x14ac:dyDescent="0.2">
      <c r="B636" s="333"/>
      <c r="C636" s="333"/>
      <c r="BJ636" s="333"/>
      <c r="BK636" s="333"/>
      <c r="BL636" s="333"/>
      <c r="BM636" s="333"/>
    </row>
    <row r="637" spans="2:65" x14ac:dyDescent="0.2">
      <c r="B637" s="333"/>
      <c r="C637" s="333"/>
      <c r="BJ637" s="333"/>
      <c r="BK637" s="333"/>
      <c r="BL637" s="333"/>
      <c r="BM637" s="333"/>
    </row>
    <row r="638" spans="2:65" x14ac:dyDescent="0.2">
      <c r="B638" s="333"/>
      <c r="C638" s="333"/>
      <c r="BJ638" s="333"/>
      <c r="BK638" s="333"/>
      <c r="BL638" s="333"/>
      <c r="BM638" s="333"/>
    </row>
    <row r="639" spans="2:65" x14ac:dyDescent="0.2">
      <c r="B639" s="333"/>
      <c r="C639" s="333"/>
      <c r="BJ639" s="333"/>
      <c r="BK639" s="333"/>
      <c r="BL639" s="333"/>
      <c r="BM639" s="333"/>
    </row>
    <row r="640" spans="2:65" x14ac:dyDescent="0.2">
      <c r="B640" s="333"/>
      <c r="C640" s="333"/>
      <c r="BJ640" s="333"/>
      <c r="BK640" s="333"/>
      <c r="BL640" s="333"/>
      <c r="BM640" s="333"/>
    </row>
    <row r="641" spans="2:65" x14ac:dyDescent="0.2">
      <c r="B641" s="333"/>
      <c r="C641" s="333"/>
      <c r="BJ641" s="333"/>
      <c r="BK641" s="333"/>
      <c r="BL641" s="333"/>
      <c r="BM641" s="333"/>
    </row>
    <row r="642" spans="2:65" x14ac:dyDescent="0.2">
      <c r="B642" s="333"/>
      <c r="C642" s="333"/>
      <c r="BJ642" s="333"/>
      <c r="BK642" s="333"/>
      <c r="BL642" s="333"/>
      <c r="BM642" s="333"/>
    </row>
    <row r="643" spans="2:65" x14ac:dyDescent="0.2">
      <c r="B643" s="333"/>
      <c r="C643" s="333"/>
      <c r="BJ643" s="333"/>
      <c r="BK643" s="333"/>
      <c r="BL643" s="333"/>
      <c r="BM643" s="333"/>
    </row>
    <row r="644" spans="2:65" x14ac:dyDescent="0.2">
      <c r="B644" s="333"/>
      <c r="C644" s="333"/>
      <c r="BJ644" s="333"/>
      <c r="BK644" s="333"/>
      <c r="BL644" s="333"/>
      <c r="BM644" s="333"/>
    </row>
    <row r="645" spans="2:65" x14ac:dyDescent="0.2">
      <c r="B645" s="333"/>
      <c r="C645" s="333"/>
      <c r="BJ645" s="333"/>
      <c r="BK645" s="333"/>
      <c r="BL645" s="333"/>
      <c r="BM645" s="333"/>
    </row>
    <row r="646" spans="2:65" x14ac:dyDescent="0.2">
      <c r="B646" s="333"/>
      <c r="C646" s="333"/>
      <c r="BJ646" s="333"/>
      <c r="BK646" s="333"/>
      <c r="BL646" s="333"/>
      <c r="BM646" s="333"/>
    </row>
    <row r="647" spans="2:65" x14ac:dyDescent="0.2">
      <c r="B647" s="333"/>
      <c r="C647" s="333"/>
      <c r="BJ647" s="333"/>
      <c r="BK647" s="333"/>
      <c r="BL647" s="333"/>
      <c r="BM647" s="333"/>
    </row>
    <row r="648" spans="2:65" x14ac:dyDescent="0.2">
      <c r="B648" s="333"/>
      <c r="C648" s="333"/>
      <c r="BJ648" s="333"/>
      <c r="BK648" s="333"/>
      <c r="BL648" s="333"/>
      <c r="BM648" s="333"/>
    </row>
    <row r="649" spans="2:65" x14ac:dyDescent="0.2">
      <c r="B649" s="333"/>
      <c r="C649" s="333"/>
      <c r="BJ649" s="333"/>
      <c r="BK649" s="333"/>
      <c r="BL649" s="333"/>
      <c r="BM649" s="333"/>
    </row>
    <row r="650" spans="2:65" x14ac:dyDescent="0.2">
      <c r="B650" s="333"/>
      <c r="C650" s="333"/>
      <c r="BJ650" s="333"/>
      <c r="BK650" s="333"/>
      <c r="BL650" s="333"/>
      <c r="BM650" s="333"/>
    </row>
    <row r="651" spans="2:65" x14ac:dyDescent="0.2">
      <c r="B651" s="333"/>
      <c r="C651" s="333"/>
      <c r="BJ651" s="333"/>
      <c r="BK651" s="333"/>
      <c r="BL651" s="333"/>
      <c r="BM651" s="333"/>
    </row>
    <row r="652" spans="2:65" x14ac:dyDescent="0.2">
      <c r="B652" s="333"/>
      <c r="C652" s="333"/>
      <c r="BJ652" s="333"/>
      <c r="BK652" s="333"/>
      <c r="BL652" s="333"/>
      <c r="BM652" s="333"/>
    </row>
    <row r="653" spans="2:65" x14ac:dyDescent="0.2">
      <c r="B653" s="333"/>
      <c r="C653" s="333"/>
      <c r="BJ653" s="333"/>
      <c r="BK653" s="333"/>
      <c r="BL653" s="333"/>
      <c r="BM653" s="333"/>
    </row>
    <row r="654" spans="2:65" x14ac:dyDescent="0.2">
      <c r="B654" s="333"/>
      <c r="C654" s="333"/>
      <c r="BJ654" s="333"/>
      <c r="BK654" s="333"/>
      <c r="BL654" s="333"/>
      <c r="BM654" s="333"/>
    </row>
    <row r="655" spans="2:65" x14ac:dyDescent="0.2">
      <c r="B655" s="333"/>
      <c r="C655" s="333"/>
      <c r="BJ655" s="333"/>
      <c r="BK655" s="333"/>
      <c r="BL655" s="333"/>
      <c r="BM655" s="333"/>
    </row>
    <row r="656" spans="2:65" x14ac:dyDescent="0.2">
      <c r="B656" s="333"/>
      <c r="C656" s="333"/>
      <c r="BJ656" s="333"/>
      <c r="BK656" s="333"/>
      <c r="BL656" s="333"/>
      <c r="BM656" s="333"/>
    </row>
    <row r="657" spans="2:65" x14ac:dyDescent="0.2">
      <c r="B657" s="333"/>
      <c r="C657" s="333"/>
      <c r="BJ657" s="333"/>
      <c r="BK657" s="333"/>
      <c r="BL657" s="333"/>
      <c r="BM657" s="333"/>
    </row>
    <row r="658" spans="2:65" x14ac:dyDescent="0.2">
      <c r="B658" s="333"/>
      <c r="C658" s="333"/>
      <c r="BJ658" s="333"/>
      <c r="BK658" s="333"/>
      <c r="BL658" s="333"/>
      <c r="BM658" s="333"/>
    </row>
    <row r="659" spans="2:65" x14ac:dyDescent="0.2">
      <c r="B659" s="333"/>
      <c r="C659" s="333"/>
      <c r="BJ659" s="333"/>
      <c r="BK659" s="333"/>
      <c r="BL659" s="333"/>
      <c r="BM659" s="333"/>
    </row>
    <row r="660" spans="2:65" x14ac:dyDescent="0.2">
      <c r="B660" s="333"/>
      <c r="C660" s="333"/>
      <c r="BJ660" s="333"/>
      <c r="BK660" s="333"/>
      <c r="BL660" s="333"/>
      <c r="BM660" s="333"/>
    </row>
    <row r="661" spans="2:65" x14ac:dyDescent="0.2">
      <c r="B661" s="333"/>
      <c r="C661" s="333"/>
      <c r="BJ661" s="333"/>
      <c r="BK661" s="333"/>
      <c r="BL661" s="333"/>
      <c r="BM661" s="333"/>
    </row>
    <row r="662" spans="2:65" x14ac:dyDescent="0.2">
      <c r="B662" s="333"/>
      <c r="C662" s="333"/>
      <c r="BJ662" s="333"/>
      <c r="BK662" s="333"/>
      <c r="BL662" s="333"/>
      <c r="BM662" s="333"/>
    </row>
    <row r="663" spans="2:65" x14ac:dyDescent="0.2">
      <c r="B663" s="333"/>
      <c r="C663" s="333"/>
      <c r="BJ663" s="333"/>
      <c r="BK663" s="333"/>
      <c r="BL663" s="333"/>
      <c r="BM663" s="333"/>
    </row>
    <row r="664" spans="2:65" x14ac:dyDescent="0.2">
      <c r="B664" s="333"/>
      <c r="C664" s="333"/>
      <c r="BJ664" s="333"/>
      <c r="BK664" s="333"/>
      <c r="BL664" s="333"/>
      <c r="BM664" s="333"/>
    </row>
    <row r="665" spans="2:65" x14ac:dyDescent="0.2">
      <c r="B665" s="333"/>
      <c r="C665" s="333"/>
      <c r="BJ665" s="333"/>
      <c r="BK665" s="333"/>
      <c r="BL665" s="333"/>
      <c r="BM665" s="333"/>
    </row>
    <row r="666" spans="2:65" x14ac:dyDescent="0.2">
      <c r="B666" s="333"/>
      <c r="C666" s="333"/>
      <c r="BJ666" s="333"/>
      <c r="BK666" s="333"/>
      <c r="BL666" s="333"/>
      <c r="BM666" s="333"/>
    </row>
    <row r="667" spans="2:65" x14ac:dyDescent="0.2">
      <c r="B667" s="333"/>
      <c r="C667" s="333"/>
      <c r="BJ667" s="333"/>
      <c r="BK667" s="333"/>
      <c r="BL667" s="333"/>
      <c r="BM667" s="333"/>
    </row>
    <row r="668" spans="2:65" x14ac:dyDescent="0.2">
      <c r="B668" s="333"/>
      <c r="C668" s="333"/>
      <c r="BJ668" s="333"/>
      <c r="BK668" s="333"/>
      <c r="BL668" s="333"/>
      <c r="BM668" s="333"/>
    </row>
    <row r="669" spans="2:65" x14ac:dyDescent="0.2">
      <c r="B669" s="333"/>
      <c r="C669" s="333"/>
      <c r="BJ669" s="333"/>
      <c r="BK669" s="333"/>
      <c r="BL669" s="333"/>
      <c r="BM669" s="333"/>
    </row>
    <row r="670" spans="2:65" x14ac:dyDescent="0.2">
      <c r="B670" s="333"/>
      <c r="C670" s="333"/>
      <c r="BJ670" s="333"/>
      <c r="BK670" s="333"/>
      <c r="BL670" s="333"/>
      <c r="BM670" s="333"/>
    </row>
    <row r="671" spans="2:65" x14ac:dyDescent="0.2">
      <c r="B671" s="333"/>
      <c r="C671" s="333"/>
      <c r="BJ671" s="333"/>
      <c r="BK671" s="333"/>
      <c r="BL671" s="333"/>
      <c r="BM671" s="333"/>
    </row>
    <row r="672" spans="2:65" x14ac:dyDescent="0.2">
      <c r="B672" s="333"/>
      <c r="C672" s="333"/>
      <c r="BJ672" s="333"/>
      <c r="BK672" s="333"/>
      <c r="BL672" s="333"/>
      <c r="BM672" s="333"/>
    </row>
    <row r="673" spans="2:65" x14ac:dyDescent="0.2">
      <c r="B673" s="333"/>
      <c r="C673" s="333"/>
      <c r="BJ673" s="333"/>
      <c r="BK673" s="333"/>
      <c r="BL673" s="333"/>
      <c r="BM673" s="333"/>
    </row>
    <row r="674" spans="2:65" x14ac:dyDescent="0.2">
      <c r="B674" s="333"/>
      <c r="C674" s="333"/>
      <c r="BJ674" s="333"/>
      <c r="BK674" s="333"/>
      <c r="BL674" s="333"/>
      <c r="BM674" s="333"/>
    </row>
    <row r="675" spans="2:65" x14ac:dyDescent="0.2">
      <c r="B675" s="333"/>
      <c r="C675" s="333"/>
      <c r="BJ675" s="333"/>
      <c r="BK675" s="333"/>
      <c r="BL675" s="333"/>
      <c r="BM675" s="333"/>
    </row>
    <row r="676" spans="2:65" x14ac:dyDescent="0.2">
      <c r="B676" s="333"/>
      <c r="C676" s="333"/>
      <c r="BJ676" s="333"/>
      <c r="BK676" s="333"/>
      <c r="BL676" s="333"/>
      <c r="BM676" s="333"/>
    </row>
    <row r="677" spans="2:65" x14ac:dyDescent="0.2">
      <c r="B677" s="333"/>
      <c r="C677" s="333"/>
      <c r="BJ677" s="333"/>
      <c r="BK677" s="333"/>
      <c r="BL677" s="333"/>
      <c r="BM677" s="333"/>
    </row>
    <row r="678" spans="2:65" x14ac:dyDescent="0.2">
      <c r="B678" s="333"/>
      <c r="C678" s="333"/>
      <c r="BJ678" s="333"/>
      <c r="BK678" s="333"/>
      <c r="BL678" s="333"/>
      <c r="BM678" s="333"/>
    </row>
    <row r="679" spans="2:65" x14ac:dyDescent="0.2">
      <c r="B679" s="333"/>
      <c r="C679" s="333"/>
      <c r="BJ679" s="333"/>
      <c r="BK679" s="333"/>
      <c r="BL679" s="333"/>
      <c r="BM679" s="333"/>
    </row>
    <row r="680" spans="2:65" x14ac:dyDescent="0.2">
      <c r="B680" s="333"/>
      <c r="C680" s="333"/>
      <c r="BJ680" s="333"/>
      <c r="BK680" s="333"/>
      <c r="BL680" s="333"/>
      <c r="BM680" s="333"/>
    </row>
    <row r="681" spans="2:65" x14ac:dyDescent="0.2">
      <c r="B681" s="333"/>
      <c r="C681" s="333"/>
      <c r="BJ681" s="333"/>
      <c r="BK681" s="333"/>
      <c r="BL681" s="333"/>
      <c r="BM681" s="333"/>
    </row>
    <row r="682" spans="2:65" x14ac:dyDescent="0.2">
      <c r="B682" s="333"/>
      <c r="C682" s="333"/>
      <c r="BJ682" s="333"/>
      <c r="BK682" s="333"/>
      <c r="BL682" s="333"/>
      <c r="BM682" s="333"/>
    </row>
    <row r="683" spans="2:65" x14ac:dyDescent="0.2">
      <c r="B683" s="333"/>
      <c r="C683" s="333"/>
      <c r="BJ683" s="333"/>
      <c r="BK683" s="333"/>
      <c r="BL683" s="333"/>
      <c r="BM683" s="333"/>
    </row>
    <row r="684" spans="2:65" x14ac:dyDescent="0.2">
      <c r="B684" s="333"/>
      <c r="C684" s="333"/>
      <c r="BJ684" s="333"/>
      <c r="BK684" s="333"/>
      <c r="BL684" s="333"/>
      <c r="BM684" s="333"/>
    </row>
    <row r="685" spans="2:65" x14ac:dyDescent="0.2">
      <c r="B685" s="333"/>
      <c r="C685" s="333"/>
      <c r="BJ685" s="333"/>
      <c r="BK685" s="333"/>
      <c r="BL685" s="333"/>
      <c r="BM685" s="333"/>
    </row>
    <row r="686" spans="2:65" x14ac:dyDescent="0.2">
      <c r="B686" s="333"/>
      <c r="C686" s="333"/>
      <c r="BJ686" s="333"/>
      <c r="BK686" s="333"/>
      <c r="BL686" s="333"/>
      <c r="BM686" s="333"/>
    </row>
    <row r="687" spans="2:65" x14ac:dyDescent="0.2">
      <c r="B687" s="333"/>
      <c r="C687" s="333"/>
      <c r="BJ687" s="333"/>
      <c r="BK687" s="333"/>
      <c r="BL687" s="333"/>
      <c r="BM687" s="333"/>
    </row>
    <row r="688" spans="2:65" x14ac:dyDescent="0.2">
      <c r="B688" s="333"/>
      <c r="C688" s="333"/>
      <c r="BJ688" s="333"/>
      <c r="BK688" s="333"/>
      <c r="BL688" s="333"/>
      <c r="BM688" s="333"/>
    </row>
    <row r="689" spans="2:65" x14ac:dyDescent="0.2">
      <c r="B689" s="333"/>
      <c r="C689" s="333"/>
      <c r="BJ689" s="333"/>
      <c r="BK689" s="333"/>
      <c r="BL689" s="333"/>
      <c r="BM689" s="333"/>
    </row>
    <row r="690" spans="2:65" x14ac:dyDescent="0.2">
      <c r="B690" s="333"/>
      <c r="C690" s="333"/>
      <c r="BJ690" s="333"/>
      <c r="BK690" s="333"/>
      <c r="BL690" s="333"/>
      <c r="BM690" s="333"/>
    </row>
    <row r="691" spans="2:65" x14ac:dyDescent="0.2">
      <c r="B691" s="333"/>
      <c r="C691" s="333"/>
      <c r="BJ691" s="333"/>
      <c r="BK691" s="333"/>
      <c r="BL691" s="333"/>
      <c r="BM691" s="333"/>
    </row>
    <row r="692" spans="2:65" x14ac:dyDescent="0.2">
      <c r="B692" s="333"/>
      <c r="C692" s="333"/>
      <c r="BJ692" s="333"/>
      <c r="BK692" s="333"/>
      <c r="BL692" s="333"/>
      <c r="BM692" s="333"/>
    </row>
    <row r="693" spans="2:65" x14ac:dyDescent="0.2">
      <c r="B693" s="333"/>
      <c r="C693" s="333"/>
      <c r="BJ693" s="333"/>
      <c r="BK693" s="333"/>
      <c r="BL693" s="333"/>
      <c r="BM693" s="333"/>
    </row>
    <row r="694" spans="2:65" x14ac:dyDescent="0.2">
      <c r="B694" s="333"/>
      <c r="C694" s="333"/>
      <c r="BJ694" s="333"/>
      <c r="BK694" s="333"/>
      <c r="BL694" s="333"/>
      <c r="BM694" s="333"/>
    </row>
    <row r="695" spans="2:65" x14ac:dyDescent="0.2">
      <c r="B695" s="333"/>
      <c r="C695" s="333"/>
      <c r="BJ695" s="333"/>
      <c r="BK695" s="333"/>
      <c r="BL695" s="333"/>
      <c r="BM695" s="333"/>
    </row>
    <row r="696" spans="2:65" x14ac:dyDescent="0.2">
      <c r="B696" s="333"/>
      <c r="C696" s="333"/>
      <c r="BJ696" s="333"/>
      <c r="BK696" s="333"/>
      <c r="BL696" s="333"/>
      <c r="BM696" s="333"/>
    </row>
    <row r="697" spans="2:65" x14ac:dyDescent="0.2">
      <c r="B697" s="333"/>
      <c r="C697" s="333"/>
      <c r="BJ697" s="333"/>
      <c r="BK697" s="333"/>
      <c r="BL697" s="333"/>
      <c r="BM697" s="333"/>
    </row>
    <row r="698" spans="2:65" x14ac:dyDescent="0.2">
      <c r="B698" s="333"/>
      <c r="C698" s="333"/>
      <c r="BJ698" s="333"/>
      <c r="BK698" s="333"/>
      <c r="BL698" s="333"/>
      <c r="BM698" s="333"/>
    </row>
    <row r="699" spans="2:65" x14ac:dyDescent="0.2">
      <c r="B699" s="333"/>
      <c r="C699" s="333"/>
      <c r="BJ699" s="333"/>
      <c r="BK699" s="333"/>
      <c r="BL699" s="333"/>
      <c r="BM699" s="333"/>
    </row>
    <row r="700" spans="2:65" x14ac:dyDescent="0.2">
      <c r="B700" s="333"/>
      <c r="C700" s="333"/>
      <c r="BJ700" s="333"/>
      <c r="BK700" s="333"/>
      <c r="BL700" s="333"/>
      <c r="BM700" s="333"/>
    </row>
    <row r="701" spans="2:65" x14ac:dyDescent="0.2">
      <c r="B701" s="333"/>
      <c r="C701" s="333"/>
      <c r="BJ701" s="333"/>
      <c r="BK701" s="333"/>
      <c r="BL701" s="333"/>
      <c r="BM701" s="333"/>
    </row>
    <row r="702" spans="2:65" x14ac:dyDescent="0.2">
      <c r="B702" s="333"/>
      <c r="C702" s="333"/>
      <c r="BJ702" s="333"/>
      <c r="BK702" s="333"/>
      <c r="BL702" s="333"/>
      <c r="BM702" s="333"/>
    </row>
    <row r="703" spans="2:65" x14ac:dyDescent="0.2">
      <c r="B703" s="333"/>
      <c r="C703" s="333"/>
      <c r="BJ703" s="333"/>
      <c r="BK703" s="333"/>
      <c r="BL703" s="333"/>
      <c r="BM703" s="333"/>
    </row>
    <row r="704" spans="2:65" x14ac:dyDescent="0.2">
      <c r="B704" s="333"/>
      <c r="C704" s="333"/>
      <c r="BJ704" s="333"/>
      <c r="BK704" s="333"/>
      <c r="BL704" s="333"/>
      <c r="BM704" s="333"/>
    </row>
    <row r="705" spans="2:65" x14ac:dyDescent="0.2">
      <c r="B705" s="333"/>
      <c r="C705" s="333"/>
      <c r="BJ705" s="333"/>
      <c r="BK705" s="333"/>
      <c r="BL705" s="333"/>
      <c r="BM705" s="333"/>
    </row>
    <row r="706" spans="2:65" x14ac:dyDescent="0.2">
      <c r="B706" s="333"/>
      <c r="C706" s="333"/>
      <c r="BJ706" s="333"/>
      <c r="BK706" s="333"/>
      <c r="BL706" s="333"/>
      <c r="BM706" s="333"/>
    </row>
    <row r="707" spans="2:65" x14ac:dyDescent="0.2">
      <c r="B707" s="333"/>
      <c r="C707" s="333"/>
      <c r="BJ707" s="333"/>
      <c r="BK707" s="333"/>
      <c r="BL707" s="333"/>
      <c r="BM707" s="333"/>
    </row>
    <row r="708" spans="2:65" x14ac:dyDescent="0.2">
      <c r="B708" s="333"/>
      <c r="C708" s="333"/>
      <c r="BJ708" s="333"/>
      <c r="BK708" s="333"/>
      <c r="BL708" s="333"/>
      <c r="BM708" s="333"/>
    </row>
    <row r="709" spans="2:65" x14ac:dyDescent="0.2">
      <c r="B709" s="333"/>
      <c r="C709" s="333"/>
      <c r="BJ709" s="333"/>
      <c r="BK709" s="333"/>
      <c r="BL709" s="333"/>
      <c r="BM709" s="333"/>
    </row>
    <row r="710" spans="2:65" x14ac:dyDescent="0.2">
      <c r="B710" s="333"/>
      <c r="C710" s="333"/>
      <c r="BJ710" s="333"/>
      <c r="BK710" s="333"/>
      <c r="BL710" s="333"/>
      <c r="BM710" s="333"/>
    </row>
    <row r="711" spans="2:65" x14ac:dyDescent="0.2">
      <c r="B711" s="333"/>
      <c r="C711" s="333"/>
      <c r="BJ711" s="333"/>
      <c r="BK711" s="333"/>
      <c r="BL711" s="333"/>
      <c r="BM711" s="333"/>
    </row>
    <row r="712" spans="2:65" x14ac:dyDescent="0.2">
      <c r="B712" s="333"/>
      <c r="C712" s="333"/>
      <c r="BJ712" s="333"/>
      <c r="BK712" s="333"/>
      <c r="BL712" s="333"/>
      <c r="BM712" s="333"/>
    </row>
    <row r="713" spans="2:65" x14ac:dyDescent="0.2">
      <c r="B713" s="333"/>
      <c r="C713" s="333"/>
      <c r="BJ713" s="333"/>
      <c r="BK713" s="333"/>
      <c r="BL713" s="333"/>
      <c r="BM713" s="333"/>
    </row>
    <row r="714" spans="2:65" x14ac:dyDescent="0.2">
      <c r="B714" s="333"/>
      <c r="C714" s="333"/>
      <c r="BJ714" s="333"/>
      <c r="BK714" s="333"/>
      <c r="BL714" s="333"/>
      <c r="BM714" s="333"/>
    </row>
    <row r="715" spans="2:65" x14ac:dyDescent="0.2">
      <c r="B715" s="333"/>
      <c r="C715" s="333"/>
      <c r="BJ715" s="333"/>
      <c r="BK715" s="333"/>
      <c r="BL715" s="333"/>
      <c r="BM715" s="333"/>
    </row>
    <row r="716" spans="2:65" x14ac:dyDescent="0.2">
      <c r="B716" s="333"/>
      <c r="C716" s="333"/>
      <c r="BJ716" s="333"/>
      <c r="BK716" s="333"/>
      <c r="BL716" s="333"/>
      <c r="BM716" s="333"/>
    </row>
    <row r="717" spans="2:65" x14ac:dyDescent="0.2">
      <c r="B717" s="333"/>
      <c r="C717" s="333"/>
      <c r="BJ717" s="333"/>
      <c r="BK717" s="333"/>
      <c r="BL717" s="333"/>
      <c r="BM717" s="333"/>
    </row>
    <row r="718" spans="2:65" x14ac:dyDescent="0.2">
      <c r="B718" s="333"/>
      <c r="C718" s="333"/>
      <c r="BJ718" s="333"/>
      <c r="BK718" s="333"/>
      <c r="BL718" s="333"/>
      <c r="BM718" s="333"/>
    </row>
    <row r="719" spans="2:65" x14ac:dyDescent="0.2">
      <c r="B719" s="333"/>
      <c r="C719" s="333"/>
      <c r="BJ719" s="333"/>
      <c r="BK719" s="333"/>
      <c r="BL719" s="333"/>
      <c r="BM719" s="333"/>
    </row>
    <row r="720" spans="2:65" x14ac:dyDescent="0.2">
      <c r="B720" s="333"/>
      <c r="C720" s="333"/>
      <c r="BJ720" s="333"/>
      <c r="BK720" s="333"/>
      <c r="BL720" s="333"/>
      <c r="BM720" s="333"/>
    </row>
    <row r="721" spans="2:65" x14ac:dyDescent="0.2">
      <c r="B721" s="333"/>
      <c r="C721" s="333"/>
      <c r="BJ721" s="333"/>
      <c r="BK721" s="333"/>
      <c r="BL721" s="333"/>
      <c r="BM721" s="333"/>
    </row>
    <row r="722" spans="2:65" x14ac:dyDescent="0.2">
      <c r="B722" s="333"/>
      <c r="C722" s="333"/>
      <c r="BJ722" s="333"/>
      <c r="BK722" s="333"/>
      <c r="BL722" s="333"/>
      <c r="BM722" s="333"/>
    </row>
    <row r="723" spans="2:65" x14ac:dyDescent="0.2">
      <c r="B723" s="333"/>
      <c r="C723" s="333"/>
      <c r="BJ723" s="333"/>
      <c r="BK723" s="333"/>
      <c r="BL723" s="333"/>
      <c r="BM723" s="333"/>
    </row>
    <row r="724" spans="2:65" x14ac:dyDescent="0.2">
      <c r="B724" s="333"/>
      <c r="C724" s="333"/>
      <c r="BJ724" s="333"/>
      <c r="BK724" s="333"/>
      <c r="BL724" s="333"/>
      <c r="BM724" s="333"/>
    </row>
    <row r="725" spans="2:65" x14ac:dyDescent="0.2">
      <c r="B725" s="333"/>
      <c r="C725" s="333"/>
      <c r="BJ725" s="333"/>
      <c r="BK725" s="333"/>
      <c r="BL725" s="333"/>
      <c r="BM725" s="333"/>
    </row>
    <row r="726" spans="2:65" x14ac:dyDescent="0.2">
      <c r="B726" s="333"/>
      <c r="C726" s="333"/>
      <c r="BJ726" s="333"/>
      <c r="BK726" s="333"/>
      <c r="BL726" s="333"/>
      <c r="BM726" s="333"/>
    </row>
    <row r="727" spans="2:65" x14ac:dyDescent="0.2">
      <c r="B727" s="333"/>
      <c r="C727" s="333"/>
      <c r="BJ727" s="333"/>
      <c r="BK727" s="333"/>
      <c r="BL727" s="333"/>
      <c r="BM727" s="333"/>
    </row>
    <row r="728" spans="2:65" x14ac:dyDescent="0.2">
      <c r="B728" s="333"/>
      <c r="C728" s="333"/>
      <c r="BJ728" s="333"/>
      <c r="BK728" s="333"/>
      <c r="BL728" s="333"/>
      <c r="BM728" s="333"/>
    </row>
    <row r="729" spans="2:65" x14ac:dyDescent="0.2">
      <c r="B729" s="333"/>
      <c r="C729" s="333"/>
      <c r="BJ729" s="333"/>
      <c r="BK729" s="333"/>
      <c r="BL729" s="333"/>
      <c r="BM729" s="333"/>
    </row>
    <row r="730" spans="2:65" x14ac:dyDescent="0.2">
      <c r="B730" s="333"/>
      <c r="C730" s="333"/>
      <c r="BJ730" s="333"/>
      <c r="BK730" s="333"/>
      <c r="BL730" s="333"/>
      <c r="BM730" s="333"/>
    </row>
    <row r="731" spans="2:65" x14ac:dyDescent="0.2">
      <c r="B731" s="333"/>
      <c r="C731" s="333"/>
      <c r="BJ731" s="333"/>
      <c r="BK731" s="333"/>
      <c r="BL731" s="333"/>
      <c r="BM731" s="333"/>
    </row>
    <row r="732" spans="2:65" x14ac:dyDescent="0.2">
      <c r="B732" s="333"/>
      <c r="C732" s="333"/>
      <c r="BJ732" s="333"/>
      <c r="BK732" s="333"/>
      <c r="BL732" s="333"/>
      <c r="BM732" s="333"/>
    </row>
    <row r="733" spans="2:65" x14ac:dyDescent="0.2">
      <c r="B733" s="333"/>
      <c r="C733" s="333"/>
      <c r="BJ733" s="333"/>
      <c r="BK733" s="333"/>
      <c r="BL733" s="333"/>
      <c r="BM733" s="333"/>
    </row>
    <row r="734" spans="2:65" x14ac:dyDescent="0.2">
      <c r="B734" s="333"/>
      <c r="C734" s="333"/>
      <c r="BJ734" s="333"/>
      <c r="BK734" s="333"/>
      <c r="BL734" s="333"/>
      <c r="BM734" s="333"/>
    </row>
    <row r="735" spans="2:65" x14ac:dyDescent="0.2">
      <c r="B735" s="333"/>
      <c r="C735" s="333"/>
      <c r="BJ735" s="333"/>
      <c r="BK735" s="333"/>
      <c r="BL735" s="333"/>
      <c r="BM735" s="333"/>
    </row>
    <row r="736" spans="2:65" x14ac:dyDescent="0.2">
      <c r="B736" s="333"/>
      <c r="C736" s="333"/>
      <c r="BJ736" s="333"/>
      <c r="BK736" s="333"/>
      <c r="BL736" s="333"/>
      <c r="BM736" s="333"/>
    </row>
    <row r="737" spans="2:65" x14ac:dyDescent="0.2">
      <c r="B737" s="333"/>
      <c r="C737" s="333"/>
      <c r="BJ737" s="333"/>
      <c r="BK737" s="333"/>
      <c r="BL737" s="333"/>
      <c r="BM737" s="333"/>
    </row>
    <row r="738" spans="2:65" x14ac:dyDescent="0.2">
      <c r="B738" s="333"/>
      <c r="C738" s="333"/>
      <c r="BJ738" s="333"/>
      <c r="BK738" s="333"/>
      <c r="BL738" s="333"/>
      <c r="BM738" s="333"/>
    </row>
    <row r="739" spans="2:65" x14ac:dyDescent="0.2">
      <c r="B739" s="333"/>
      <c r="C739" s="333"/>
      <c r="BJ739" s="333"/>
      <c r="BK739" s="333"/>
      <c r="BL739" s="333"/>
      <c r="BM739" s="333"/>
    </row>
    <row r="740" spans="2:65" x14ac:dyDescent="0.2">
      <c r="B740" s="333"/>
      <c r="C740" s="333"/>
      <c r="BJ740" s="333"/>
      <c r="BK740" s="333"/>
      <c r="BL740" s="333"/>
      <c r="BM740" s="333"/>
    </row>
    <row r="741" spans="2:65" x14ac:dyDescent="0.2">
      <c r="B741" s="333"/>
      <c r="C741" s="333"/>
      <c r="BJ741" s="333"/>
      <c r="BK741" s="333"/>
      <c r="BL741" s="333"/>
      <c r="BM741" s="333"/>
    </row>
    <row r="742" spans="2:65" x14ac:dyDescent="0.2">
      <c r="B742" s="333"/>
      <c r="C742" s="333"/>
      <c r="BJ742" s="333"/>
      <c r="BK742" s="333"/>
      <c r="BL742" s="333"/>
      <c r="BM742" s="333"/>
    </row>
    <row r="743" spans="2:65" x14ac:dyDescent="0.2">
      <c r="B743" s="333"/>
      <c r="C743" s="333"/>
      <c r="BJ743" s="333"/>
      <c r="BK743" s="333"/>
      <c r="BL743" s="333"/>
      <c r="BM743" s="333"/>
    </row>
    <row r="744" spans="2:65" x14ac:dyDescent="0.2">
      <c r="B744" s="333"/>
      <c r="C744" s="333"/>
      <c r="BJ744" s="333"/>
      <c r="BK744" s="333"/>
      <c r="BL744" s="333"/>
      <c r="BM744" s="333"/>
    </row>
    <row r="745" spans="2:65" x14ac:dyDescent="0.2">
      <c r="B745" s="333"/>
      <c r="C745" s="333"/>
      <c r="BJ745" s="333"/>
      <c r="BK745" s="333"/>
      <c r="BL745" s="333"/>
      <c r="BM745" s="333"/>
    </row>
    <row r="746" spans="2:65" x14ac:dyDescent="0.2">
      <c r="B746" s="333"/>
      <c r="C746" s="333"/>
      <c r="BJ746" s="333"/>
      <c r="BK746" s="333"/>
      <c r="BL746" s="333"/>
      <c r="BM746" s="333"/>
    </row>
    <row r="747" spans="2:65" x14ac:dyDescent="0.2">
      <c r="B747" s="333"/>
      <c r="C747" s="333"/>
      <c r="BJ747" s="333"/>
      <c r="BK747" s="333"/>
      <c r="BL747" s="333"/>
      <c r="BM747" s="333"/>
    </row>
    <row r="748" spans="2:65" x14ac:dyDescent="0.2">
      <c r="B748" s="333"/>
      <c r="C748" s="333"/>
      <c r="BJ748" s="333"/>
      <c r="BK748" s="333"/>
      <c r="BL748" s="333"/>
      <c r="BM748" s="333"/>
    </row>
    <row r="749" spans="2:65" x14ac:dyDescent="0.2">
      <c r="B749" s="333"/>
      <c r="C749" s="333"/>
      <c r="BJ749" s="333"/>
      <c r="BK749" s="333"/>
      <c r="BL749" s="333"/>
      <c r="BM749" s="333"/>
    </row>
    <row r="750" spans="2:65" x14ac:dyDescent="0.2">
      <c r="B750" s="333"/>
      <c r="C750" s="333"/>
      <c r="BJ750" s="333"/>
      <c r="BK750" s="333"/>
      <c r="BL750" s="333"/>
      <c r="BM750" s="333"/>
    </row>
    <row r="751" spans="2:65" x14ac:dyDescent="0.2">
      <c r="B751" s="333"/>
      <c r="C751" s="333"/>
      <c r="BJ751" s="333"/>
      <c r="BK751" s="333"/>
      <c r="BL751" s="333"/>
      <c r="BM751" s="333"/>
    </row>
    <row r="752" spans="2:65" x14ac:dyDescent="0.2">
      <c r="B752" s="333"/>
      <c r="C752" s="333"/>
      <c r="BJ752" s="333"/>
      <c r="BK752" s="333"/>
      <c r="BL752" s="333"/>
      <c r="BM752" s="333"/>
    </row>
    <row r="753" spans="2:65" x14ac:dyDescent="0.2">
      <c r="B753" s="333"/>
      <c r="C753" s="333"/>
      <c r="BJ753" s="333"/>
      <c r="BK753" s="333"/>
      <c r="BL753" s="333"/>
      <c r="BM753" s="333"/>
    </row>
    <row r="754" spans="2:65" x14ac:dyDescent="0.2">
      <c r="B754" s="333"/>
      <c r="C754" s="333"/>
      <c r="BJ754" s="333"/>
      <c r="BK754" s="333"/>
      <c r="BL754" s="333"/>
      <c r="BM754" s="333"/>
    </row>
    <row r="755" spans="2:65" x14ac:dyDescent="0.2">
      <c r="B755" s="333"/>
      <c r="C755" s="333"/>
      <c r="BJ755" s="333"/>
      <c r="BK755" s="333"/>
      <c r="BL755" s="333"/>
      <c r="BM755" s="333"/>
    </row>
    <row r="756" spans="2:65" x14ac:dyDescent="0.2">
      <c r="B756" s="333"/>
      <c r="C756" s="333"/>
    </row>
  </sheetData>
  <sheetProtection autoFilter="0"/>
  <dataConsolidate/>
  <mergeCells count="10">
    <mergeCell ref="J9:Z9"/>
    <mergeCell ref="AA9:AS9"/>
    <mergeCell ref="AT9:BI9"/>
    <mergeCell ref="B2:B4"/>
    <mergeCell ref="D2:BE2"/>
    <mergeCell ref="BF2:BG2"/>
    <mergeCell ref="C3:C4"/>
    <mergeCell ref="D3:BE4"/>
    <mergeCell ref="BF3:BG3"/>
    <mergeCell ref="BF4:BG4"/>
  </mergeCells>
  <dataValidations count="8">
    <dataValidation type="list" allowBlank="1" showInputMessage="1" showErrorMessage="1" sqref="H334:H356 H196:H197 H14:H19 H305:H307 H21:H37 H311:H315 H245 H249:H274 H202:H213 H364:H374 H57:H121 H277:H294 H139:H141 H127 H124 H160:H190" xr:uid="{01E11BEE-BDA3-47F5-9959-4C18448B1E28}">
      <formula1>Map_Procesos</formula1>
    </dataValidation>
    <dataValidation allowBlank="1" showInputMessage="1" showErrorMessage="1" prompt="Elija de las listas las políticas del MIPG a las que contribuye a su cumplimiento con el desarrollo de la actividad. Puede aplicar entre una (1) y tres (3) políticas." sqref="AA63:AS94 AJ151:AT152 AA10:AS10 AC139:BG139 Z118:Z119 BC15:BG18 BC119:BI119 BD117:BI117 AP117:BA117 AA22:AI29 AT119:BA119 AP114:AS116 AT124:BB138 BF124:BG138 AY149:BG151 BF105:BG108 AT105:BB108 AT122:BF123 AC114:AO138 AP118:AS138 AQ231:AR231 AA30:BA31 BC27:BG31 AR35:BA38 AR32:AS34 BC35:BG38 AA21:BG21 BC13:BI13 AA32:AQ38 AP19:BG20 AP16:AQ18 Z12:Z13 AJ22:BG23 AJ25:BG26 AJ24:AS24 AJ27:BA29 AA13:BA13 AJ14:BG14 AA14:AI20 AJ15:AQ15 AJ16:AO20 AR15:BA18 Z229:Z231 AG231 AK231:AL231 AO231 BB162:BB166 AH148:AH150 AI150:AT150 AF152:AF158 AW148:AW150 AV151:AV154 AW152:AW154 BA152:BG153 AY152:AY154 AX153 BI150:BI154 AA152:AA157 AE151:AF151 AJ153:AN162 AC152:AC162 AB151:AB166 AD152:AE157 AG152:AG157 BG154 AP153:AU153 AP154:AT154 AO159:AO161 AZ154 BB154:BE158 BF155:BG162 AO153:AO157 AH151:AI162 AG159:AG162 AA159:AA162 AR159:AR166 AR155:AR157 AS155:AT162 AU159:AW162 AY159:BA162 BC159:BE162 AA96:AA108 AI149:AV149 AB95:AS108 BF140:BG141 BC140:BC148 AC140:AN140 AF141:AN146 BI147:BI148 AA114:AB150 AO140:BA146 AC141:AE150 AH147:AT147 AY147:BB147 AF147:AG150 AI148:AT148 AV147:AV148 AZ148:BB148 BD147:BG148 AE162:AF163 AA164:AA166 AH163:AN164 AP155:AQ164 AS163:BA164 AD164:AF165 AH165:AQ165 AS165:AT165 AV165:BA165 AC166:AF166 AH166:AN166 AP166:AQ166 AS166:BA166 BC163:BG166" xr:uid="{22C82CFA-070C-49E6-938B-AF846578241C}"/>
    <dataValidation type="list" allowBlank="1" showInputMessage="1" showErrorMessage="1" sqref="H335:H341 F335:F341 F350:F352 F355:F356 H348:H356 H21 H23:H24 H196:H197 H127 H14:H19 H32:H37 F161:F169 H160:H169 H305:H307 F305:F307 F67:F68 F311:F313 H311:H315 F315 H245 F291 H291 F78:F86 F277:F289 H277:H289 F110 H111 F89:F91 H364:H374 F364:F374 H124 H57:H92 F70:F73 F114:F141 H114:H116 F249 F251:F252 H249:H252 F254:F274 H254:H274 F96:F104 H139:H141 F107:F108 H202:H213 F185:F190 H120 H94:H108 F176:F178 H173:H190 F202:F213" xr:uid="{81FFE536-B9B1-431A-86FB-112B87AD1B64}">
      <formula1>INDIRECT($E14)</formula1>
    </dataValidation>
    <dataValidation type="list" allowBlank="1" showInputMessage="1" showErrorMessage="1" errorTitle="Dependencias" error="Tomar únicamente de la lista" promptTitle="Dependencias" prompt="Tomas únicamente de la lista" sqref="D202:D213 D350:D352 D354:D356 D334:D347 D305:D307 D315 D311:D313 D78:D86 D96:D110 D364:D374 D89:D94 D67:D73 D114:D141 D249:D274 D173:D189 D277:D294" xr:uid="{4D1D8500-D8AF-4E9C-A134-1AABC59DB473}">
      <formula1>Dependencias</formula1>
    </dataValidation>
    <dataValidation allowBlank="1" showInputMessage="1" showErrorMessage="1" errorTitle="Dependencias" error="Tomar únicamente de la lista" promptTitle="Dependencias" prompt="Tomas únicamente de la lista" sqref="B334:B356 B196:B197 B14:B19 B158:B190 B305:B307 B21:B37 B311:B315 B245 B203:B213 B364:B376 B249:B274 B277:B294 B57:B141" xr:uid="{E63D4905-1DAC-4C44-A90B-98A9A8CFF0A1}"/>
    <dataValidation type="list" allowBlank="1" showInputMessage="1" showErrorMessage="1" sqref="N158:N159 N334:N356 N196:N197 N16:N19 N161:N172 N305:N307 N57:N146 N311:N315 N245 N202:N213 N21:N37 N253 N249:N251 N364:N374 N259:N274 N277:N299 N174:N190" xr:uid="{608E18B3-B127-4762-B638-E14C3BAA0429}">
      <formula1>PRODUCTOS_2025</formula1>
    </dataValidation>
    <dataValidation showInputMessage="1" showErrorMessage="1" sqref="L334:L356 L196:L197 L14:L19 L305:L307 L22:L37 L311:L315 L245 L39:L48 L158:L190 L364:L374 L249:L274 L277:L294 L57:L139 L202:L217 L231" xr:uid="{6FD3D215-5724-4F4C-A6C4-522DD8B5D5C2}"/>
    <dataValidation type="whole" operator="greaterThan" allowBlank="1" showInputMessage="1" showErrorMessage="1" errorTitle="Dependencias" error="Tomar únicamente de la lista" promptTitle="Dependencias" prompt="Tomas únicamente de la lista" sqref="C245 C65:C141 C253:C299 C307 C167:C231" xr:uid="{F7DFC527-C6B6-42D3-A34C-82DE78F371A8}">
      <formula1>0</formula1>
    </dataValidation>
  </dataValidations>
  <pageMargins left="0.7" right="0.7" top="0.75" bottom="0.75" header="0.3" footer="0.3"/>
  <pageSetup orientation="portrait" r:id="rId1"/>
  <drawing r:id="rId2"/>
  <legacyDrawing r:id="rId3"/>
  <tableParts count="1">
    <tablePart r:id="rId4"/>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B89E7-AAA0-4C5F-879B-DADFEE68C8F4}">
  <sheetPr filterMode="1"/>
  <dimension ref="A1:AL338"/>
  <sheetViews>
    <sheetView showGridLines="0" topLeftCell="N1" zoomScaleNormal="100" workbookViewId="0">
      <pane ySplit="9" topLeftCell="A64" activePane="bottomLeft" state="frozen"/>
      <selection activeCell="B1" sqref="B1"/>
      <selection pane="bottomLeft" activeCell="V64" sqref="V64:W64"/>
    </sheetView>
  </sheetViews>
  <sheetFormatPr baseColWidth="10" defaultColWidth="10" defaultRowHeight="14.25" x14ac:dyDescent="0.2"/>
  <cols>
    <col min="1" max="1" width="9.75" style="91" hidden="1" customWidth="1"/>
    <col min="2" max="2" width="28.5" style="91" customWidth="1"/>
    <col min="3" max="3" width="30.75" style="91" customWidth="1"/>
    <col min="4" max="5" width="35" style="91" customWidth="1"/>
    <col min="6" max="6" width="32.75" style="91" customWidth="1"/>
    <col min="7" max="7" width="32.75" style="91" hidden="1" customWidth="1"/>
    <col min="8" max="12" width="24.125" style="91" customWidth="1"/>
    <col min="13" max="13" width="34.75" style="91" customWidth="1"/>
    <col min="14" max="14" width="47.625" style="91" customWidth="1"/>
    <col min="15" max="15" width="22.625" style="91" customWidth="1"/>
    <col min="16" max="16" width="17.75" style="91" customWidth="1"/>
    <col min="17" max="18" width="21.375" style="91" customWidth="1"/>
    <col min="19" max="19" width="11.75" style="91" customWidth="1"/>
    <col min="20" max="20" width="11.625" style="91" customWidth="1"/>
    <col min="21" max="21" width="20.875" style="91" customWidth="1"/>
    <col min="22" max="22" width="18.125" style="91" customWidth="1"/>
    <col min="23" max="23" width="14.625" style="91" customWidth="1"/>
    <col min="24" max="24" width="14.625" style="91" hidden="1" customWidth="1"/>
    <col min="25" max="30" width="18.125" style="91" customWidth="1"/>
    <col min="31" max="34" width="18.125" style="92" customWidth="1"/>
    <col min="35" max="35" width="18.125" style="91" customWidth="1"/>
    <col min="36" max="36" width="22.25" style="91" customWidth="1"/>
    <col min="37" max="37" width="23" style="91" customWidth="1"/>
    <col min="38" max="38" width="17.125" style="91" customWidth="1"/>
    <col min="39" max="16384" width="10" style="91"/>
  </cols>
  <sheetData>
    <row r="1" spans="1:38" hidden="1" x14ac:dyDescent="0.2"/>
    <row r="2" spans="1:38" ht="26.25" hidden="1" customHeight="1" x14ac:dyDescent="0.2">
      <c r="B2" s="584"/>
      <c r="C2" s="588" t="s">
        <v>157</v>
      </c>
      <c r="D2" s="590" t="s">
        <v>158</v>
      </c>
      <c r="E2" s="591"/>
      <c r="F2" s="591"/>
      <c r="G2" s="591"/>
      <c r="H2" s="591"/>
      <c r="I2" s="591"/>
      <c r="J2" s="591"/>
      <c r="K2" s="591"/>
      <c r="L2" s="591"/>
      <c r="M2" s="591"/>
      <c r="N2" s="591"/>
      <c r="O2" s="591"/>
      <c r="P2" s="591"/>
      <c r="Q2" s="591"/>
      <c r="R2" s="591"/>
      <c r="S2" s="591"/>
      <c r="T2" s="591"/>
      <c r="U2" s="591"/>
      <c r="V2" s="591"/>
      <c r="W2" s="591"/>
      <c r="X2" s="591"/>
      <c r="Y2" s="591"/>
      <c r="Z2" s="591"/>
      <c r="AA2" s="591"/>
      <c r="AB2" s="591"/>
      <c r="AC2" s="591"/>
      <c r="AD2" s="591"/>
      <c r="AE2" s="591"/>
      <c r="AF2" s="591"/>
      <c r="AG2" s="591"/>
      <c r="AH2" s="591"/>
      <c r="AI2" s="591"/>
      <c r="AJ2" s="592"/>
      <c r="AK2" s="93" t="s">
        <v>159</v>
      </c>
      <c r="AL2" s="94" t="s">
        <v>160</v>
      </c>
    </row>
    <row r="3" spans="1:38" ht="22.5" hidden="1" customHeight="1" x14ac:dyDescent="0.2">
      <c r="B3" s="585"/>
      <c r="C3" s="589"/>
      <c r="D3" s="593"/>
      <c r="E3" s="594"/>
      <c r="F3" s="594"/>
      <c r="G3" s="594"/>
      <c r="H3" s="594"/>
      <c r="I3" s="594"/>
      <c r="J3" s="594"/>
      <c r="K3" s="594"/>
      <c r="L3" s="594"/>
      <c r="M3" s="594"/>
      <c r="N3" s="594"/>
      <c r="O3" s="594"/>
      <c r="P3" s="594"/>
      <c r="Q3" s="594"/>
      <c r="R3" s="594"/>
      <c r="S3" s="594"/>
      <c r="T3" s="594"/>
      <c r="U3" s="594"/>
      <c r="V3" s="594"/>
      <c r="W3" s="594"/>
      <c r="X3" s="594"/>
      <c r="Y3" s="594"/>
      <c r="Z3" s="594"/>
      <c r="AA3" s="594"/>
      <c r="AB3" s="594"/>
      <c r="AC3" s="594"/>
      <c r="AD3" s="594"/>
      <c r="AE3" s="594"/>
      <c r="AF3" s="594"/>
      <c r="AG3" s="594"/>
      <c r="AH3" s="594"/>
      <c r="AI3" s="594"/>
      <c r="AJ3" s="595"/>
      <c r="AK3" s="95" t="s">
        <v>161</v>
      </c>
      <c r="AL3" s="96">
        <v>6</v>
      </c>
    </row>
    <row r="4" spans="1:38" ht="22.5" hidden="1" customHeight="1" x14ac:dyDescent="0.2">
      <c r="B4" s="586"/>
      <c r="C4" s="596" t="s">
        <v>162</v>
      </c>
      <c r="D4" s="598" t="s">
        <v>163</v>
      </c>
      <c r="E4" s="599"/>
      <c r="F4" s="599"/>
      <c r="G4" s="599"/>
      <c r="H4" s="599"/>
      <c r="I4" s="599"/>
      <c r="J4" s="599"/>
      <c r="K4" s="599"/>
      <c r="L4" s="599"/>
      <c r="M4" s="599"/>
      <c r="N4" s="599"/>
      <c r="O4" s="599"/>
      <c r="P4" s="599"/>
      <c r="Q4" s="599"/>
      <c r="R4" s="599"/>
      <c r="S4" s="599"/>
      <c r="T4" s="599"/>
      <c r="U4" s="599"/>
      <c r="V4" s="599"/>
      <c r="W4" s="599"/>
      <c r="X4" s="599"/>
      <c r="Y4" s="599"/>
      <c r="Z4" s="599"/>
      <c r="AA4" s="599"/>
      <c r="AB4" s="599"/>
      <c r="AC4" s="599"/>
      <c r="AD4" s="599"/>
      <c r="AE4" s="599"/>
      <c r="AF4" s="599"/>
      <c r="AG4" s="599"/>
      <c r="AH4" s="599"/>
      <c r="AI4" s="599"/>
      <c r="AJ4" s="600"/>
      <c r="AK4" s="95" t="s">
        <v>164</v>
      </c>
      <c r="AL4" s="97">
        <v>45208</v>
      </c>
    </row>
    <row r="5" spans="1:38" ht="21.75" hidden="1" customHeight="1" x14ac:dyDescent="0.2">
      <c r="B5" s="587"/>
      <c r="C5" s="597"/>
      <c r="D5" s="601"/>
      <c r="E5" s="602"/>
      <c r="F5" s="602"/>
      <c r="G5" s="602"/>
      <c r="H5" s="602"/>
      <c r="I5" s="602"/>
      <c r="J5" s="602"/>
      <c r="K5" s="602"/>
      <c r="L5" s="602"/>
      <c r="M5" s="602"/>
      <c r="N5" s="602"/>
      <c r="O5" s="602"/>
      <c r="P5" s="602"/>
      <c r="Q5" s="602"/>
      <c r="R5" s="602"/>
      <c r="S5" s="602"/>
      <c r="T5" s="602"/>
      <c r="U5" s="602"/>
      <c r="V5" s="602"/>
      <c r="W5" s="602"/>
      <c r="X5" s="602"/>
      <c r="Y5" s="602"/>
      <c r="Z5" s="602"/>
      <c r="AA5" s="602"/>
      <c r="AB5" s="602"/>
      <c r="AC5" s="602"/>
      <c r="AD5" s="602"/>
      <c r="AE5" s="602"/>
      <c r="AF5" s="602"/>
      <c r="AG5" s="602"/>
      <c r="AH5" s="602"/>
      <c r="AI5" s="602"/>
      <c r="AJ5" s="603"/>
      <c r="AK5" s="98" t="s">
        <v>165</v>
      </c>
      <c r="AL5" s="99" t="s">
        <v>166</v>
      </c>
    </row>
    <row r="6" spans="1:38" ht="10.5" hidden="1" customHeight="1" x14ac:dyDescent="0.2"/>
    <row r="7" spans="1:38" ht="8.25" hidden="1" customHeight="1" x14ac:dyDescent="0.2"/>
    <row r="8" spans="1:38" s="100" customFormat="1" ht="14.25" customHeight="1" x14ac:dyDescent="0.2">
      <c r="B8" s="580" t="s">
        <v>167</v>
      </c>
      <c r="C8" s="581" t="s">
        <v>168</v>
      </c>
      <c r="D8" s="581" t="s">
        <v>169</v>
      </c>
      <c r="E8" s="581" t="s">
        <v>170</v>
      </c>
      <c r="F8" s="581" t="s">
        <v>171</v>
      </c>
      <c r="G8" s="581" t="s">
        <v>1506</v>
      </c>
      <c r="H8" s="581" t="s">
        <v>172</v>
      </c>
      <c r="I8" s="606" t="s">
        <v>173</v>
      </c>
      <c r="J8" s="607"/>
      <c r="K8" s="607"/>
      <c r="L8" s="608"/>
      <c r="M8" s="581" t="s">
        <v>174</v>
      </c>
      <c r="N8" s="581" t="s">
        <v>175</v>
      </c>
      <c r="O8" s="581" t="s">
        <v>176</v>
      </c>
      <c r="P8" s="581" t="s">
        <v>177</v>
      </c>
      <c r="Q8" s="581" t="s">
        <v>178</v>
      </c>
      <c r="R8" s="612" t="s">
        <v>179</v>
      </c>
      <c r="S8" s="581" t="s">
        <v>180</v>
      </c>
      <c r="T8" s="604" t="s">
        <v>181</v>
      </c>
      <c r="U8" s="604" t="s">
        <v>182</v>
      </c>
      <c r="V8" s="604" t="s">
        <v>183</v>
      </c>
      <c r="W8" s="604" t="s">
        <v>184</v>
      </c>
      <c r="X8" s="604" t="s">
        <v>185</v>
      </c>
      <c r="Y8" s="613" t="s">
        <v>186</v>
      </c>
      <c r="Z8" s="614"/>
      <c r="AA8" s="614"/>
      <c r="AB8" s="614"/>
      <c r="AC8" s="615"/>
      <c r="AD8" s="613" t="s">
        <v>187</v>
      </c>
      <c r="AE8" s="614"/>
      <c r="AF8" s="614"/>
      <c r="AG8" s="614"/>
      <c r="AH8" s="614"/>
      <c r="AI8" s="615"/>
      <c r="AJ8" s="619" t="s">
        <v>188</v>
      </c>
      <c r="AK8" s="620"/>
      <c r="AL8" s="604" t="s">
        <v>189</v>
      </c>
    </row>
    <row r="9" spans="1:38" s="100" customFormat="1" ht="18" hidden="1" customHeight="1" x14ac:dyDescent="0.2">
      <c r="A9" s="102" t="s">
        <v>190</v>
      </c>
      <c r="B9" s="581"/>
      <c r="C9" s="582"/>
      <c r="D9" s="583"/>
      <c r="E9" s="583"/>
      <c r="F9" s="583"/>
      <c r="G9" s="583"/>
      <c r="H9" s="583"/>
      <c r="I9" s="609"/>
      <c r="J9" s="610"/>
      <c r="K9" s="610"/>
      <c r="L9" s="611"/>
      <c r="M9" s="583"/>
      <c r="N9" s="583"/>
      <c r="O9" s="583"/>
      <c r="P9" s="583"/>
      <c r="Q9" s="583"/>
      <c r="R9" s="604"/>
      <c r="S9" s="583"/>
      <c r="T9" s="605"/>
      <c r="U9" s="605"/>
      <c r="V9" s="605"/>
      <c r="W9" s="605"/>
      <c r="X9" s="605"/>
      <c r="Y9" s="616"/>
      <c r="Z9" s="617"/>
      <c r="AA9" s="617"/>
      <c r="AB9" s="617"/>
      <c r="AC9" s="618"/>
      <c r="AD9" s="616"/>
      <c r="AE9" s="617"/>
      <c r="AF9" s="617"/>
      <c r="AG9" s="617"/>
      <c r="AH9" s="617"/>
      <c r="AI9" s="618"/>
      <c r="AJ9" s="101" t="s">
        <v>191</v>
      </c>
      <c r="AK9" s="101" t="s">
        <v>192</v>
      </c>
      <c r="AL9" s="605"/>
    </row>
    <row r="10" spans="1:38" s="110" customFormat="1" ht="213.75" hidden="1" x14ac:dyDescent="0.2">
      <c r="A10" s="91"/>
      <c r="B10" s="103" t="s">
        <v>193</v>
      </c>
      <c r="C10" s="104" t="s">
        <v>194</v>
      </c>
      <c r="D10" s="103" t="s">
        <v>195</v>
      </c>
      <c r="E10" s="105" t="s">
        <v>196</v>
      </c>
      <c r="F10" s="105" t="s">
        <v>197</v>
      </c>
      <c r="G10" s="105"/>
      <c r="H10" s="103" t="s">
        <v>198</v>
      </c>
      <c r="I10" s="103" t="s">
        <v>199</v>
      </c>
      <c r="J10" s="103" t="s">
        <v>199</v>
      </c>
      <c r="K10" s="103" t="s">
        <v>199</v>
      </c>
      <c r="L10" s="103" t="s">
        <v>199</v>
      </c>
      <c r="M10" s="105" t="s">
        <v>200</v>
      </c>
      <c r="N10" s="103" t="s">
        <v>201</v>
      </c>
      <c r="O10" s="106" t="s">
        <v>202</v>
      </c>
      <c r="P10" s="103" t="s">
        <v>203</v>
      </c>
      <c r="Q10" s="103" t="s">
        <v>204</v>
      </c>
      <c r="R10" s="106" t="s">
        <v>72</v>
      </c>
      <c r="S10" s="107">
        <v>45292</v>
      </c>
      <c r="T10" s="29">
        <v>45380</v>
      </c>
      <c r="U10" s="106" t="s">
        <v>205</v>
      </c>
      <c r="V10" s="108"/>
      <c r="W10" s="103"/>
      <c r="X10" s="109">
        <v>0.1</v>
      </c>
      <c r="Y10" s="103" t="s">
        <v>207</v>
      </c>
      <c r="Z10" s="103" t="s">
        <v>208</v>
      </c>
      <c r="AA10" s="103" t="s">
        <v>199</v>
      </c>
      <c r="AB10" s="103" t="s">
        <v>199</v>
      </c>
      <c r="AC10" s="103" t="s">
        <v>199</v>
      </c>
      <c r="AD10" s="103" t="s">
        <v>209</v>
      </c>
      <c r="AE10" s="103" t="s">
        <v>199</v>
      </c>
      <c r="AF10" s="103" t="s">
        <v>199</v>
      </c>
      <c r="AG10" s="103" t="s">
        <v>199</v>
      </c>
      <c r="AH10" s="103" t="s">
        <v>199</v>
      </c>
      <c r="AI10" s="103" t="s">
        <v>199</v>
      </c>
      <c r="AJ10" s="103" t="s">
        <v>199</v>
      </c>
      <c r="AK10" s="103" t="s">
        <v>199</v>
      </c>
      <c r="AL10" s="106" t="s">
        <v>210</v>
      </c>
    </row>
    <row r="11" spans="1:38" s="112" customFormat="1" ht="213.75" hidden="1" x14ac:dyDescent="0.2">
      <c r="A11" s="111"/>
      <c r="B11" s="103" t="s">
        <v>193</v>
      </c>
      <c r="C11" s="104" t="s">
        <v>194</v>
      </c>
      <c r="D11" s="103" t="s">
        <v>195</v>
      </c>
      <c r="E11" s="105" t="s">
        <v>196</v>
      </c>
      <c r="F11" s="105" t="s">
        <v>197</v>
      </c>
      <c r="G11" s="105"/>
      <c r="H11" s="103" t="s">
        <v>198</v>
      </c>
      <c r="I11" s="103" t="s">
        <v>199</v>
      </c>
      <c r="J11" s="103" t="s">
        <v>199</v>
      </c>
      <c r="K11" s="103" t="s">
        <v>199</v>
      </c>
      <c r="L11" s="103" t="s">
        <v>199</v>
      </c>
      <c r="M11" s="105" t="s">
        <v>211</v>
      </c>
      <c r="N11" s="103" t="s">
        <v>212</v>
      </c>
      <c r="O11" s="106" t="s">
        <v>213</v>
      </c>
      <c r="P11" s="103" t="s">
        <v>203</v>
      </c>
      <c r="Q11" s="103" t="s">
        <v>214</v>
      </c>
      <c r="R11" s="106" t="s">
        <v>72</v>
      </c>
      <c r="S11" s="107">
        <v>45292</v>
      </c>
      <c r="T11" s="107">
        <v>45625</v>
      </c>
      <c r="U11" s="106" t="s">
        <v>215</v>
      </c>
      <c r="V11" s="108"/>
      <c r="W11" s="103"/>
      <c r="X11" s="109">
        <v>0.2</v>
      </c>
      <c r="Y11" s="103" t="s">
        <v>207</v>
      </c>
      <c r="Z11" s="103" t="s">
        <v>208</v>
      </c>
      <c r="AA11" s="103" t="s">
        <v>199</v>
      </c>
      <c r="AB11" s="103" t="s">
        <v>199</v>
      </c>
      <c r="AC11" s="103" t="s">
        <v>199</v>
      </c>
      <c r="AD11" s="103" t="s">
        <v>209</v>
      </c>
      <c r="AE11" s="103" t="s">
        <v>199</v>
      </c>
      <c r="AF11" s="103" t="s">
        <v>199</v>
      </c>
      <c r="AG11" s="103" t="s">
        <v>199</v>
      </c>
      <c r="AH11" s="103" t="s">
        <v>199</v>
      </c>
      <c r="AI11" s="103" t="s">
        <v>199</v>
      </c>
      <c r="AJ11" s="103" t="s">
        <v>199</v>
      </c>
      <c r="AK11" s="103" t="s">
        <v>199</v>
      </c>
      <c r="AL11" s="106" t="s">
        <v>210</v>
      </c>
    </row>
    <row r="12" spans="1:38" s="112" customFormat="1" ht="213.75" hidden="1" x14ac:dyDescent="0.2">
      <c r="A12" s="111"/>
      <c r="B12" s="103" t="s">
        <v>193</v>
      </c>
      <c r="C12" s="104" t="s">
        <v>194</v>
      </c>
      <c r="D12" s="103" t="s">
        <v>195</v>
      </c>
      <c r="E12" s="105" t="s">
        <v>196</v>
      </c>
      <c r="F12" s="105" t="s">
        <v>197</v>
      </c>
      <c r="G12" s="105"/>
      <c r="H12" s="103" t="s">
        <v>198</v>
      </c>
      <c r="I12" s="103" t="s">
        <v>199</v>
      </c>
      <c r="J12" s="103" t="s">
        <v>199</v>
      </c>
      <c r="K12" s="103" t="s">
        <v>199</v>
      </c>
      <c r="L12" s="103" t="s">
        <v>199</v>
      </c>
      <c r="M12" s="105" t="s">
        <v>216</v>
      </c>
      <c r="N12" s="103" t="s">
        <v>216</v>
      </c>
      <c r="O12" s="106" t="s">
        <v>217</v>
      </c>
      <c r="P12" s="103" t="s">
        <v>218</v>
      </c>
      <c r="Q12" s="103" t="s">
        <v>219</v>
      </c>
      <c r="R12" s="106" t="s">
        <v>220</v>
      </c>
      <c r="S12" s="107">
        <v>45383</v>
      </c>
      <c r="T12" s="107">
        <v>45596</v>
      </c>
      <c r="U12" s="106" t="s">
        <v>72</v>
      </c>
      <c r="V12" s="108"/>
      <c r="W12" s="103"/>
      <c r="X12" s="109"/>
      <c r="Y12" s="103" t="s">
        <v>207</v>
      </c>
      <c r="Z12" s="103" t="s">
        <v>208</v>
      </c>
      <c r="AA12" s="103" t="s">
        <v>199</v>
      </c>
      <c r="AB12" s="103" t="s">
        <v>199</v>
      </c>
      <c r="AC12" s="103" t="s">
        <v>199</v>
      </c>
      <c r="AD12" s="103" t="s">
        <v>209</v>
      </c>
      <c r="AE12" s="103" t="s">
        <v>199</v>
      </c>
      <c r="AF12" s="103" t="s">
        <v>199</v>
      </c>
      <c r="AG12" s="103" t="s">
        <v>199</v>
      </c>
      <c r="AH12" s="103" t="s">
        <v>199</v>
      </c>
      <c r="AI12" s="103" t="s">
        <v>199</v>
      </c>
      <c r="AJ12" s="103" t="s">
        <v>199</v>
      </c>
      <c r="AK12" s="103" t="s">
        <v>199</v>
      </c>
      <c r="AL12" s="106" t="s">
        <v>210</v>
      </c>
    </row>
    <row r="13" spans="1:38" s="112" customFormat="1" ht="213.75" hidden="1" x14ac:dyDescent="0.2">
      <c r="A13" s="111"/>
      <c r="B13" s="103" t="s">
        <v>193</v>
      </c>
      <c r="C13" s="104" t="s">
        <v>194</v>
      </c>
      <c r="D13" s="103" t="s">
        <v>195</v>
      </c>
      <c r="E13" s="105" t="s">
        <v>196</v>
      </c>
      <c r="F13" s="105" t="s">
        <v>197</v>
      </c>
      <c r="G13" s="105"/>
      <c r="H13" s="103" t="s">
        <v>198</v>
      </c>
      <c r="I13" s="103" t="s">
        <v>199</v>
      </c>
      <c r="J13" s="103" t="s">
        <v>199</v>
      </c>
      <c r="K13" s="103" t="s">
        <v>199</v>
      </c>
      <c r="L13" s="103" t="s">
        <v>199</v>
      </c>
      <c r="M13" s="105" t="s">
        <v>221</v>
      </c>
      <c r="N13" s="103" t="s">
        <v>222</v>
      </c>
      <c r="O13" s="106" t="s">
        <v>223</v>
      </c>
      <c r="P13" s="103" t="s">
        <v>203</v>
      </c>
      <c r="Q13" s="103" t="s">
        <v>204</v>
      </c>
      <c r="R13" s="106" t="s">
        <v>72</v>
      </c>
      <c r="S13" s="107">
        <v>45293</v>
      </c>
      <c r="T13" s="107">
        <v>45625</v>
      </c>
      <c r="U13" s="106" t="s">
        <v>205</v>
      </c>
      <c r="V13" s="108"/>
      <c r="W13" s="103"/>
      <c r="X13" s="109">
        <v>0.5</v>
      </c>
      <c r="Y13" s="103" t="s">
        <v>207</v>
      </c>
      <c r="Z13" s="103" t="s">
        <v>208</v>
      </c>
      <c r="AA13" s="103" t="s">
        <v>199</v>
      </c>
      <c r="AB13" s="103" t="s">
        <v>199</v>
      </c>
      <c r="AC13" s="103" t="s">
        <v>199</v>
      </c>
      <c r="AD13" s="103" t="s">
        <v>209</v>
      </c>
      <c r="AE13" s="103" t="s">
        <v>199</v>
      </c>
      <c r="AF13" s="103" t="s">
        <v>199</v>
      </c>
      <c r="AG13" s="103" t="s">
        <v>199</v>
      </c>
      <c r="AH13" s="103" t="s">
        <v>199</v>
      </c>
      <c r="AI13" s="103" t="s">
        <v>199</v>
      </c>
      <c r="AJ13" s="103" t="s">
        <v>199</v>
      </c>
      <c r="AK13" s="103" t="s">
        <v>199</v>
      </c>
      <c r="AL13" s="106" t="s">
        <v>210</v>
      </c>
    </row>
    <row r="14" spans="1:38" s="112" customFormat="1" ht="213.75" hidden="1" x14ac:dyDescent="0.2">
      <c r="A14" s="111"/>
      <c r="B14" s="103" t="s">
        <v>193</v>
      </c>
      <c r="C14" s="104" t="s">
        <v>194</v>
      </c>
      <c r="D14" s="103" t="s">
        <v>195</v>
      </c>
      <c r="E14" s="105" t="s">
        <v>196</v>
      </c>
      <c r="F14" s="105" t="s">
        <v>197</v>
      </c>
      <c r="G14" s="105"/>
      <c r="H14" s="103" t="s">
        <v>198</v>
      </c>
      <c r="I14" s="103" t="s">
        <v>199</v>
      </c>
      <c r="J14" s="103" t="s">
        <v>199</v>
      </c>
      <c r="K14" s="103" t="s">
        <v>199</v>
      </c>
      <c r="L14" s="103" t="s">
        <v>199</v>
      </c>
      <c r="M14" s="105" t="s">
        <v>224</v>
      </c>
      <c r="N14" s="103" t="s">
        <v>225</v>
      </c>
      <c r="O14" s="106" t="s">
        <v>226</v>
      </c>
      <c r="P14" s="103" t="s">
        <v>203</v>
      </c>
      <c r="Q14" s="103" t="s">
        <v>204</v>
      </c>
      <c r="R14" s="106" t="s">
        <v>72</v>
      </c>
      <c r="S14" s="107">
        <v>45293</v>
      </c>
      <c r="T14" s="107">
        <v>45625</v>
      </c>
      <c r="U14" s="106" t="s">
        <v>205</v>
      </c>
      <c r="V14" s="108"/>
      <c r="W14" s="103"/>
      <c r="X14" s="109">
        <v>0.2</v>
      </c>
      <c r="Y14" s="103" t="s">
        <v>207</v>
      </c>
      <c r="Z14" s="103" t="s">
        <v>208</v>
      </c>
      <c r="AA14" s="103" t="s">
        <v>199</v>
      </c>
      <c r="AB14" s="103" t="s">
        <v>199</v>
      </c>
      <c r="AC14" s="103" t="s">
        <v>199</v>
      </c>
      <c r="AD14" s="103" t="s">
        <v>209</v>
      </c>
      <c r="AE14" s="103" t="s">
        <v>199</v>
      </c>
      <c r="AF14" s="103" t="s">
        <v>199</v>
      </c>
      <c r="AG14" s="103" t="s">
        <v>199</v>
      </c>
      <c r="AH14" s="103" t="s">
        <v>199</v>
      </c>
      <c r="AI14" s="103" t="s">
        <v>199</v>
      </c>
      <c r="AJ14" s="103" t="s">
        <v>199</v>
      </c>
      <c r="AK14" s="103" t="s">
        <v>199</v>
      </c>
      <c r="AL14" s="106" t="s">
        <v>210</v>
      </c>
    </row>
    <row r="15" spans="1:38" s="112" customFormat="1" ht="213.75" hidden="1" x14ac:dyDescent="0.2">
      <c r="A15" s="111"/>
      <c r="B15" s="103" t="s">
        <v>193</v>
      </c>
      <c r="C15" s="104" t="s">
        <v>194</v>
      </c>
      <c r="D15" s="103" t="s">
        <v>195</v>
      </c>
      <c r="E15" s="105" t="s">
        <v>196</v>
      </c>
      <c r="F15" s="105" t="s">
        <v>197</v>
      </c>
      <c r="G15" s="105"/>
      <c r="H15" s="103" t="s">
        <v>198</v>
      </c>
      <c r="I15" s="103" t="s">
        <v>199</v>
      </c>
      <c r="J15" s="103" t="s">
        <v>199</v>
      </c>
      <c r="K15" s="103" t="s">
        <v>199</v>
      </c>
      <c r="L15" s="103" t="s">
        <v>199</v>
      </c>
      <c r="M15" s="105" t="s">
        <v>227</v>
      </c>
      <c r="N15" s="103" t="s">
        <v>228</v>
      </c>
      <c r="O15" s="106" t="s">
        <v>229</v>
      </c>
      <c r="P15" s="103" t="s">
        <v>230</v>
      </c>
      <c r="Q15" s="103" t="s">
        <v>231</v>
      </c>
      <c r="R15" s="106" t="s">
        <v>220</v>
      </c>
      <c r="S15" s="107">
        <v>45627</v>
      </c>
      <c r="T15" s="107">
        <v>45641</v>
      </c>
      <c r="U15" s="106" t="s">
        <v>72</v>
      </c>
      <c r="V15" s="108"/>
      <c r="W15" s="103"/>
      <c r="X15" s="109"/>
      <c r="Y15" s="103" t="s">
        <v>208</v>
      </c>
      <c r="Z15" s="103" t="s">
        <v>232</v>
      </c>
      <c r="AA15" s="103" t="s">
        <v>233</v>
      </c>
      <c r="AB15" s="103" t="s">
        <v>199</v>
      </c>
      <c r="AC15" s="103" t="s">
        <v>199</v>
      </c>
      <c r="AD15" s="103" t="s">
        <v>209</v>
      </c>
      <c r="AE15" s="103" t="s">
        <v>199</v>
      </c>
      <c r="AF15" s="103" t="s">
        <v>199</v>
      </c>
      <c r="AG15" s="103" t="s">
        <v>199</v>
      </c>
      <c r="AH15" s="103" t="s">
        <v>199</v>
      </c>
      <c r="AI15" s="103" t="s">
        <v>199</v>
      </c>
      <c r="AJ15" s="103" t="s">
        <v>199</v>
      </c>
      <c r="AK15" s="103" t="s">
        <v>199</v>
      </c>
      <c r="AL15" s="106" t="s">
        <v>234</v>
      </c>
    </row>
    <row r="16" spans="1:38" s="111" customFormat="1" ht="213.75" hidden="1" x14ac:dyDescent="0.2">
      <c r="B16" s="103" t="s">
        <v>193</v>
      </c>
      <c r="C16" s="104" t="s">
        <v>194</v>
      </c>
      <c r="D16" s="103" t="s">
        <v>235</v>
      </c>
      <c r="E16" s="113" t="s">
        <v>236</v>
      </c>
      <c r="F16" s="114" t="s">
        <v>237</v>
      </c>
      <c r="G16" s="114"/>
      <c r="H16" s="103" t="s">
        <v>198</v>
      </c>
      <c r="I16" s="103" t="s">
        <v>199</v>
      </c>
      <c r="J16" s="103" t="s">
        <v>238</v>
      </c>
      <c r="K16" s="103" t="s">
        <v>199</v>
      </c>
      <c r="L16" s="103" t="s">
        <v>199</v>
      </c>
      <c r="M16" s="114" t="s">
        <v>239</v>
      </c>
      <c r="N16" s="103" t="s">
        <v>240</v>
      </c>
      <c r="O16" s="106" t="s">
        <v>241</v>
      </c>
      <c r="P16" s="103" t="s">
        <v>242</v>
      </c>
      <c r="Q16" s="103" t="s">
        <v>243</v>
      </c>
      <c r="R16" s="103" t="s">
        <v>72</v>
      </c>
      <c r="S16" s="107">
        <v>45293</v>
      </c>
      <c r="T16" s="107">
        <v>45626</v>
      </c>
      <c r="U16" s="107" t="s">
        <v>244</v>
      </c>
      <c r="V16" s="115"/>
      <c r="W16" s="103"/>
      <c r="X16" s="27">
        <v>1</v>
      </c>
      <c r="Y16" s="103" t="s">
        <v>245</v>
      </c>
      <c r="Z16" s="103" t="s">
        <v>246</v>
      </c>
      <c r="AA16" s="103" t="s">
        <v>247</v>
      </c>
      <c r="AB16" s="103" t="s">
        <v>199</v>
      </c>
      <c r="AC16" s="103" t="s">
        <v>199</v>
      </c>
      <c r="AD16" s="103" t="s">
        <v>209</v>
      </c>
      <c r="AE16" s="103" t="s">
        <v>248</v>
      </c>
      <c r="AF16" s="103" t="s">
        <v>199</v>
      </c>
      <c r="AG16" s="103" t="s">
        <v>199</v>
      </c>
      <c r="AH16" s="103" t="s">
        <v>199</v>
      </c>
      <c r="AI16" s="103" t="s">
        <v>199</v>
      </c>
      <c r="AJ16" s="103" t="s">
        <v>199</v>
      </c>
      <c r="AK16" s="103" t="s">
        <v>199</v>
      </c>
      <c r="AL16" s="103" t="s">
        <v>249</v>
      </c>
    </row>
    <row r="17" spans="2:38" s="111" customFormat="1" ht="270.75" hidden="1" x14ac:dyDescent="0.2">
      <c r="B17" s="103" t="s">
        <v>193</v>
      </c>
      <c r="C17" s="104" t="s">
        <v>194</v>
      </c>
      <c r="D17" s="103" t="s">
        <v>250</v>
      </c>
      <c r="E17" s="116" t="s">
        <v>251</v>
      </c>
      <c r="F17" s="117" t="s">
        <v>252</v>
      </c>
      <c r="G17" s="117"/>
      <c r="H17" s="103" t="s">
        <v>198</v>
      </c>
      <c r="I17" s="103" t="s">
        <v>253</v>
      </c>
      <c r="J17" s="103" t="s">
        <v>254</v>
      </c>
      <c r="K17" s="103" t="s">
        <v>199</v>
      </c>
      <c r="L17" s="103" t="s">
        <v>199</v>
      </c>
      <c r="M17" s="117" t="s">
        <v>255</v>
      </c>
      <c r="N17" s="103" t="s">
        <v>256</v>
      </c>
      <c r="O17" s="106" t="s">
        <v>257</v>
      </c>
      <c r="P17" s="103" t="s">
        <v>258</v>
      </c>
      <c r="Q17" s="103" t="s">
        <v>259</v>
      </c>
      <c r="R17" s="106" t="s">
        <v>260</v>
      </c>
      <c r="S17" s="107">
        <v>45293</v>
      </c>
      <c r="T17" s="107">
        <v>45625</v>
      </c>
      <c r="U17" s="118" t="s">
        <v>260</v>
      </c>
      <c r="V17" s="108"/>
      <c r="W17" s="103"/>
      <c r="X17" s="109">
        <v>0.5</v>
      </c>
      <c r="Y17" s="103" t="s">
        <v>207</v>
      </c>
      <c r="Z17" s="103" t="s">
        <v>208</v>
      </c>
      <c r="AA17" s="103" t="s">
        <v>199</v>
      </c>
      <c r="AB17" s="103" t="s">
        <v>199</v>
      </c>
      <c r="AC17" s="103" t="s">
        <v>199</v>
      </c>
      <c r="AD17" s="103" t="s">
        <v>209</v>
      </c>
      <c r="AE17" s="103" t="s">
        <v>199</v>
      </c>
      <c r="AF17" s="103" t="s">
        <v>199</v>
      </c>
      <c r="AG17" s="103" t="s">
        <v>199</v>
      </c>
      <c r="AH17" s="103" t="s">
        <v>199</v>
      </c>
      <c r="AI17" s="103" t="s">
        <v>199</v>
      </c>
      <c r="AJ17" s="103" t="s">
        <v>199</v>
      </c>
      <c r="AK17" s="103" t="s">
        <v>199</v>
      </c>
      <c r="AL17" s="106" t="s">
        <v>261</v>
      </c>
    </row>
    <row r="18" spans="2:38" s="111" customFormat="1" ht="270.75" hidden="1" x14ac:dyDescent="0.2">
      <c r="B18" s="103" t="s">
        <v>193</v>
      </c>
      <c r="C18" s="104" t="s">
        <v>194</v>
      </c>
      <c r="D18" s="103" t="s">
        <v>250</v>
      </c>
      <c r="E18" s="116" t="s">
        <v>251</v>
      </c>
      <c r="F18" s="117" t="s">
        <v>252</v>
      </c>
      <c r="G18" s="117"/>
      <c r="H18" s="103" t="s">
        <v>198</v>
      </c>
      <c r="I18" s="103" t="s">
        <v>253</v>
      </c>
      <c r="J18" s="103" t="s">
        <v>254</v>
      </c>
      <c r="K18" s="103" t="s">
        <v>199</v>
      </c>
      <c r="L18" s="103" t="s">
        <v>199</v>
      </c>
      <c r="M18" s="117" t="s">
        <v>262</v>
      </c>
      <c r="N18" s="103" t="s">
        <v>263</v>
      </c>
      <c r="O18" s="106" t="s">
        <v>264</v>
      </c>
      <c r="P18" s="103" t="s">
        <v>230</v>
      </c>
      <c r="Q18" s="103" t="s">
        <v>231</v>
      </c>
      <c r="R18" s="106" t="s">
        <v>220</v>
      </c>
      <c r="S18" s="107">
        <v>45627</v>
      </c>
      <c r="T18" s="107">
        <v>45641</v>
      </c>
      <c r="U18" s="106" t="s">
        <v>72</v>
      </c>
      <c r="V18" s="108"/>
      <c r="W18" s="103"/>
      <c r="X18" s="109"/>
      <c r="Y18" s="103" t="s">
        <v>208</v>
      </c>
      <c r="Z18" s="103" t="s">
        <v>232</v>
      </c>
      <c r="AA18" s="103" t="s">
        <v>233</v>
      </c>
      <c r="AB18" s="103" t="s">
        <v>199</v>
      </c>
      <c r="AC18" s="103" t="s">
        <v>199</v>
      </c>
      <c r="AD18" s="103" t="s">
        <v>209</v>
      </c>
      <c r="AE18" s="103" t="s">
        <v>199</v>
      </c>
      <c r="AF18" s="103" t="s">
        <v>199</v>
      </c>
      <c r="AG18" s="103" t="s">
        <v>199</v>
      </c>
      <c r="AH18" s="103" t="s">
        <v>199</v>
      </c>
      <c r="AI18" s="103" t="s">
        <v>199</v>
      </c>
      <c r="AJ18" s="103" t="s">
        <v>199</v>
      </c>
      <c r="AK18" s="103" t="s">
        <v>199</v>
      </c>
      <c r="AL18" s="106" t="s">
        <v>234</v>
      </c>
    </row>
    <row r="19" spans="2:38" s="111" customFormat="1" ht="270.75" hidden="1" x14ac:dyDescent="0.2">
      <c r="B19" s="103" t="s">
        <v>193</v>
      </c>
      <c r="C19" s="104" t="s">
        <v>194</v>
      </c>
      <c r="D19" s="103" t="s">
        <v>250</v>
      </c>
      <c r="E19" s="116" t="s">
        <v>251</v>
      </c>
      <c r="F19" s="117" t="s">
        <v>252</v>
      </c>
      <c r="G19" s="117"/>
      <c r="H19" s="103" t="s">
        <v>198</v>
      </c>
      <c r="I19" s="103" t="s">
        <v>253</v>
      </c>
      <c r="J19" s="103" t="s">
        <v>254</v>
      </c>
      <c r="K19" s="103" t="s">
        <v>199</v>
      </c>
      <c r="L19" s="103" t="s">
        <v>199</v>
      </c>
      <c r="M19" s="117" t="s">
        <v>265</v>
      </c>
      <c r="N19" s="103" t="s">
        <v>266</v>
      </c>
      <c r="O19" s="106" t="s">
        <v>267</v>
      </c>
      <c r="P19" s="103" t="s">
        <v>258</v>
      </c>
      <c r="Q19" s="103" t="s">
        <v>268</v>
      </c>
      <c r="R19" s="106" t="s">
        <v>72</v>
      </c>
      <c r="S19" s="107">
        <v>45293</v>
      </c>
      <c r="T19" s="107">
        <v>45625</v>
      </c>
      <c r="U19" s="118" t="s">
        <v>72</v>
      </c>
      <c r="V19" s="108"/>
      <c r="W19" s="103"/>
      <c r="X19" s="109">
        <v>0.5</v>
      </c>
      <c r="Y19" s="103" t="s">
        <v>207</v>
      </c>
      <c r="Z19" s="103" t="s">
        <v>208</v>
      </c>
      <c r="AA19" s="103" t="s">
        <v>199</v>
      </c>
      <c r="AB19" s="103" t="s">
        <v>199</v>
      </c>
      <c r="AC19" s="103" t="s">
        <v>199</v>
      </c>
      <c r="AD19" s="103" t="s">
        <v>209</v>
      </c>
      <c r="AE19" s="103" t="s">
        <v>199</v>
      </c>
      <c r="AF19" s="103" t="s">
        <v>199</v>
      </c>
      <c r="AG19" s="103" t="s">
        <v>199</v>
      </c>
      <c r="AH19" s="103" t="s">
        <v>199</v>
      </c>
      <c r="AI19" s="103" t="s">
        <v>199</v>
      </c>
      <c r="AJ19" s="103" t="s">
        <v>199</v>
      </c>
      <c r="AK19" s="103" t="s">
        <v>199</v>
      </c>
      <c r="AL19" s="106" t="s">
        <v>261</v>
      </c>
    </row>
    <row r="20" spans="2:38" s="111" customFormat="1" ht="270.75" hidden="1" x14ac:dyDescent="0.2">
      <c r="B20" s="103" t="s">
        <v>193</v>
      </c>
      <c r="C20" s="104" t="s">
        <v>194</v>
      </c>
      <c r="D20" s="103" t="s">
        <v>250</v>
      </c>
      <c r="E20" s="116" t="s">
        <v>251</v>
      </c>
      <c r="F20" s="119" t="s">
        <v>269</v>
      </c>
      <c r="G20" s="119"/>
      <c r="H20" s="103" t="s">
        <v>198</v>
      </c>
      <c r="I20" s="103" t="s">
        <v>253</v>
      </c>
      <c r="J20" s="103" t="s">
        <v>254</v>
      </c>
      <c r="K20" s="103" t="s">
        <v>199</v>
      </c>
      <c r="L20" s="103" t="s">
        <v>199</v>
      </c>
      <c r="M20" s="119" t="s">
        <v>255</v>
      </c>
      <c r="N20" s="103" t="s">
        <v>270</v>
      </c>
      <c r="O20" s="106" t="s">
        <v>271</v>
      </c>
      <c r="P20" s="103" t="s">
        <v>272</v>
      </c>
      <c r="Q20" s="103" t="s">
        <v>273</v>
      </c>
      <c r="R20" s="106" t="s">
        <v>260</v>
      </c>
      <c r="S20" s="107">
        <v>45293</v>
      </c>
      <c r="T20" s="107">
        <v>45625</v>
      </c>
      <c r="U20" s="118" t="s">
        <v>260</v>
      </c>
      <c r="V20" s="108"/>
      <c r="W20" s="103"/>
      <c r="X20" s="109">
        <v>1</v>
      </c>
      <c r="Y20" s="103" t="s">
        <v>207</v>
      </c>
      <c r="Z20" s="103" t="s">
        <v>208</v>
      </c>
      <c r="AA20" s="103" t="s">
        <v>199</v>
      </c>
      <c r="AB20" s="103" t="s">
        <v>199</v>
      </c>
      <c r="AC20" s="103" t="s">
        <v>199</v>
      </c>
      <c r="AD20" s="103" t="s">
        <v>209</v>
      </c>
      <c r="AE20" s="103" t="s">
        <v>199</v>
      </c>
      <c r="AF20" s="103" t="s">
        <v>199</v>
      </c>
      <c r="AG20" s="103" t="s">
        <v>199</v>
      </c>
      <c r="AH20" s="103" t="s">
        <v>199</v>
      </c>
      <c r="AI20" s="103" t="s">
        <v>199</v>
      </c>
      <c r="AJ20" s="103" t="s">
        <v>199</v>
      </c>
      <c r="AK20" s="103" t="s">
        <v>199</v>
      </c>
      <c r="AL20" s="106" t="s">
        <v>261</v>
      </c>
    </row>
    <row r="21" spans="2:38" s="111" customFormat="1" ht="270.75" hidden="1" x14ac:dyDescent="0.2">
      <c r="B21" s="103" t="s">
        <v>193</v>
      </c>
      <c r="C21" s="104" t="s">
        <v>194</v>
      </c>
      <c r="D21" s="103" t="s">
        <v>250</v>
      </c>
      <c r="E21" s="116" t="s">
        <v>251</v>
      </c>
      <c r="F21" s="119" t="s">
        <v>269</v>
      </c>
      <c r="G21" s="119"/>
      <c r="H21" s="103" t="s">
        <v>198</v>
      </c>
      <c r="I21" s="103" t="s">
        <v>253</v>
      </c>
      <c r="J21" s="103" t="s">
        <v>254</v>
      </c>
      <c r="K21" s="103" t="s">
        <v>199</v>
      </c>
      <c r="L21" s="103" t="s">
        <v>199</v>
      </c>
      <c r="M21" s="119" t="s">
        <v>262</v>
      </c>
      <c r="N21" s="103" t="s">
        <v>274</v>
      </c>
      <c r="O21" s="106" t="s">
        <v>275</v>
      </c>
      <c r="P21" s="103" t="s">
        <v>230</v>
      </c>
      <c r="Q21" s="103" t="s">
        <v>231</v>
      </c>
      <c r="R21" s="106" t="s">
        <v>220</v>
      </c>
      <c r="S21" s="107">
        <v>45627</v>
      </c>
      <c r="T21" s="107">
        <v>45641</v>
      </c>
      <c r="U21" s="106" t="s">
        <v>72</v>
      </c>
      <c r="V21" s="108"/>
      <c r="W21" s="103"/>
      <c r="X21" s="109"/>
      <c r="Y21" s="103" t="s">
        <v>208</v>
      </c>
      <c r="Z21" s="103" t="s">
        <v>232</v>
      </c>
      <c r="AA21" s="103" t="s">
        <v>233</v>
      </c>
      <c r="AB21" s="103" t="s">
        <v>199</v>
      </c>
      <c r="AC21" s="103" t="s">
        <v>199</v>
      </c>
      <c r="AD21" s="103" t="s">
        <v>209</v>
      </c>
      <c r="AE21" s="103" t="s">
        <v>199</v>
      </c>
      <c r="AF21" s="103" t="s">
        <v>199</v>
      </c>
      <c r="AG21" s="103" t="s">
        <v>199</v>
      </c>
      <c r="AH21" s="103" t="s">
        <v>199</v>
      </c>
      <c r="AI21" s="103" t="s">
        <v>199</v>
      </c>
      <c r="AJ21" s="103" t="s">
        <v>199</v>
      </c>
      <c r="AK21" s="103" t="s">
        <v>199</v>
      </c>
      <c r="AL21" s="106" t="s">
        <v>234</v>
      </c>
    </row>
    <row r="22" spans="2:38" s="111" customFormat="1" ht="213.75" hidden="1" x14ac:dyDescent="0.2">
      <c r="B22" s="103" t="s">
        <v>193</v>
      </c>
      <c r="C22" s="104" t="s">
        <v>194</v>
      </c>
      <c r="D22" s="103" t="s">
        <v>250</v>
      </c>
      <c r="E22" s="116" t="s">
        <v>251</v>
      </c>
      <c r="F22" s="119" t="s">
        <v>269</v>
      </c>
      <c r="G22" s="119"/>
      <c r="H22" s="103" t="s">
        <v>198</v>
      </c>
      <c r="I22" s="103" t="s">
        <v>253</v>
      </c>
      <c r="J22" s="103" t="s">
        <v>199</v>
      </c>
      <c r="K22" s="103" t="s">
        <v>199</v>
      </c>
      <c r="L22" s="103" t="s">
        <v>199</v>
      </c>
      <c r="M22" s="119" t="s">
        <v>276</v>
      </c>
      <c r="N22" s="103" t="s">
        <v>277</v>
      </c>
      <c r="O22" s="103" t="s">
        <v>278</v>
      </c>
      <c r="P22" s="103" t="s">
        <v>279</v>
      </c>
      <c r="Q22" s="103"/>
      <c r="R22" s="103" t="s">
        <v>280</v>
      </c>
      <c r="S22" s="107">
        <v>45292</v>
      </c>
      <c r="T22" s="107">
        <v>45412</v>
      </c>
      <c r="U22" s="107" t="s">
        <v>281</v>
      </c>
      <c r="V22" s="108">
        <v>216056978</v>
      </c>
      <c r="W22" s="106" t="s">
        <v>282</v>
      </c>
      <c r="X22" s="109"/>
      <c r="Y22" s="103" t="s">
        <v>245</v>
      </c>
      <c r="Z22" s="103" t="s">
        <v>199</v>
      </c>
      <c r="AA22" s="103" t="s">
        <v>199</v>
      </c>
      <c r="AB22" s="103" t="s">
        <v>199</v>
      </c>
      <c r="AC22" s="103" t="s">
        <v>199</v>
      </c>
      <c r="AD22" s="103" t="s">
        <v>209</v>
      </c>
      <c r="AE22" s="103" t="s">
        <v>248</v>
      </c>
      <c r="AF22" s="103" t="s">
        <v>199</v>
      </c>
      <c r="AG22" s="103" t="s">
        <v>199</v>
      </c>
      <c r="AH22" s="103" t="s">
        <v>199</v>
      </c>
      <c r="AI22" s="103" t="s">
        <v>199</v>
      </c>
      <c r="AJ22" s="103" t="s">
        <v>199</v>
      </c>
      <c r="AK22" s="103" t="s">
        <v>199</v>
      </c>
      <c r="AL22" s="103" t="s">
        <v>283</v>
      </c>
    </row>
    <row r="23" spans="2:38" s="111" customFormat="1" ht="213.75" hidden="1" x14ac:dyDescent="0.2">
      <c r="B23" s="103" t="s">
        <v>193</v>
      </c>
      <c r="C23" s="104" t="s">
        <v>194</v>
      </c>
      <c r="D23" s="103" t="s">
        <v>250</v>
      </c>
      <c r="E23" s="116" t="s">
        <v>251</v>
      </c>
      <c r="F23" s="119" t="s">
        <v>269</v>
      </c>
      <c r="G23" s="119"/>
      <c r="H23" s="103" t="s">
        <v>198</v>
      </c>
      <c r="I23" s="103" t="s">
        <v>253</v>
      </c>
      <c r="J23" s="103" t="s">
        <v>199</v>
      </c>
      <c r="K23" s="103" t="s">
        <v>199</v>
      </c>
      <c r="L23" s="103" t="s">
        <v>199</v>
      </c>
      <c r="M23" s="120" t="s">
        <v>284</v>
      </c>
      <c r="N23" s="103" t="s">
        <v>285</v>
      </c>
      <c r="O23" s="103" t="s">
        <v>286</v>
      </c>
      <c r="P23" s="103" t="s">
        <v>287</v>
      </c>
      <c r="Q23" s="103"/>
      <c r="R23" s="103" t="s">
        <v>280</v>
      </c>
      <c r="S23" s="107">
        <v>45292</v>
      </c>
      <c r="T23" s="107">
        <v>45412</v>
      </c>
      <c r="U23" s="107" t="s">
        <v>281</v>
      </c>
      <c r="V23" s="108">
        <v>55626726</v>
      </c>
      <c r="W23" s="106" t="s">
        <v>288</v>
      </c>
      <c r="X23" s="109"/>
      <c r="Y23" s="103" t="s">
        <v>245</v>
      </c>
      <c r="Z23" s="103" t="s">
        <v>199</v>
      </c>
      <c r="AA23" s="103" t="s">
        <v>199</v>
      </c>
      <c r="AB23" s="103" t="s">
        <v>199</v>
      </c>
      <c r="AC23" s="103" t="s">
        <v>199</v>
      </c>
      <c r="AD23" s="103" t="s">
        <v>209</v>
      </c>
      <c r="AE23" s="103" t="s">
        <v>248</v>
      </c>
      <c r="AF23" s="103" t="s">
        <v>199</v>
      </c>
      <c r="AG23" s="103" t="s">
        <v>199</v>
      </c>
      <c r="AH23" s="103" t="s">
        <v>199</v>
      </c>
      <c r="AI23" s="103" t="s">
        <v>199</v>
      </c>
      <c r="AJ23" s="103" t="s">
        <v>199</v>
      </c>
      <c r="AK23" s="103" t="s">
        <v>199</v>
      </c>
      <c r="AL23" s="103" t="s">
        <v>283</v>
      </c>
    </row>
    <row r="24" spans="2:38" s="111" customFormat="1" ht="213.75" hidden="1" x14ac:dyDescent="0.2">
      <c r="B24" s="103" t="s">
        <v>193</v>
      </c>
      <c r="C24" s="104" t="s">
        <v>194</v>
      </c>
      <c r="D24" s="103" t="s">
        <v>250</v>
      </c>
      <c r="E24" s="116" t="s">
        <v>251</v>
      </c>
      <c r="F24" s="119" t="s">
        <v>269</v>
      </c>
      <c r="G24" s="119"/>
      <c r="H24" s="103" t="s">
        <v>198</v>
      </c>
      <c r="I24" s="103" t="s">
        <v>253</v>
      </c>
      <c r="J24" s="103" t="s">
        <v>199</v>
      </c>
      <c r="K24" s="103" t="s">
        <v>199</v>
      </c>
      <c r="L24" s="103" t="s">
        <v>199</v>
      </c>
      <c r="M24" s="119" t="s">
        <v>289</v>
      </c>
      <c r="N24" s="103" t="s">
        <v>290</v>
      </c>
      <c r="O24" s="103" t="s">
        <v>291</v>
      </c>
      <c r="P24" s="103" t="s">
        <v>292</v>
      </c>
      <c r="Q24" s="103"/>
      <c r="R24" s="103" t="s">
        <v>280</v>
      </c>
      <c r="S24" s="107">
        <v>45292</v>
      </c>
      <c r="T24" s="107">
        <v>45412</v>
      </c>
      <c r="U24" s="107" t="s">
        <v>281</v>
      </c>
      <c r="V24" s="108">
        <v>100635386</v>
      </c>
      <c r="W24" s="106" t="s">
        <v>293</v>
      </c>
      <c r="X24" s="109"/>
      <c r="Y24" s="103" t="s">
        <v>245</v>
      </c>
      <c r="Z24" s="103" t="s">
        <v>199</v>
      </c>
      <c r="AA24" s="103" t="s">
        <v>199</v>
      </c>
      <c r="AB24" s="103" t="s">
        <v>199</v>
      </c>
      <c r="AC24" s="103" t="s">
        <v>199</v>
      </c>
      <c r="AD24" s="103" t="s">
        <v>209</v>
      </c>
      <c r="AE24" s="103" t="s">
        <v>248</v>
      </c>
      <c r="AF24" s="103" t="s">
        <v>199</v>
      </c>
      <c r="AG24" s="103" t="s">
        <v>199</v>
      </c>
      <c r="AH24" s="103" t="s">
        <v>199</v>
      </c>
      <c r="AI24" s="103" t="s">
        <v>199</v>
      </c>
      <c r="AJ24" s="103" t="s">
        <v>199</v>
      </c>
      <c r="AK24" s="103" t="s">
        <v>199</v>
      </c>
      <c r="AL24" s="103" t="s">
        <v>294</v>
      </c>
    </row>
    <row r="25" spans="2:38" s="111" customFormat="1" ht="213.75" hidden="1" x14ac:dyDescent="0.2">
      <c r="B25" s="103" t="s">
        <v>193</v>
      </c>
      <c r="C25" s="104" t="s">
        <v>194</v>
      </c>
      <c r="D25" s="103" t="s">
        <v>250</v>
      </c>
      <c r="E25" s="116" t="s">
        <v>251</v>
      </c>
      <c r="F25" s="119" t="s">
        <v>269</v>
      </c>
      <c r="G25" s="119"/>
      <c r="H25" s="103" t="s">
        <v>198</v>
      </c>
      <c r="I25" s="103" t="s">
        <v>253</v>
      </c>
      <c r="J25" s="103" t="s">
        <v>199</v>
      </c>
      <c r="K25" s="103" t="s">
        <v>199</v>
      </c>
      <c r="L25" s="103" t="s">
        <v>199</v>
      </c>
      <c r="M25" s="116" t="s">
        <v>295</v>
      </c>
      <c r="N25" s="103" t="s">
        <v>296</v>
      </c>
      <c r="O25" s="103" t="s">
        <v>297</v>
      </c>
      <c r="P25" s="103" t="s">
        <v>298</v>
      </c>
      <c r="Q25" s="103"/>
      <c r="R25" s="103" t="s">
        <v>280</v>
      </c>
      <c r="S25" s="107">
        <v>45292</v>
      </c>
      <c r="T25" s="107">
        <v>45412</v>
      </c>
      <c r="U25" s="107" t="s">
        <v>281</v>
      </c>
      <c r="V25" s="108">
        <v>128191578</v>
      </c>
      <c r="W25" s="106" t="s">
        <v>299</v>
      </c>
      <c r="X25" s="109"/>
      <c r="Y25" s="103" t="s">
        <v>245</v>
      </c>
      <c r="Z25" s="103" t="s">
        <v>199</v>
      </c>
      <c r="AA25" s="103" t="s">
        <v>199</v>
      </c>
      <c r="AB25" s="103" t="s">
        <v>199</v>
      </c>
      <c r="AC25" s="103" t="s">
        <v>199</v>
      </c>
      <c r="AD25" s="103" t="s">
        <v>209</v>
      </c>
      <c r="AE25" s="103" t="s">
        <v>248</v>
      </c>
      <c r="AF25" s="103" t="s">
        <v>199</v>
      </c>
      <c r="AG25" s="103" t="s">
        <v>199</v>
      </c>
      <c r="AH25" s="103" t="s">
        <v>199</v>
      </c>
      <c r="AI25" s="103" t="s">
        <v>199</v>
      </c>
      <c r="AJ25" s="103" t="s">
        <v>199</v>
      </c>
      <c r="AK25" s="103" t="s">
        <v>199</v>
      </c>
      <c r="AL25" s="103" t="s">
        <v>283</v>
      </c>
    </row>
    <row r="26" spans="2:38" s="111" customFormat="1" ht="213.75" hidden="1" x14ac:dyDescent="0.2">
      <c r="B26" s="103" t="s">
        <v>193</v>
      </c>
      <c r="C26" s="104" t="s">
        <v>194</v>
      </c>
      <c r="D26" s="103" t="s">
        <v>250</v>
      </c>
      <c r="E26" s="116" t="s">
        <v>251</v>
      </c>
      <c r="F26" s="119" t="s">
        <v>269</v>
      </c>
      <c r="G26" s="119"/>
      <c r="H26" s="103" t="s">
        <v>198</v>
      </c>
      <c r="I26" s="103" t="s">
        <v>253</v>
      </c>
      <c r="J26" s="103" t="s">
        <v>199</v>
      </c>
      <c r="K26" s="103" t="s">
        <v>199</v>
      </c>
      <c r="L26" s="103" t="s">
        <v>199</v>
      </c>
      <c r="M26" s="119" t="s">
        <v>300</v>
      </c>
      <c r="N26" s="103" t="s">
        <v>277</v>
      </c>
      <c r="O26" s="103" t="s">
        <v>301</v>
      </c>
      <c r="P26" s="103" t="s">
        <v>279</v>
      </c>
      <c r="Q26" s="103"/>
      <c r="R26" s="103" t="s">
        <v>280</v>
      </c>
      <c r="S26" s="107">
        <v>45413</v>
      </c>
      <c r="T26" s="121">
        <v>45535</v>
      </c>
      <c r="U26" s="107" t="s">
        <v>281</v>
      </c>
      <c r="V26" s="108">
        <v>186551156</v>
      </c>
      <c r="W26" s="106" t="s">
        <v>302</v>
      </c>
      <c r="X26" s="109"/>
      <c r="Y26" s="103" t="s">
        <v>245</v>
      </c>
      <c r="Z26" s="103" t="s">
        <v>199</v>
      </c>
      <c r="AA26" s="103" t="s">
        <v>199</v>
      </c>
      <c r="AB26" s="103" t="s">
        <v>199</v>
      </c>
      <c r="AC26" s="103" t="s">
        <v>199</v>
      </c>
      <c r="AD26" s="103" t="s">
        <v>209</v>
      </c>
      <c r="AE26" s="103" t="s">
        <v>248</v>
      </c>
      <c r="AF26" s="103" t="s">
        <v>199</v>
      </c>
      <c r="AG26" s="103" t="s">
        <v>199</v>
      </c>
      <c r="AH26" s="103" t="s">
        <v>199</v>
      </c>
      <c r="AI26" s="103" t="s">
        <v>199</v>
      </c>
      <c r="AJ26" s="103" t="s">
        <v>199</v>
      </c>
      <c r="AK26" s="103" t="s">
        <v>199</v>
      </c>
      <c r="AL26" s="103" t="s">
        <v>283</v>
      </c>
    </row>
    <row r="27" spans="2:38" s="111" customFormat="1" ht="213.75" hidden="1" x14ac:dyDescent="0.2">
      <c r="B27" s="103" t="s">
        <v>193</v>
      </c>
      <c r="C27" s="104" t="s">
        <v>194</v>
      </c>
      <c r="D27" s="103" t="s">
        <v>250</v>
      </c>
      <c r="E27" s="116" t="s">
        <v>251</v>
      </c>
      <c r="F27" s="119" t="s">
        <v>269</v>
      </c>
      <c r="G27" s="119"/>
      <c r="H27" s="103" t="s">
        <v>198</v>
      </c>
      <c r="I27" s="103" t="s">
        <v>253</v>
      </c>
      <c r="J27" s="103" t="s">
        <v>199</v>
      </c>
      <c r="K27" s="103" t="s">
        <v>199</v>
      </c>
      <c r="L27" s="103" t="s">
        <v>199</v>
      </c>
      <c r="M27" s="120" t="s">
        <v>303</v>
      </c>
      <c r="N27" s="103" t="s">
        <v>285</v>
      </c>
      <c r="O27" s="103" t="s">
        <v>304</v>
      </c>
      <c r="P27" s="103" t="s">
        <v>287</v>
      </c>
      <c r="Q27" s="103"/>
      <c r="R27" s="103" t="s">
        <v>280</v>
      </c>
      <c r="S27" s="107">
        <v>45413</v>
      </c>
      <c r="T27" s="121">
        <v>45535</v>
      </c>
      <c r="U27" s="107" t="s">
        <v>281</v>
      </c>
      <c r="V27" s="108" t="s">
        <v>199</v>
      </c>
      <c r="W27" s="108" t="s">
        <v>199</v>
      </c>
      <c r="X27" s="109"/>
      <c r="Y27" s="103" t="s">
        <v>245</v>
      </c>
      <c r="Z27" s="103" t="s">
        <v>199</v>
      </c>
      <c r="AA27" s="103" t="s">
        <v>199</v>
      </c>
      <c r="AB27" s="103" t="s">
        <v>199</v>
      </c>
      <c r="AC27" s="103" t="s">
        <v>199</v>
      </c>
      <c r="AD27" s="103" t="s">
        <v>209</v>
      </c>
      <c r="AE27" s="103" t="s">
        <v>199</v>
      </c>
      <c r="AF27" s="103" t="s">
        <v>199</v>
      </c>
      <c r="AG27" s="103" t="s">
        <v>199</v>
      </c>
      <c r="AH27" s="103" t="s">
        <v>199</v>
      </c>
      <c r="AI27" s="103" t="s">
        <v>199</v>
      </c>
      <c r="AJ27" s="103" t="s">
        <v>199</v>
      </c>
      <c r="AK27" s="103" t="s">
        <v>199</v>
      </c>
      <c r="AL27" s="103" t="s">
        <v>283</v>
      </c>
    </row>
    <row r="28" spans="2:38" s="111" customFormat="1" ht="213.75" hidden="1" x14ac:dyDescent="0.2">
      <c r="B28" s="103" t="s">
        <v>193</v>
      </c>
      <c r="C28" s="104" t="s">
        <v>194</v>
      </c>
      <c r="D28" s="103" t="s">
        <v>250</v>
      </c>
      <c r="E28" s="116" t="s">
        <v>251</v>
      </c>
      <c r="F28" s="119" t="s">
        <v>269</v>
      </c>
      <c r="G28" s="119"/>
      <c r="H28" s="103" t="s">
        <v>198</v>
      </c>
      <c r="I28" s="103" t="s">
        <v>253</v>
      </c>
      <c r="J28" s="103" t="s">
        <v>199</v>
      </c>
      <c r="K28" s="103" t="s">
        <v>199</v>
      </c>
      <c r="L28" s="103" t="s">
        <v>199</v>
      </c>
      <c r="M28" s="119" t="s">
        <v>305</v>
      </c>
      <c r="N28" s="103" t="s">
        <v>290</v>
      </c>
      <c r="O28" s="103" t="s">
        <v>306</v>
      </c>
      <c r="P28" s="103" t="s">
        <v>292</v>
      </c>
      <c r="Q28" s="103"/>
      <c r="R28" s="103" t="s">
        <v>280</v>
      </c>
      <c r="S28" s="107">
        <v>45413</v>
      </c>
      <c r="T28" s="121">
        <v>45535</v>
      </c>
      <c r="U28" s="107" t="s">
        <v>281</v>
      </c>
      <c r="V28" s="108">
        <v>90135064</v>
      </c>
      <c r="W28" s="106" t="s">
        <v>307</v>
      </c>
      <c r="X28" s="109"/>
      <c r="Y28" s="103" t="s">
        <v>245</v>
      </c>
      <c r="Z28" s="103" t="s">
        <v>199</v>
      </c>
      <c r="AA28" s="103" t="s">
        <v>199</v>
      </c>
      <c r="AB28" s="103" t="s">
        <v>199</v>
      </c>
      <c r="AC28" s="103" t="s">
        <v>199</v>
      </c>
      <c r="AD28" s="103" t="s">
        <v>209</v>
      </c>
      <c r="AE28" s="103" t="s">
        <v>248</v>
      </c>
      <c r="AF28" s="103" t="s">
        <v>199</v>
      </c>
      <c r="AG28" s="103" t="s">
        <v>199</v>
      </c>
      <c r="AH28" s="103" t="s">
        <v>199</v>
      </c>
      <c r="AI28" s="103" t="s">
        <v>199</v>
      </c>
      <c r="AJ28" s="103" t="s">
        <v>199</v>
      </c>
      <c r="AK28" s="103" t="s">
        <v>199</v>
      </c>
      <c r="AL28" s="103" t="s">
        <v>294</v>
      </c>
    </row>
    <row r="29" spans="2:38" s="111" customFormat="1" ht="213.75" hidden="1" x14ac:dyDescent="0.2">
      <c r="B29" s="103" t="s">
        <v>193</v>
      </c>
      <c r="C29" s="104" t="s">
        <v>194</v>
      </c>
      <c r="D29" s="103" t="s">
        <v>250</v>
      </c>
      <c r="E29" s="116" t="s">
        <v>251</v>
      </c>
      <c r="F29" s="119" t="s">
        <v>269</v>
      </c>
      <c r="G29" s="119"/>
      <c r="H29" s="103" t="s">
        <v>198</v>
      </c>
      <c r="I29" s="103" t="s">
        <v>253</v>
      </c>
      <c r="J29" s="103" t="s">
        <v>199</v>
      </c>
      <c r="K29" s="103" t="s">
        <v>199</v>
      </c>
      <c r="L29" s="103" t="s">
        <v>199</v>
      </c>
      <c r="M29" s="116" t="s">
        <v>308</v>
      </c>
      <c r="N29" s="103" t="s">
        <v>296</v>
      </c>
      <c r="O29" s="103" t="s">
        <v>309</v>
      </c>
      <c r="P29" s="103" t="s">
        <v>298</v>
      </c>
      <c r="Q29" s="103"/>
      <c r="R29" s="103" t="s">
        <v>280</v>
      </c>
      <c r="S29" s="107">
        <v>45413</v>
      </c>
      <c r="T29" s="121">
        <v>45535</v>
      </c>
      <c r="U29" s="107" t="s">
        <v>281</v>
      </c>
      <c r="V29" s="122" t="s">
        <v>310</v>
      </c>
      <c r="W29" s="106" t="s">
        <v>311</v>
      </c>
      <c r="X29" s="109"/>
      <c r="Y29" s="103" t="s">
        <v>245</v>
      </c>
      <c r="Z29" s="103" t="s">
        <v>199</v>
      </c>
      <c r="AA29" s="103" t="s">
        <v>199</v>
      </c>
      <c r="AB29" s="103" t="s">
        <v>199</v>
      </c>
      <c r="AC29" s="103" t="s">
        <v>199</v>
      </c>
      <c r="AD29" s="103" t="s">
        <v>209</v>
      </c>
      <c r="AE29" s="103" t="s">
        <v>248</v>
      </c>
      <c r="AF29" s="103" t="s">
        <v>199</v>
      </c>
      <c r="AG29" s="103" t="s">
        <v>199</v>
      </c>
      <c r="AH29" s="103" t="s">
        <v>199</v>
      </c>
      <c r="AI29" s="103" t="s">
        <v>199</v>
      </c>
      <c r="AJ29" s="103" t="s">
        <v>199</v>
      </c>
      <c r="AK29" s="103" t="s">
        <v>199</v>
      </c>
      <c r="AL29" s="103" t="s">
        <v>283</v>
      </c>
    </row>
    <row r="30" spans="2:38" s="111" customFormat="1" ht="213.75" hidden="1" x14ac:dyDescent="0.2">
      <c r="B30" s="103" t="s">
        <v>193</v>
      </c>
      <c r="C30" s="104" t="s">
        <v>194</v>
      </c>
      <c r="D30" s="103" t="s">
        <v>250</v>
      </c>
      <c r="E30" s="116" t="s">
        <v>251</v>
      </c>
      <c r="F30" s="119" t="s">
        <v>269</v>
      </c>
      <c r="G30" s="119"/>
      <c r="H30" s="103" t="s">
        <v>198</v>
      </c>
      <c r="I30" s="103" t="s">
        <v>253</v>
      </c>
      <c r="J30" s="103" t="s">
        <v>199</v>
      </c>
      <c r="K30" s="103" t="s">
        <v>199</v>
      </c>
      <c r="L30" s="103" t="s">
        <v>199</v>
      </c>
      <c r="M30" s="119" t="s">
        <v>312</v>
      </c>
      <c r="N30" s="103" t="s">
        <v>277</v>
      </c>
      <c r="O30" s="103" t="s">
        <v>313</v>
      </c>
      <c r="P30" s="103" t="s">
        <v>279</v>
      </c>
      <c r="Q30" s="103"/>
      <c r="R30" s="103" t="s">
        <v>280</v>
      </c>
      <c r="S30" s="107">
        <v>45536</v>
      </c>
      <c r="T30" s="121">
        <v>45626</v>
      </c>
      <c r="U30" s="107" t="s">
        <v>281</v>
      </c>
      <c r="V30" s="108" t="s">
        <v>199</v>
      </c>
      <c r="W30" s="103" t="s">
        <v>199</v>
      </c>
      <c r="X30" s="109"/>
      <c r="Y30" s="103" t="s">
        <v>245</v>
      </c>
      <c r="Z30" s="103" t="s">
        <v>199</v>
      </c>
      <c r="AA30" s="103" t="s">
        <v>199</v>
      </c>
      <c r="AB30" s="103" t="s">
        <v>199</v>
      </c>
      <c r="AC30" s="103" t="s">
        <v>199</v>
      </c>
      <c r="AD30" s="103" t="s">
        <v>209</v>
      </c>
      <c r="AE30" s="103" t="s">
        <v>199</v>
      </c>
      <c r="AF30" s="103" t="s">
        <v>199</v>
      </c>
      <c r="AG30" s="103" t="s">
        <v>199</v>
      </c>
      <c r="AH30" s="103" t="s">
        <v>199</v>
      </c>
      <c r="AI30" s="103" t="s">
        <v>199</v>
      </c>
      <c r="AJ30" s="103" t="s">
        <v>199</v>
      </c>
      <c r="AK30" s="103" t="s">
        <v>199</v>
      </c>
      <c r="AL30" s="103" t="s">
        <v>283</v>
      </c>
    </row>
    <row r="31" spans="2:38" s="111" customFormat="1" ht="213.75" hidden="1" x14ac:dyDescent="0.2">
      <c r="B31" s="103" t="s">
        <v>193</v>
      </c>
      <c r="C31" s="104" t="s">
        <v>194</v>
      </c>
      <c r="D31" s="103" t="s">
        <v>250</v>
      </c>
      <c r="E31" s="116" t="s">
        <v>251</v>
      </c>
      <c r="F31" s="119" t="s">
        <v>269</v>
      </c>
      <c r="G31" s="119"/>
      <c r="H31" s="103" t="s">
        <v>198</v>
      </c>
      <c r="I31" s="103" t="s">
        <v>253</v>
      </c>
      <c r="J31" s="103" t="s">
        <v>199</v>
      </c>
      <c r="K31" s="103" t="s">
        <v>199</v>
      </c>
      <c r="L31" s="103" t="s">
        <v>199</v>
      </c>
      <c r="M31" s="120" t="s">
        <v>314</v>
      </c>
      <c r="N31" s="103" t="s">
        <v>285</v>
      </c>
      <c r="O31" s="103" t="s">
        <v>315</v>
      </c>
      <c r="P31" s="103" t="s">
        <v>287</v>
      </c>
      <c r="Q31" s="103"/>
      <c r="R31" s="103" t="s">
        <v>280</v>
      </c>
      <c r="S31" s="107">
        <v>45536</v>
      </c>
      <c r="T31" s="121">
        <v>45626</v>
      </c>
      <c r="U31" s="107" t="s">
        <v>281</v>
      </c>
      <c r="V31" s="108" t="s">
        <v>199</v>
      </c>
      <c r="W31" s="103" t="s">
        <v>199</v>
      </c>
      <c r="X31" s="109"/>
      <c r="Y31" s="103" t="s">
        <v>245</v>
      </c>
      <c r="Z31" s="103" t="s">
        <v>199</v>
      </c>
      <c r="AA31" s="103" t="s">
        <v>199</v>
      </c>
      <c r="AB31" s="103" t="s">
        <v>199</v>
      </c>
      <c r="AC31" s="103" t="s">
        <v>199</v>
      </c>
      <c r="AD31" s="103" t="s">
        <v>209</v>
      </c>
      <c r="AE31" s="103" t="s">
        <v>199</v>
      </c>
      <c r="AF31" s="103" t="s">
        <v>199</v>
      </c>
      <c r="AG31" s="103" t="s">
        <v>199</v>
      </c>
      <c r="AH31" s="103" t="s">
        <v>199</v>
      </c>
      <c r="AI31" s="103" t="s">
        <v>199</v>
      </c>
      <c r="AJ31" s="103" t="s">
        <v>199</v>
      </c>
      <c r="AK31" s="103" t="s">
        <v>199</v>
      </c>
      <c r="AL31" s="103" t="s">
        <v>283</v>
      </c>
    </row>
    <row r="32" spans="2:38" s="111" customFormat="1" ht="213.75" hidden="1" x14ac:dyDescent="0.2">
      <c r="B32" s="103" t="s">
        <v>193</v>
      </c>
      <c r="C32" s="104" t="s">
        <v>194</v>
      </c>
      <c r="D32" s="103" t="s">
        <v>250</v>
      </c>
      <c r="E32" s="116" t="s">
        <v>251</v>
      </c>
      <c r="F32" s="119" t="s">
        <v>269</v>
      </c>
      <c r="G32" s="119"/>
      <c r="H32" s="103" t="s">
        <v>198</v>
      </c>
      <c r="I32" s="103" t="s">
        <v>253</v>
      </c>
      <c r="J32" s="103" t="s">
        <v>199</v>
      </c>
      <c r="K32" s="103" t="s">
        <v>199</v>
      </c>
      <c r="L32" s="103" t="s">
        <v>199</v>
      </c>
      <c r="M32" s="119" t="s">
        <v>316</v>
      </c>
      <c r="N32" s="103" t="s">
        <v>290</v>
      </c>
      <c r="O32" s="103" t="s">
        <v>317</v>
      </c>
      <c r="P32" s="103" t="s">
        <v>292</v>
      </c>
      <c r="Q32" s="103"/>
      <c r="R32" s="103" t="s">
        <v>280</v>
      </c>
      <c r="S32" s="107">
        <v>45536</v>
      </c>
      <c r="T32" s="121">
        <v>45626</v>
      </c>
      <c r="U32" s="107" t="s">
        <v>281</v>
      </c>
      <c r="V32" s="108" t="s">
        <v>199</v>
      </c>
      <c r="W32" s="103" t="s">
        <v>199</v>
      </c>
      <c r="X32" s="109"/>
      <c r="Y32" s="103" t="s">
        <v>245</v>
      </c>
      <c r="Z32" s="103" t="s">
        <v>199</v>
      </c>
      <c r="AA32" s="103" t="s">
        <v>199</v>
      </c>
      <c r="AB32" s="103" t="s">
        <v>199</v>
      </c>
      <c r="AC32" s="103" t="s">
        <v>199</v>
      </c>
      <c r="AD32" s="103" t="s">
        <v>209</v>
      </c>
      <c r="AE32" s="103" t="s">
        <v>199</v>
      </c>
      <c r="AF32" s="103" t="s">
        <v>199</v>
      </c>
      <c r="AG32" s="103" t="s">
        <v>199</v>
      </c>
      <c r="AH32" s="103" t="s">
        <v>199</v>
      </c>
      <c r="AI32" s="103" t="s">
        <v>199</v>
      </c>
      <c r="AJ32" s="103" t="s">
        <v>199</v>
      </c>
      <c r="AK32" s="103" t="s">
        <v>199</v>
      </c>
      <c r="AL32" s="103" t="s">
        <v>294</v>
      </c>
    </row>
    <row r="33" spans="2:38" s="111" customFormat="1" ht="213.75" hidden="1" x14ac:dyDescent="0.2">
      <c r="B33" s="103" t="s">
        <v>193</v>
      </c>
      <c r="C33" s="104" t="s">
        <v>194</v>
      </c>
      <c r="D33" s="103" t="s">
        <v>250</v>
      </c>
      <c r="E33" s="116" t="s">
        <v>251</v>
      </c>
      <c r="F33" s="119" t="s">
        <v>269</v>
      </c>
      <c r="G33" s="119"/>
      <c r="H33" s="103" t="s">
        <v>198</v>
      </c>
      <c r="I33" s="103" t="s">
        <v>253</v>
      </c>
      <c r="J33" s="103" t="s">
        <v>199</v>
      </c>
      <c r="K33" s="103" t="s">
        <v>199</v>
      </c>
      <c r="L33" s="103" t="s">
        <v>199</v>
      </c>
      <c r="M33" s="116" t="s">
        <v>318</v>
      </c>
      <c r="N33" s="103" t="s">
        <v>296</v>
      </c>
      <c r="O33" s="103" t="s">
        <v>319</v>
      </c>
      <c r="P33" s="103" t="s">
        <v>298</v>
      </c>
      <c r="Q33" s="103"/>
      <c r="R33" s="103" t="s">
        <v>280</v>
      </c>
      <c r="S33" s="107">
        <v>45536</v>
      </c>
      <c r="T33" s="121">
        <v>45626</v>
      </c>
      <c r="U33" s="107" t="s">
        <v>281</v>
      </c>
      <c r="V33" s="108">
        <v>5000000</v>
      </c>
      <c r="W33" s="106">
        <v>174</v>
      </c>
      <c r="X33" s="109"/>
      <c r="Y33" s="103" t="s">
        <v>245</v>
      </c>
      <c r="Z33" s="103" t="s">
        <v>199</v>
      </c>
      <c r="AA33" s="103" t="s">
        <v>199</v>
      </c>
      <c r="AB33" s="103" t="s">
        <v>199</v>
      </c>
      <c r="AC33" s="103" t="s">
        <v>199</v>
      </c>
      <c r="AD33" s="103" t="s">
        <v>209</v>
      </c>
      <c r="AE33" s="103" t="s">
        <v>199</v>
      </c>
      <c r="AF33" s="103" t="s">
        <v>199</v>
      </c>
      <c r="AG33" s="103" t="s">
        <v>199</v>
      </c>
      <c r="AH33" s="103" t="s">
        <v>199</v>
      </c>
      <c r="AI33" s="103" t="s">
        <v>199</v>
      </c>
      <c r="AJ33" s="103" t="s">
        <v>199</v>
      </c>
      <c r="AK33" s="103" t="s">
        <v>199</v>
      </c>
      <c r="AL33" s="103" t="s">
        <v>283</v>
      </c>
    </row>
    <row r="34" spans="2:38" s="111" customFormat="1" ht="270.75" hidden="1" x14ac:dyDescent="0.2">
      <c r="B34" s="103" t="s">
        <v>193</v>
      </c>
      <c r="C34" s="104" t="s">
        <v>194</v>
      </c>
      <c r="D34" s="103" t="s">
        <v>250</v>
      </c>
      <c r="E34" s="116" t="s">
        <v>251</v>
      </c>
      <c r="F34" s="117" t="s">
        <v>320</v>
      </c>
      <c r="G34" s="117"/>
      <c r="H34" s="103" t="s">
        <v>198</v>
      </c>
      <c r="I34" s="103" t="s">
        <v>253</v>
      </c>
      <c r="J34" s="103" t="s">
        <v>254</v>
      </c>
      <c r="K34" s="103" t="s">
        <v>199</v>
      </c>
      <c r="L34" s="103" t="s">
        <v>199</v>
      </c>
      <c r="M34" s="117" t="s">
        <v>321</v>
      </c>
      <c r="N34" s="103" t="s">
        <v>322</v>
      </c>
      <c r="O34" s="106" t="s">
        <v>323</v>
      </c>
      <c r="P34" s="103" t="s">
        <v>242</v>
      </c>
      <c r="Q34" s="103" t="s">
        <v>324</v>
      </c>
      <c r="R34" s="106" t="s">
        <v>260</v>
      </c>
      <c r="S34" s="107">
        <v>45293</v>
      </c>
      <c r="T34" s="107">
        <v>45382</v>
      </c>
      <c r="U34" s="118" t="s">
        <v>260</v>
      </c>
      <c r="V34" s="108"/>
      <c r="W34" s="103"/>
      <c r="X34" s="109">
        <v>0.45</v>
      </c>
      <c r="Y34" s="103" t="s">
        <v>207</v>
      </c>
      <c r="Z34" s="103" t="s">
        <v>208</v>
      </c>
      <c r="AA34" s="103" t="s">
        <v>199</v>
      </c>
      <c r="AB34" s="103" t="s">
        <v>199</v>
      </c>
      <c r="AC34" s="103" t="s">
        <v>199</v>
      </c>
      <c r="AD34" s="103" t="s">
        <v>209</v>
      </c>
      <c r="AE34" s="103" t="s">
        <v>199</v>
      </c>
      <c r="AF34" s="103" t="s">
        <v>199</v>
      </c>
      <c r="AG34" s="103" t="s">
        <v>199</v>
      </c>
      <c r="AH34" s="103" t="s">
        <v>199</v>
      </c>
      <c r="AI34" s="103" t="s">
        <v>199</v>
      </c>
      <c r="AJ34" s="103" t="s">
        <v>199</v>
      </c>
      <c r="AK34" s="103" t="s">
        <v>199</v>
      </c>
      <c r="AL34" s="106" t="s">
        <v>261</v>
      </c>
    </row>
    <row r="35" spans="2:38" s="111" customFormat="1" ht="270.75" hidden="1" x14ac:dyDescent="0.2">
      <c r="B35" s="103" t="s">
        <v>193</v>
      </c>
      <c r="C35" s="104" t="s">
        <v>194</v>
      </c>
      <c r="D35" s="103" t="s">
        <v>250</v>
      </c>
      <c r="E35" s="116" t="s">
        <v>251</v>
      </c>
      <c r="F35" s="117" t="s">
        <v>320</v>
      </c>
      <c r="G35" s="117"/>
      <c r="H35" s="103" t="s">
        <v>198</v>
      </c>
      <c r="I35" s="103" t="s">
        <v>253</v>
      </c>
      <c r="J35" s="103" t="s">
        <v>254</v>
      </c>
      <c r="K35" s="103" t="s">
        <v>199</v>
      </c>
      <c r="L35" s="103" t="s">
        <v>199</v>
      </c>
      <c r="M35" s="117" t="s">
        <v>325</v>
      </c>
      <c r="N35" s="103" t="s">
        <v>326</v>
      </c>
      <c r="O35" s="106" t="s">
        <v>327</v>
      </c>
      <c r="P35" s="103" t="s">
        <v>242</v>
      </c>
      <c r="Q35" s="103" t="s">
        <v>328</v>
      </c>
      <c r="R35" s="106" t="s">
        <v>260</v>
      </c>
      <c r="S35" s="107">
        <v>45293</v>
      </c>
      <c r="T35" s="107">
        <v>45412</v>
      </c>
      <c r="U35" s="118" t="s">
        <v>260</v>
      </c>
      <c r="V35" s="108"/>
      <c r="W35" s="103"/>
      <c r="X35" s="109">
        <v>0.1</v>
      </c>
      <c r="Y35" s="103" t="s">
        <v>207</v>
      </c>
      <c r="Z35" s="103" t="s">
        <v>208</v>
      </c>
      <c r="AA35" s="103" t="s">
        <v>199</v>
      </c>
      <c r="AB35" s="103" t="s">
        <v>199</v>
      </c>
      <c r="AC35" s="103" t="s">
        <v>199</v>
      </c>
      <c r="AD35" s="103" t="s">
        <v>209</v>
      </c>
      <c r="AE35" s="103" t="s">
        <v>199</v>
      </c>
      <c r="AF35" s="103" t="s">
        <v>199</v>
      </c>
      <c r="AG35" s="103" t="s">
        <v>199</v>
      </c>
      <c r="AH35" s="103" t="s">
        <v>199</v>
      </c>
      <c r="AI35" s="103" t="s">
        <v>199</v>
      </c>
      <c r="AJ35" s="103" t="s">
        <v>199</v>
      </c>
      <c r="AK35" s="103" t="s">
        <v>199</v>
      </c>
      <c r="AL35" s="106" t="s">
        <v>261</v>
      </c>
    </row>
    <row r="36" spans="2:38" s="111" customFormat="1" ht="270.75" hidden="1" x14ac:dyDescent="0.2">
      <c r="B36" s="103" t="s">
        <v>193</v>
      </c>
      <c r="C36" s="104" t="s">
        <v>194</v>
      </c>
      <c r="D36" s="103" t="s">
        <v>250</v>
      </c>
      <c r="E36" s="116" t="s">
        <v>251</v>
      </c>
      <c r="F36" s="117" t="s">
        <v>320</v>
      </c>
      <c r="G36" s="117"/>
      <c r="H36" s="103" t="s">
        <v>198</v>
      </c>
      <c r="I36" s="103" t="s">
        <v>253</v>
      </c>
      <c r="J36" s="103" t="s">
        <v>254</v>
      </c>
      <c r="K36" s="103" t="s">
        <v>199</v>
      </c>
      <c r="L36" s="103" t="s">
        <v>199</v>
      </c>
      <c r="M36" s="117" t="s">
        <v>329</v>
      </c>
      <c r="N36" s="103" t="s">
        <v>330</v>
      </c>
      <c r="O36" s="106" t="s">
        <v>331</v>
      </c>
      <c r="P36" s="103" t="s">
        <v>218</v>
      </c>
      <c r="Q36" s="103" t="s">
        <v>332</v>
      </c>
      <c r="R36" s="106" t="s">
        <v>220</v>
      </c>
      <c r="S36" s="107">
        <v>45293</v>
      </c>
      <c r="T36" s="107">
        <v>45595</v>
      </c>
      <c r="U36" s="106" t="s">
        <v>72</v>
      </c>
      <c r="V36" s="108"/>
      <c r="W36" s="103"/>
      <c r="X36" s="109"/>
      <c r="Y36" s="103" t="s">
        <v>208</v>
      </c>
      <c r="Z36" s="103" t="s">
        <v>232</v>
      </c>
      <c r="AA36" s="103" t="s">
        <v>233</v>
      </c>
      <c r="AB36" s="103" t="s">
        <v>199</v>
      </c>
      <c r="AC36" s="103" t="s">
        <v>199</v>
      </c>
      <c r="AD36" s="103" t="s">
        <v>209</v>
      </c>
      <c r="AE36" s="103" t="s">
        <v>199</v>
      </c>
      <c r="AF36" s="103" t="s">
        <v>199</v>
      </c>
      <c r="AG36" s="103" t="s">
        <v>199</v>
      </c>
      <c r="AH36" s="103" t="s">
        <v>199</v>
      </c>
      <c r="AI36" s="103" t="s">
        <v>199</v>
      </c>
      <c r="AJ36" s="103" t="s">
        <v>199</v>
      </c>
      <c r="AK36" s="103" t="s">
        <v>199</v>
      </c>
      <c r="AL36" s="106" t="s">
        <v>234</v>
      </c>
    </row>
    <row r="37" spans="2:38" s="111" customFormat="1" ht="270.75" hidden="1" x14ac:dyDescent="0.2">
      <c r="B37" s="103" t="s">
        <v>193</v>
      </c>
      <c r="C37" s="104" t="s">
        <v>194</v>
      </c>
      <c r="D37" s="103" t="s">
        <v>250</v>
      </c>
      <c r="E37" s="116" t="s">
        <v>251</v>
      </c>
      <c r="F37" s="117" t="s">
        <v>320</v>
      </c>
      <c r="G37" s="117"/>
      <c r="H37" s="103" t="s">
        <v>198</v>
      </c>
      <c r="I37" s="103" t="s">
        <v>253</v>
      </c>
      <c r="J37" s="103" t="s">
        <v>254</v>
      </c>
      <c r="K37" s="103" t="s">
        <v>199</v>
      </c>
      <c r="L37" s="103" t="s">
        <v>199</v>
      </c>
      <c r="M37" s="117" t="s">
        <v>333</v>
      </c>
      <c r="N37" s="103" t="s">
        <v>334</v>
      </c>
      <c r="O37" s="106" t="s">
        <v>223</v>
      </c>
      <c r="P37" s="103" t="s">
        <v>242</v>
      </c>
      <c r="Q37" s="103" t="s">
        <v>328</v>
      </c>
      <c r="R37" s="106" t="s">
        <v>260</v>
      </c>
      <c r="S37" s="107">
        <v>45293</v>
      </c>
      <c r="T37" s="107">
        <v>45595</v>
      </c>
      <c r="U37" s="118" t="s">
        <v>260</v>
      </c>
      <c r="V37" s="108"/>
      <c r="W37" s="103"/>
      <c r="X37" s="109">
        <v>0.3</v>
      </c>
      <c r="Y37" s="103" t="s">
        <v>207</v>
      </c>
      <c r="Z37" s="103" t="s">
        <v>208</v>
      </c>
      <c r="AA37" s="103" t="s">
        <v>199</v>
      </c>
      <c r="AB37" s="103" t="s">
        <v>199</v>
      </c>
      <c r="AC37" s="103" t="s">
        <v>199</v>
      </c>
      <c r="AD37" s="103" t="s">
        <v>209</v>
      </c>
      <c r="AE37" s="103" t="s">
        <v>199</v>
      </c>
      <c r="AF37" s="103" t="s">
        <v>199</v>
      </c>
      <c r="AG37" s="103" t="s">
        <v>199</v>
      </c>
      <c r="AH37" s="103" t="s">
        <v>199</v>
      </c>
      <c r="AI37" s="103" t="s">
        <v>199</v>
      </c>
      <c r="AJ37" s="103" t="s">
        <v>199</v>
      </c>
      <c r="AK37" s="103" t="s">
        <v>199</v>
      </c>
      <c r="AL37" s="106" t="s">
        <v>261</v>
      </c>
    </row>
    <row r="38" spans="2:38" s="111" customFormat="1" ht="270.75" hidden="1" x14ac:dyDescent="0.2">
      <c r="B38" s="103" t="s">
        <v>193</v>
      </c>
      <c r="C38" s="104" t="s">
        <v>194</v>
      </c>
      <c r="D38" s="103" t="s">
        <v>250</v>
      </c>
      <c r="E38" s="116" t="s">
        <v>251</v>
      </c>
      <c r="F38" s="117" t="s">
        <v>320</v>
      </c>
      <c r="G38" s="117"/>
      <c r="H38" s="103" t="s">
        <v>198</v>
      </c>
      <c r="I38" s="103" t="s">
        <v>253</v>
      </c>
      <c r="J38" s="103" t="s">
        <v>254</v>
      </c>
      <c r="K38" s="103" t="s">
        <v>199</v>
      </c>
      <c r="L38" s="103" t="s">
        <v>199</v>
      </c>
      <c r="M38" s="117" t="s">
        <v>255</v>
      </c>
      <c r="N38" s="103" t="s">
        <v>335</v>
      </c>
      <c r="O38" s="106" t="s">
        <v>336</v>
      </c>
      <c r="P38" s="103" t="s">
        <v>242</v>
      </c>
      <c r="Q38" s="103" t="s">
        <v>324</v>
      </c>
      <c r="R38" s="106" t="s">
        <v>260</v>
      </c>
      <c r="S38" s="107">
        <v>45293</v>
      </c>
      <c r="T38" s="107">
        <v>45611</v>
      </c>
      <c r="U38" s="118" t="s">
        <v>260</v>
      </c>
      <c r="V38" s="108"/>
      <c r="W38" s="103"/>
      <c r="X38" s="109">
        <v>0.05</v>
      </c>
      <c r="Y38" s="103" t="s">
        <v>207</v>
      </c>
      <c r="Z38" s="103" t="s">
        <v>208</v>
      </c>
      <c r="AA38" s="103" t="s">
        <v>199</v>
      </c>
      <c r="AB38" s="103" t="s">
        <v>199</v>
      </c>
      <c r="AC38" s="103" t="s">
        <v>199</v>
      </c>
      <c r="AD38" s="103" t="s">
        <v>209</v>
      </c>
      <c r="AE38" s="103" t="s">
        <v>199</v>
      </c>
      <c r="AF38" s="103" t="s">
        <v>199</v>
      </c>
      <c r="AG38" s="103" t="s">
        <v>199</v>
      </c>
      <c r="AH38" s="103" t="s">
        <v>199</v>
      </c>
      <c r="AI38" s="103" t="s">
        <v>199</v>
      </c>
      <c r="AJ38" s="103" t="s">
        <v>199</v>
      </c>
      <c r="AK38" s="103" t="s">
        <v>199</v>
      </c>
      <c r="AL38" s="106" t="s">
        <v>261</v>
      </c>
    </row>
    <row r="39" spans="2:38" s="111" customFormat="1" ht="270.75" hidden="1" x14ac:dyDescent="0.2">
      <c r="B39" s="103" t="s">
        <v>193</v>
      </c>
      <c r="C39" s="104" t="s">
        <v>194</v>
      </c>
      <c r="D39" s="103" t="s">
        <v>250</v>
      </c>
      <c r="E39" s="116" t="s">
        <v>251</v>
      </c>
      <c r="F39" s="117" t="s">
        <v>320</v>
      </c>
      <c r="G39" s="117"/>
      <c r="H39" s="103" t="s">
        <v>198</v>
      </c>
      <c r="I39" s="103" t="s">
        <v>253</v>
      </c>
      <c r="J39" s="103" t="s">
        <v>254</v>
      </c>
      <c r="K39" s="103" t="s">
        <v>199</v>
      </c>
      <c r="L39" s="103" t="s">
        <v>199</v>
      </c>
      <c r="M39" s="117" t="s">
        <v>337</v>
      </c>
      <c r="N39" s="103" t="s">
        <v>338</v>
      </c>
      <c r="O39" s="106" t="s">
        <v>339</v>
      </c>
      <c r="P39" s="103" t="s">
        <v>230</v>
      </c>
      <c r="Q39" s="103" t="s">
        <v>231</v>
      </c>
      <c r="R39" s="106" t="s">
        <v>220</v>
      </c>
      <c r="S39" s="107">
        <v>45612</v>
      </c>
      <c r="T39" s="107">
        <v>45641</v>
      </c>
      <c r="U39" s="106" t="s">
        <v>72</v>
      </c>
      <c r="V39" s="108"/>
      <c r="W39" s="103"/>
      <c r="X39" s="109"/>
      <c r="Y39" s="103" t="s">
        <v>208</v>
      </c>
      <c r="Z39" s="103" t="s">
        <v>232</v>
      </c>
      <c r="AA39" s="103" t="s">
        <v>233</v>
      </c>
      <c r="AB39" s="103" t="s">
        <v>199</v>
      </c>
      <c r="AC39" s="103" t="s">
        <v>199</v>
      </c>
      <c r="AD39" s="103" t="s">
        <v>209</v>
      </c>
      <c r="AE39" s="103" t="s">
        <v>199</v>
      </c>
      <c r="AF39" s="103" t="s">
        <v>199</v>
      </c>
      <c r="AG39" s="103" t="s">
        <v>199</v>
      </c>
      <c r="AH39" s="103" t="s">
        <v>199</v>
      </c>
      <c r="AI39" s="103" t="s">
        <v>199</v>
      </c>
      <c r="AJ39" s="103" t="s">
        <v>199</v>
      </c>
      <c r="AK39" s="103" t="s">
        <v>199</v>
      </c>
      <c r="AL39" s="106" t="s">
        <v>234</v>
      </c>
    </row>
    <row r="40" spans="2:38" s="111" customFormat="1" ht="270.75" hidden="1" x14ac:dyDescent="0.2">
      <c r="B40" s="103" t="s">
        <v>193</v>
      </c>
      <c r="C40" s="104" t="s">
        <v>194</v>
      </c>
      <c r="D40" s="103" t="s">
        <v>250</v>
      </c>
      <c r="E40" s="116" t="s">
        <v>251</v>
      </c>
      <c r="F40" s="117" t="s">
        <v>320</v>
      </c>
      <c r="G40" s="117"/>
      <c r="H40" s="103" t="s">
        <v>198</v>
      </c>
      <c r="I40" s="103" t="s">
        <v>253</v>
      </c>
      <c r="J40" s="103" t="s">
        <v>254</v>
      </c>
      <c r="K40" s="103" t="s">
        <v>199</v>
      </c>
      <c r="L40" s="103" t="s">
        <v>199</v>
      </c>
      <c r="M40" s="117" t="s">
        <v>340</v>
      </c>
      <c r="N40" s="103" t="s">
        <v>340</v>
      </c>
      <c r="O40" s="106" t="s">
        <v>341</v>
      </c>
      <c r="P40" s="103" t="s">
        <v>242</v>
      </c>
      <c r="Q40" s="103" t="s">
        <v>342</v>
      </c>
      <c r="R40" s="106" t="s">
        <v>260</v>
      </c>
      <c r="S40" s="107">
        <v>45293</v>
      </c>
      <c r="T40" s="107">
        <v>45625</v>
      </c>
      <c r="U40" s="118" t="s">
        <v>260</v>
      </c>
      <c r="V40" s="108"/>
      <c r="W40" s="103"/>
      <c r="X40" s="109">
        <v>0.1</v>
      </c>
      <c r="Y40" s="103" t="s">
        <v>207</v>
      </c>
      <c r="Z40" s="103" t="s">
        <v>208</v>
      </c>
      <c r="AA40" s="103" t="s">
        <v>199</v>
      </c>
      <c r="AB40" s="103" t="s">
        <v>199</v>
      </c>
      <c r="AC40" s="103" t="s">
        <v>199</v>
      </c>
      <c r="AD40" s="103" t="s">
        <v>209</v>
      </c>
      <c r="AE40" s="103" t="s">
        <v>199</v>
      </c>
      <c r="AF40" s="103" t="s">
        <v>199</v>
      </c>
      <c r="AG40" s="103" t="s">
        <v>199</v>
      </c>
      <c r="AH40" s="103" t="s">
        <v>199</v>
      </c>
      <c r="AI40" s="103" t="s">
        <v>199</v>
      </c>
      <c r="AJ40" s="103" t="s">
        <v>199</v>
      </c>
      <c r="AK40" s="103" t="s">
        <v>199</v>
      </c>
      <c r="AL40" s="106" t="s">
        <v>261</v>
      </c>
    </row>
    <row r="41" spans="2:38" s="111" customFormat="1" ht="270.75" hidden="1" x14ac:dyDescent="0.2">
      <c r="B41" s="103" t="s">
        <v>193</v>
      </c>
      <c r="C41" s="104" t="s">
        <v>194</v>
      </c>
      <c r="D41" s="103" t="s">
        <v>250</v>
      </c>
      <c r="E41" s="116" t="s">
        <v>251</v>
      </c>
      <c r="F41" s="117" t="s">
        <v>343</v>
      </c>
      <c r="G41" s="117"/>
      <c r="H41" s="103" t="s">
        <v>198</v>
      </c>
      <c r="I41" s="103" t="s">
        <v>253</v>
      </c>
      <c r="J41" s="103" t="s">
        <v>254</v>
      </c>
      <c r="K41" s="103" t="s">
        <v>199</v>
      </c>
      <c r="L41" s="103" t="s">
        <v>199</v>
      </c>
      <c r="M41" s="117" t="s">
        <v>344</v>
      </c>
      <c r="N41" s="103" t="s">
        <v>345</v>
      </c>
      <c r="O41" s="106" t="s">
        <v>346</v>
      </c>
      <c r="P41" s="123" t="s">
        <v>347</v>
      </c>
      <c r="Q41" s="123" t="s">
        <v>348</v>
      </c>
      <c r="R41" s="123" t="s">
        <v>349</v>
      </c>
      <c r="S41" s="107">
        <v>45306</v>
      </c>
      <c r="T41" s="107">
        <v>45321</v>
      </c>
      <c r="U41" s="121" t="s">
        <v>50</v>
      </c>
      <c r="V41" s="124" t="s">
        <v>206</v>
      </c>
      <c r="W41" s="124" t="s">
        <v>206</v>
      </c>
      <c r="X41" s="109">
        <v>0.05</v>
      </c>
      <c r="Y41" s="103" t="s">
        <v>207</v>
      </c>
      <c r="Z41" s="103" t="s">
        <v>208</v>
      </c>
      <c r="AA41" s="103" t="s">
        <v>199</v>
      </c>
      <c r="AB41" s="103" t="s">
        <v>199</v>
      </c>
      <c r="AC41" s="103" t="s">
        <v>199</v>
      </c>
      <c r="AD41" s="103" t="s">
        <v>209</v>
      </c>
      <c r="AE41" s="103" t="s">
        <v>199</v>
      </c>
      <c r="AF41" s="103" t="s">
        <v>199</v>
      </c>
      <c r="AG41" s="103" t="s">
        <v>199</v>
      </c>
      <c r="AH41" s="103" t="s">
        <v>199</v>
      </c>
      <c r="AI41" s="103" t="s">
        <v>199</v>
      </c>
      <c r="AJ41" s="103" t="s">
        <v>199</v>
      </c>
      <c r="AK41" s="103" t="s">
        <v>199</v>
      </c>
      <c r="AL41" s="106" t="s">
        <v>261</v>
      </c>
    </row>
    <row r="42" spans="2:38" s="111" customFormat="1" ht="270.75" hidden="1" x14ac:dyDescent="0.2">
      <c r="B42" s="103" t="s">
        <v>193</v>
      </c>
      <c r="C42" s="104" t="s">
        <v>194</v>
      </c>
      <c r="D42" s="103" t="s">
        <v>250</v>
      </c>
      <c r="E42" s="116" t="s">
        <v>251</v>
      </c>
      <c r="F42" s="117" t="s">
        <v>343</v>
      </c>
      <c r="G42" s="117"/>
      <c r="H42" s="103" t="s">
        <v>198</v>
      </c>
      <c r="I42" s="103" t="s">
        <v>253</v>
      </c>
      <c r="J42" s="103" t="s">
        <v>254</v>
      </c>
      <c r="K42" s="103" t="s">
        <v>199</v>
      </c>
      <c r="L42" s="103" t="s">
        <v>199</v>
      </c>
      <c r="M42" s="117" t="s">
        <v>350</v>
      </c>
      <c r="N42" s="123" t="s">
        <v>351</v>
      </c>
      <c r="O42" s="106" t="s">
        <v>352</v>
      </c>
      <c r="P42" s="123" t="s">
        <v>347</v>
      </c>
      <c r="Q42" s="123" t="s">
        <v>348</v>
      </c>
      <c r="R42" s="123" t="s">
        <v>349</v>
      </c>
      <c r="S42" s="107">
        <v>45350</v>
      </c>
      <c r="T42" s="107">
        <v>45626</v>
      </c>
      <c r="U42" s="121" t="s">
        <v>353</v>
      </c>
      <c r="V42" s="124" t="s">
        <v>206</v>
      </c>
      <c r="W42" s="124" t="s">
        <v>206</v>
      </c>
      <c r="X42" s="109">
        <v>0.3</v>
      </c>
      <c r="Y42" s="103" t="s">
        <v>208</v>
      </c>
      <c r="Z42" s="103" t="s">
        <v>354</v>
      </c>
      <c r="AA42" s="103" t="s">
        <v>355</v>
      </c>
      <c r="AB42" s="103" t="s">
        <v>199</v>
      </c>
      <c r="AC42" s="103" t="s">
        <v>199</v>
      </c>
      <c r="AD42" s="103" t="s">
        <v>356</v>
      </c>
      <c r="AE42" s="103" t="s">
        <v>357</v>
      </c>
      <c r="AF42" s="103" t="s">
        <v>199</v>
      </c>
      <c r="AG42" s="103" t="s">
        <v>199</v>
      </c>
      <c r="AH42" s="103" t="s">
        <v>199</v>
      </c>
      <c r="AI42" s="103" t="s">
        <v>199</v>
      </c>
      <c r="AJ42" s="103" t="s">
        <v>199</v>
      </c>
      <c r="AK42" s="103" t="s">
        <v>199</v>
      </c>
      <c r="AL42" s="106" t="s">
        <v>261</v>
      </c>
    </row>
    <row r="43" spans="2:38" s="111" customFormat="1" ht="270.75" hidden="1" x14ac:dyDescent="0.2">
      <c r="B43" s="103" t="s">
        <v>193</v>
      </c>
      <c r="C43" s="104" t="s">
        <v>194</v>
      </c>
      <c r="D43" s="103" t="s">
        <v>250</v>
      </c>
      <c r="E43" s="116" t="s">
        <v>251</v>
      </c>
      <c r="F43" s="117" t="s">
        <v>343</v>
      </c>
      <c r="G43" s="117"/>
      <c r="H43" s="103" t="s">
        <v>198</v>
      </c>
      <c r="I43" s="103" t="s">
        <v>253</v>
      </c>
      <c r="J43" s="103" t="s">
        <v>254</v>
      </c>
      <c r="K43" s="103" t="s">
        <v>199</v>
      </c>
      <c r="L43" s="103" t="s">
        <v>199</v>
      </c>
      <c r="M43" s="117" t="s">
        <v>358</v>
      </c>
      <c r="N43" s="103" t="s">
        <v>359</v>
      </c>
      <c r="O43" s="106" t="s">
        <v>360</v>
      </c>
      <c r="P43" s="103" t="s">
        <v>218</v>
      </c>
      <c r="Q43" s="103" t="s">
        <v>332</v>
      </c>
      <c r="R43" s="106" t="s">
        <v>220</v>
      </c>
      <c r="S43" s="107">
        <v>45350</v>
      </c>
      <c r="T43" s="107">
        <v>45595</v>
      </c>
      <c r="U43" s="106" t="s">
        <v>84</v>
      </c>
      <c r="V43" s="124"/>
      <c r="W43" s="124"/>
      <c r="X43" s="109"/>
      <c r="Y43" s="103" t="s">
        <v>208</v>
      </c>
      <c r="Z43" s="103" t="s">
        <v>232</v>
      </c>
      <c r="AA43" s="103" t="s">
        <v>233</v>
      </c>
      <c r="AB43" s="103" t="s">
        <v>199</v>
      </c>
      <c r="AC43" s="103" t="s">
        <v>199</v>
      </c>
      <c r="AD43" s="103" t="s">
        <v>209</v>
      </c>
      <c r="AE43" s="103" t="s">
        <v>199</v>
      </c>
      <c r="AF43" s="103" t="s">
        <v>199</v>
      </c>
      <c r="AG43" s="103" t="s">
        <v>199</v>
      </c>
      <c r="AH43" s="103" t="s">
        <v>199</v>
      </c>
      <c r="AI43" s="103" t="s">
        <v>199</v>
      </c>
      <c r="AJ43" s="103" t="s">
        <v>199</v>
      </c>
      <c r="AK43" s="103" t="s">
        <v>199</v>
      </c>
      <c r="AL43" s="106" t="s">
        <v>234</v>
      </c>
    </row>
    <row r="44" spans="2:38" s="111" customFormat="1" ht="270.75" hidden="1" x14ac:dyDescent="0.2">
      <c r="B44" s="103" t="s">
        <v>193</v>
      </c>
      <c r="C44" s="104" t="s">
        <v>194</v>
      </c>
      <c r="D44" s="103" t="s">
        <v>250</v>
      </c>
      <c r="E44" s="116" t="s">
        <v>251</v>
      </c>
      <c r="F44" s="117" t="s">
        <v>343</v>
      </c>
      <c r="G44" s="117"/>
      <c r="H44" s="103" t="s">
        <v>198</v>
      </c>
      <c r="I44" s="103" t="s">
        <v>253</v>
      </c>
      <c r="J44" s="103" t="s">
        <v>254</v>
      </c>
      <c r="K44" s="103" t="s">
        <v>199</v>
      </c>
      <c r="L44" s="103" t="s">
        <v>199</v>
      </c>
      <c r="M44" s="117" t="s">
        <v>361</v>
      </c>
      <c r="N44" s="123" t="s">
        <v>362</v>
      </c>
      <c r="O44" s="106" t="s">
        <v>363</v>
      </c>
      <c r="P44" s="123" t="s">
        <v>347</v>
      </c>
      <c r="Q44" s="123" t="s">
        <v>348</v>
      </c>
      <c r="R44" s="123" t="s">
        <v>349</v>
      </c>
      <c r="S44" s="107">
        <v>45350</v>
      </c>
      <c r="T44" s="107">
        <v>45626</v>
      </c>
      <c r="U44" s="121" t="s">
        <v>353</v>
      </c>
      <c r="V44" s="124" t="s">
        <v>206</v>
      </c>
      <c r="W44" s="124" t="s">
        <v>206</v>
      </c>
      <c r="X44" s="109">
        <v>0.5</v>
      </c>
      <c r="Y44" s="103" t="s">
        <v>208</v>
      </c>
      <c r="Z44" s="103" t="s">
        <v>354</v>
      </c>
      <c r="AA44" s="103" t="s">
        <v>355</v>
      </c>
      <c r="AB44" s="103" t="s">
        <v>199</v>
      </c>
      <c r="AC44" s="103" t="s">
        <v>199</v>
      </c>
      <c r="AD44" s="103" t="s">
        <v>356</v>
      </c>
      <c r="AE44" s="103" t="s">
        <v>357</v>
      </c>
      <c r="AF44" s="103" t="s">
        <v>364</v>
      </c>
      <c r="AG44" s="103" t="s">
        <v>199</v>
      </c>
      <c r="AH44" s="103" t="s">
        <v>199</v>
      </c>
      <c r="AI44" s="103" t="s">
        <v>199</v>
      </c>
      <c r="AJ44" s="103" t="s">
        <v>365</v>
      </c>
      <c r="AK44" s="103" t="s">
        <v>366</v>
      </c>
      <c r="AL44" s="106" t="s">
        <v>261</v>
      </c>
    </row>
    <row r="45" spans="2:38" s="111" customFormat="1" ht="270.75" hidden="1" x14ac:dyDescent="0.2">
      <c r="B45" s="103" t="s">
        <v>193</v>
      </c>
      <c r="C45" s="104" t="s">
        <v>194</v>
      </c>
      <c r="D45" s="103" t="s">
        <v>250</v>
      </c>
      <c r="E45" s="116" t="s">
        <v>251</v>
      </c>
      <c r="F45" s="117" t="s">
        <v>343</v>
      </c>
      <c r="G45" s="117"/>
      <c r="H45" s="103" t="s">
        <v>198</v>
      </c>
      <c r="I45" s="103" t="s">
        <v>253</v>
      </c>
      <c r="J45" s="103" t="s">
        <v>254</v>
      </c>
      <c r="K45" s="103" t="s">
        <v>199</v>
      </c>
      <c r="L45" s="103" t="s">
        <v>199</v>
      </c>
      <c r="M45" s="117" t="s">
        <v>367</v>
      </c>
      <c r="N45" s="103" t="s">
        <v>368</v>
      </c>
      <c r="O45" s="106" t="s">
        <v>369</v>
      </c>
      <c r="P45" s="103" t="s">
        <v>230</v>
      </c>
      <c r="Q45" s="103" t="s">
        <v>231</v>
      </c>
      <c r="R45" s="106" t="s">
        <v>220</v>
      </c>
      <c r="S45" s="107">
        <v>45627</v>
      </c>
      <c r="T45" s="107">
        <v>45641</v>
      </c>
      <c r="U45" s="106" t="s">
        <v>84</v>
      </c>
      <c r="V45" s="124"/>
      <c r="W45" s="124"/>
      <c r="X45" s="109"/>
      <c r="Y45" s="103" t="s">
        <v>208</v>
      </c>
      <c r="Z45" s="103" t="s">
        <v>232</v>
      </c>
      <c r="AA45" s="103" t="s">
        <v>233</v>
      </c>
      <c r="AB45" s="103" t="s">
        <v>199</v>
      </c>
      <c r="AC45" s="103" t="s">
        <v>199</v>
      </c>
      <c r="AD45" s="103" t="s">
        <v>209</v>
      </c>
      <c r="AE45" s="103" t="s">
        <v>199</v>
      </c>
      <c r="AF45" s="103" t="s">
        <v>199</v>
      </c>
      <c r="AG45" s="103" t="s">
        <v>199</v>
      </c>
      <c r="AH45" s="103" t="s">
        <v>199</v>
      </c>
      <c r="AI45" s="103" t="s">
        <v>199</v>
      </c>
      <c r="AJ45" s="103" t="s">
        <v>199</v>
      </c>
      <c r="AK45" s="103" t="s">
        <v>199</v>
      </c>
      <c r="AL45" s="106" t="s">
        <v>234</v>
      </c>
    </row>
    <row r="46" spans="2:38" s="111" customFormat="1" ht="270.75" hidden="1" x14ac:dyDescent="0.2">
      <c r="B46" s="103" t="s">
        <v>193</v>
      </c>
      <c r="C46" s="104" t="s">
        <v>194</v>
      </c>
      <c r="D46" s="103" t="s">
        <v>250</v>
      </c>
      <c r="E46" s="116" t="s">
        <v>251</v>
      </c>
      <c r="F46" s="117" t="s">
        <v>343</v>
      </c>
      <c r="G46" s="117"/>
      <c r="H46" s="103" t="s">
        <v>198</v>
      </c>
      <c r="I46" s="103" t="s">
        <v>253</v>
      </c>
      <c r="J46" s="103" t="s">
        <v>254</v>
      </c>
      <c r="K46" s="103" t="s">
        <v>199</v>
      </c>
      <c r="L46" s="103" t="s">
        <v>199</v>
      </c>
      <c r="M46" s="117" t="s">
        <v>370</v>
      </c>
      <c r="N46" s="123" t="s">
        <v>371</v>
      </c>
      <c r="O46" s="106" t="s">
        <v>372</v>
      </c>
      <c r="P46" s="123" t="s">
        <v>347</v>
      </c>
      <c r="Q46" s="123" t="s">
        <v>348</v>
      </c>
      <c r="R46" s="123" t="s">
        <v>349</v>
      </c>
      <c r="S46" s="107">
        <v>45350</v>
      </c>
      <c r="T46" s="107">
        <v>45626</v>
      </c>
      <c r="U46" s="121" t="s">
        <v>373</v>
      </c>
      <c r="V46" s="124" t="s">
        <v>206</v>
      </c>
      <c r="W46" s="124" t="s">
        <v>206</v>
      </c>
      <c r="X46" s="109">
        <v>0.15</v>
      </c>
      <c r="Y46" s="103" t="s">
        <v>208</v>
      </c>
      <c r="Z46" s="103" t="s">
        <v>354</v>
      </c>
      <c r="AA46" s="103" t="s">
        <v>355</v>
      </c>
      <c r="AB46" s="103" t="s">
        <v>374</v>
      </c>
      <c r="AC46" s="103" t="s">
        <v>199</v>
      </c>
      <c r="AD46" s="103" t="s">
        <v>356</v>
      </c>
      <c r="AE46" s="103" t="s">
        <v>357</v>
      </c>
      <c r="AF46" s="103" t="s">
        <v>364</v>
      </c>
      <c r="AG46" s="103" t="s">
        <v>199</v>
      </c>
      <c r="AH46" s="103" t="s">
        <v>199</v>
      </c>
      <c r="AI46" s="103" t="s">
        <v>199</v>
      </c>
      <c r="AJ46" s="103" t="s">
        <v>365</v>
      </c>
      <c r="AK46" s="103" t="s">
        <v>366</v>
      </c>
      <c r="AL46" s="106" t="s">
        <v>261</v>
      </c>
    </row>
    <row r="47" spans="2:38" s="111" customFormat="1" ht="213.75" hidden="1" x14ac:dyDescent="0.2">
      <c r="B47" s="103" t="s">
        <v>193</v>
      </c>
      <c r="C47" s="104" t="s">
        <v>194</v>
      </c>
      <c r="D47" s="103" t="s">
        <v>375</v>
      </c>
      <c r="E47" s="113" t="s">
        <v>376</v>
      </c>
      <c r="F47" s="114" t="s">
        <v>377</v>
      </c>
      <c r="G47" s="114"/>
      <c r="H47" s="103" t="s">
        <v>198</v>
      </c>
      <c r="I47" s="103" t="s">
        <v>378</v>
      </c>
      <c r="J47" s="103" t="s">
        <v>379</v>
      </c>
      <c r="K47" s="103" t="s">
        <v>238</v>
      </c>
      <c r="L47" s="103" t="s">
        <v>199</v>
      </c>
      <c r="M47" s="114" t="s">
        <v>380</v>
      </c>
      <c r="N47" s="103" t="s">
        <v>381</v>
      </c>
      <c r="O47" s="106" t="s">
        <v>382</v>
      </c>
      <c r="P47" s="103" t="s">
        <v>383</v>
      </c>
      <c r="Q47" s="103" t="s">
        <v>199</v>
      </c>
      <c r="R47" s="106" t="s">
        <v>72</v>
      </c>
      <c r="S47" s="107">
        <v>45292</v>
      </c>
      <c r="T47" s="107">
        <v>45641</v>
      </c>
      <c r="U47" s="118" t="s">
        <v>199</v>
      </c>
      <c r="V47" s="108"/>
      <c r="W47" s="103"/>
      <c r="X47" s="109">
        <v>1</v>
      </c>
      <c r="Y47" s="103" t="s">
        <v>245</v>
      </c>
      <c r="Z47" s="103" t="s">
        <v>199</v>
      </c>
      <c r="AA47" s="103" t="s">
        <v>199</v>
      </c>
      <c r="AB47" s="103" t="s">
        <v>199</v>
      </c>
      <c r="AC47" s="103" t="s">
        <v>199</v>
      </c>
      <c r="AD47" s="103" t="s">
        <v>209</v>
      </c>
      <c r="AE47" s="103" t="s">
        <v>199</v>
      </c>
      <c r="AF47" s="103" t="s">
        <v>199</v>
      </c>
      <c r="AG47" s="103" t="s">
        <v>199</v>
      </c>
      <c r="AH47" s="103" t="s">
        <v>199</v>
      </c>
      <c r="AI47" s="103" t="s">
        <v>199</v>
      </c>
      <c r="AJ47" s="103" t="s">
        <v>199</v>
      </c>
      <c r="AK47" s="103" t="s">
        <v>199</v>
      </c>
      <c r="AL47" s="106" t="s">
        <v>261</v>
      </c>
    </row>
    <row r="48" spans="2:38" s="111" customFormat="1" ht="213.75" hidden="1" x14ac:dyDescent="0.2">
      <c r="B48" s="103" t="s">
        <v>193</v>
      </c>
      <c r="C48" s="104" t="s">
        <v>194</v>
      </c>
      <c r="D48" s="103" t="s">
        <v>375</v>
      </c>
      <c r="E48" s="116" t="s">
        <v>376</v>
      </c>
      <c r="F48" s="116" t="s">
        <v>384</v>
      </c>
      <c r="G48" s="116"/>
      <c r="H48" s="103" t="s">
        <v>198</v>
      </c>
      <c r="I48" s="103" t="s">
        <v>378</v>
      </c>
      <c r="J48" s="103" t="s">
        <v>379</v>
      </c>
      <c r="K48" s="103" t="s">
        <v>238</v>
      </c>
      <c r="L48" s="103"/>
      <c r="M48" s="116" t="s">
        <v>385</v>
      </c>
      <c r="N48" s="103" t="s">
        <v>386</v>
      </c>
      <c r="O48" s="106" t="s">
        <v>387</v>
      </c>
      <c r="P48" s="103" t="s">
        <v>383</v>
      </c>
      <c r="Q48" s="103" t="s">
        <v>199</v>
      </c>
      <c r="R48" s="106" t="s">
        <v>72</v>
      </c>
      <c r="S48" s="107">
        <v>45292</v>
      </c>
      <c r="T48" s="107">
        <v>45641</v>
      </c>
      <c r="U48" s="118" t="s">
        <v>199</v>
      </c>
      <c r="V48" s="108"/>
      <c r="W48" s="103"/>
      <c r="X48" s="103">
        <v>100</v>
      </c>
      <c r="Y48" s="103" t="s">
        <v>245</v>
      </c>
      <c r="Z48" s="103" t="s">
        <v>199</v>
      </c>
      <c r="AA48" s="103" t="s">
        <v>199</v>
      </c>
      <c r="AB48" s="103" t="s">
        <v>199</v>
      </c>
      <c r="AC48" s="103" t="s">
        <v>199</v>
      </c>
      <c r="AD48" s="103" t="s">
        <v>209</v>
      </c>
      <c r="AE48" s="103" t="s">
        <v>199</v>
      </c>
      <c r="AF48" s="103" t="s">
        <v>199</v>
      </c>
      <c r="AG48" s="103" t="s">
        <v>199</v>
      </c>
      <c r="AH48" s="103" t="s">
        <v>199</v>
      </c>
      <c r="AI48" s="103" t="s">
        <v>199</v>
      </c>
      <c r="AJ48" s="103" t="s">
        <v>199</v>
      </c>
      <c r="AK48" s="103" t="s">
        <v>199</v>
      </c>
      <c r="AL48" s="106" t="s">
        <v>261</v>
      </c>
    </row>
    <row r="49" spans="2:38" s="111" customFormat="1" ht="270.75" hidden="1" x14ac:dyDescent="0.2">
      <c r="B49" s="125" t="s">
        <v>193</v>
      </c>
      <c r="C49" s="104" t="s">
        <v>194</v>
      </c>
      <c r="D49" s="123" t="s">
        <v>388</v>
      </c>
      <c r="E49" s="126" t="s">
        <v>389</v>
      </c>
      <c r="F49" s="123" t="s">
        <v>390</v>
      </c>
      <c r="G49" s="123"/>
      <c r="H49" s="123" t="s">
        <v>391</v>
      </c>
      <c r="I49" s="123" t="s">
        <v>392</v>
      </c>
      <c r="J49" s="123" t="s">
        <v>254</v>
      </c>
      <c r="K49" s="123" t="s">
        <v>199</v>
      </c>
      <c r="L49" s="123" t="s">
        <v>199</v>
      </c>
      <c r="M49" s="103" t="s">
        <v>393</v>
      </c>
      <c r="N49" s="103" t="s">
        <v>394</v>
      </c>
      <c r="O49" s="106" t="s">
        <v>395</v>
      </c>
      <c r="P49" s="123" t="s">
        <v>396</v>
      </c>
      <c r="Q49" s="123" t="s">
        <v>397</v>
      </c>
      <c r="R49" s="123" t="s">
        <v>84</v>
      </c>
      <c r="S49" s="121">
        <v>45293</v>
      </c>
      <c r="T49" s="121">
        <v>45626</v>
      </c>
      <c r="U49" s="123" t="s">
        <v>398</v>
      </c>
      <c r="V49" s="123" t="s">
        <v>206</v>
      </c>
      <c r="W49" s="108" t="s">
        <v>206</v>
      </c>
      <c r="X49" s="109">
        <v>0.5</v>
      </c>
      <c r="Y49" s="123" t="s">
        <v>399</v>
      </c>
      <c r="Z49" s="123" t="s">
        <v>400</v>
      </c>
      <c r="AA49" s="123" t="s">
        <v>401</v>
      </c>
      <c r="AB49" s="123" t="s">
        <v>208</v>
      </c>
      <c r="AC49" s="123" t="s">
        <v>199</v>
      </c>
      <c r="AD49" s="123" t="s">
        <v>364</v>
      </c>
      <c r="AE49" s="123" t="s">
        <v>199</v>
      </c>
      <c r="AF49" s="123" t="s">
        <v>199</v>
      </c>
      <c r="AG49" s="123" t="s">
        <v>199</v>
      </c>
      <c r="AH49" s="123" t="s">
        <v>199</v>
      </c>
      <c r="AI49" s="123" t="s">
        <v>199</v>
      </c>
      <c r="AJ49" s="123" t="s">
        <v>402</v>
      </c>
      <c r="AK49" s="123" t="s">
        <v>403</v>
      </c>
      <c r="AL49" s="123" t="s">
        <v>404</v>
      </c>
    </row>
    <row r="50" spans="2:38" s="111" customFormat="1" ht="270.75" hidden="1" x14ac:dyDescent="0.2">
      <c r="B50" s="125" t="s">
        <v>193</v>
      </c>
      <c r="C50" s="104" t="s">
        <v>194</v>
      </c>
      <c r="D50" s="123" t="s">
        <v>388</v>
      </c>
      <c r="E50" s="126" t="s">
        <v>389</v>
      </c>
      <c r="F50" s="127" t="s">
        <v>390</v>
      </c>
      <c r="G50" s="127"/>
      <c r="H50" s="123" t="s">
        <v>391</v>
      </c>
      <c r="I50" s="123" t="s">
        <v>392</v>
      </c>
      <c r="J50" s="123" t="s">
        <v>254</v>
      </c>
      <c r="K50" s="123" t="s">
        <v>199</v>
      </c>
      <c r="L50" s="123" t="s">
        <v>199</v>
      </c>
      <c r="M50" s="105" t="s">
        <v>405</v>
      </c>
      <c r="N50" s="103" t="s">
        <v>406</v>
      </c>
      <c r="O50" s="106" t="s">
        <v>407</v>
      </c>
      <c r="P50" s="123" t="s">
        <v>396</v>
      </c>
      <c r="Q50" s="123" t="s">
        <v>397</v>
      </c>
      <c r="R50" s="123" t="s">
        <v>84</v>
      </c>
      <c r="S50" s="121">
        <v>45293</v>
      </c>
      <c r="T50" s="121">
        <v>45626</v>
      </c>
      <c r="U50" s="123" t="s">
        <v>398</v>
      </c>
      <c r="V50" s="123" t="s">
        <v>206</v>
      </c>
      <c r="W50" s="108" t="s">
        <v>206</v>
      </c>
      <c r="X50" s="109">
        <v>0.3</v>
      </c>
      <c r="Y50" s="123" t="s">
        <v>399</v>
      </c>
      <c r="Z50" s="123" t="s">
        <v>400</v>
      </c>
      <c r="AA50" s="123" t="s">
        <v>401</v>
      </c>
      <c r="AB50" s="123" t="s">
        <v>208</v>
      </c>
      <c r="AC50" s="123" t="s">
        <v>199</v>
      </c>
      <c r="AD50" s="123" t="s">
        <v>364</v>
      </c>
      <c r="AE50" s="123" t="s">
        <v>199</v>
      </c>
      <c r="AF50" s="123" t="s">
        <v>199</v>
      </c>
      <c r="AG50" s="123" t="s">
        <v>199</v>
      </c>
      <c r="AH50" s="123" t="s">
        <v>199</v>
      </c>
      <c r="AI50" s="123" t="s">
        <v>199</v>
      </c>
      <c r="AJ50" s="123" t="s">
        <v>408</v>
      </c>
      <c r="AK50" s="123" t="s">
        <v>409</v>
      </c>
      <c r="AL50" s="123" t="s">
        <v>404</v>
      </c>
    </row>
    <row r="51" spans="2:38" s="111" customFormat="1" ht="270.75" hidden="1" x14ac:dyDescent="0.2">
      <c r="B51" s="125" t="s">
        <v>193</v>
      </c>
      <c r="C51" s="104" t="s">
        <v>194</v>
      </c>
      <c r="D51" s="123" t="s">
        <v>388</v>
      </c>
      <c r="E51" s="126" t="s">
        <v>389</v>
      </c>
      <c r="F51" s="127" t="s">
        <v>390</v>
      </c>
      <c r="G51" s="127"/>
      <c r="H51" s="123" t="s">
        <v>391</v>
      </c>
      <c r="I51" s="123" t="s">
        <v>392</v>
      </c>
      <c r="J51" s="123" t="s">
        <v>254</v>
      </c>
      <c r="K51" s="123" t="s">
        <v>199</v>
      </c>
      <c r="L51" s="123" t="s">
        <v>199</v>
      </c>
      <c r="M51" s="105" t="s">
        <v>410</v>
      </c>
      <c r="N51" s="103" t="s">
        <v>411</v>
      </c>
      <c r="O51" s="106" t="s">
        <v>412</v>
      </c>
      <c r="P51" s="123" t="s">
        <v>396</v>
      </c>
      <c r="Q51" s="123" t="s">
        <v>397</v>
      </c>
      <c r="R51" s="123" t="s">
        <v>84</v>
      </c>
      <c r="S51" s="121">
        <v>45293</v>
      </c>
      <c r="T51" s="121">
        <v>45626</v>
      </c>
      <c r="U51" s="123" t="s">
        <v>398</v>
      </c>
      <c r="V51" s="123" t="s">
        <v>206</v>
      </c>
      <c r="W51" s="108" t="s">
        <v>206</v>
      </c>
      <c r="X51" s="109">
        <v>0.2</v>
      </c>
      <c r="Y51" s="123" t="s">
        <v>399</v>
      </c>
      <c r="Z51" s="123" t="s">
        <v>400</v>
      </c>
      <c r="AA51" s="123" t="s">
        <v>401</v>
      </c>
      <c r="AB51" s="123" t="s">
        <v>208</v>
      </c>
      <c r="AC51" s="123" t="s">
        <v>199</v>
      </c>
      <c r="AD51" s="123" t="s">
        <v>364</v>
      </c>
      <c r="AE51" s="123" t="s">
        <v>199</v>
      </c>
      <c r="AF51" s="123" t="s">
        <v>199</v>
      </c>
      <c r="AG51" s="123" t="s">
        <v>199</v>
      </c>
      <c r="AH51" s="123" t="s">
        <v>199</v>
      </c>
      <c r="AI51" s="123" t="s">
        <v>199</v>
      </c>
      <c r="AJ51" s="123" t="s">
        <v>402</v>
      </c>
      <c r="AK51" s="123" t="s">
        <v>403</v>
      </c>
      <c r="AL51" s="123" t="s">
        <v>404</v>
      </c>
    </row>
    <row r="52" spans="2:38" s="111" customFormat="1" ht="270.75" hidden="1" x14ac:dyDescent="0.2">
      <c r="B52" s="125" t="s">
        <v>193</v>
      </c>
      <c r="C52" s="104" t="s">
        <v>194</v>
      </c>
      <c r="D52" s="123" t="s">
        <v>388</v>
      </c>
      <c r="E52" s="126" t="s">
        <v>389</v>
      </c>
      <c r="F52" s="128" t="s">
        <v>413</v>
      </c>
      <c r="G52" s="128"/>
      <c r="H52" s="123" t="s">
        <v>391</v>
      </c>
      <c r="I52" s="123" t="s">
        <v>392</v>
      </c>
      <c r="J52" s="123" t="s">
        <v>254</v>
      </c>
      <c r="K52" s="123" t="s">
        <v>199</v>
      </c>
      <c r="L52" s="123" t="s">
        <v>199</v>
      </c>
      <c r="M52" s="117" t="s">
        <v>414</v>
      </c>
      <c r="N52" s="103" t="s">
        <v>415</v>
      </c>
      <c r="O52" s="106" t="s">
        <v>346</v>
      </c>
      <c r="P52" s="123" t="s">
        <v>396</v>
      </c>
      <c r="Q52" s="103" t="s">
        <v>416</v>
      </c>
      <c r="R52" s="103" t="s">
        <v>84</v>
      </c>
      <c r="S52" s="107">
        <v>45306</v>
      </c>
      <c r="T52" s="107">
        <v>45321</v>
      </c>
      <c r="U52" s="107" t="s">
        <v>50</v>
      </c>
      <c r="V52" s="124" t="s">
        <v>206</v>
      </c>
      <c r="W52" s="106" t="s">
        <v>206</v>
      </c>
      <c r="X52" s="109">
        <v>0.05</v>
      </c>
      <c r="Y52" s="103" t="s">
        <v>208</v>
      </c>
      <c r="Z52" s="103" t="s">
        <v>354</v>
      </c>
      <c r="AA52" s="103" t="s">
        <v>355</v>
      </c>
      <c r="AB52" s="103" t="s">
        <v>199</v>
      </c>
      <c r="AC52" s="106" t="s">
        <v>199</v>
      </c>
      <c r="AD52" s="103" t="s">
        <v>356</v>
      </c>
      <c r="AE52" s="103" t="s">
        <v>417</v>
      </c>
      <c r="AF52" s="103" t="s">
        <v>199</v>
      </c>
      <c r="AG52" s="103" t="s">
        <v>199</v>
      </c>
      <c r="AH52" s="103" t="s">
        <v>199</v>
      </c>
      <c r="AI52" s="103" t="s">
        <v>199</v>
      </c>
      <c r="AJ52" s="103" t="s">
        <v>199</v>
      </c>
      <c r="AK52" s="103" t="s">
        <v>199</v>
      </c>
      <c r="AL52" s="103" t="s">
        <v>418</v>
      </c>
    </row>
    <row r="53" spans="2:38" s="111" customFormat="1" ht="270.75" hidden="1" x14ac:dyDescent="0.2">
      <c r="B53" s="125" t="s">
        <v>193</v>
      </c>
      <c r="C53" s="104" t="s">
        <v>194</v>
      </c>
      <c r="D53" s="123" t="s">
        <v>388</v>
      </c>
      <c r="E53" s="126" t="s">
        <v>389</v>
      </c>
      <c r="F53" s="128" t="s">
        <v>413</v>
      </c>
      <c r="G53" s="128"/>
      <c r="H53" s="123" t="s">
        <v>391</v>
      </c>
      <c r="I53" s="123" t="s">
        <v>392</v>
      </c>
      <c r="J53" s="123" t="s">
        <v>254</v>
      </c>
      <c r="K53" s="123" t="s">
        <v>199</v>
      </c>
      <c r="L53" s="123" t="s">
        <v>199</v>
      </c>
      <c r="M53" s="117" t="s">
        <v>419</v>
      </c>
      <c r="N53" s="103" t="s">
        <v>420</v>
      </c>
      <c r="O53" s="106" t="s">
        <v>421</v>
      </c>
      <c r="P53" s="123" t="s">
        <v>396</v>
      </c>
      <c r="Q53" s="103" t="s">
        <v>416</v>
      </c>
      <c r="R53" s="103" t="s">
        <v>84</v>
      </c>
      <c r="S53" s="107">
        <v>45350</v>
      </c>
      <c r="T53" s="107">
        <v>45626</v>
      </c>
      <c r="U53" s="129" t="s">
        <v>422</v>
      </c>
      <c r="V53" s="124" t="s">
        <v>206</v>
      </c>
      <c r="W53" s="106" t="s">
        <v>206</v>
      </c>
      <c r="X53" s="109">
        <v>0.2</v>
      </c>
      <c r="Y53" s="103" t="s">
        <v>208</v>
      </c>
      <c r="Z53" s="103" t="s">
        <v>354</v>
      </c>
      <c r="AA53" s="103" t="s">
        <v>355</v>
      </c>
      <c r="AB53" s="103" t="s">
        <v>423</v>
      </c>
      <c r="AC53" s="106" t="s">
        <v>199</v>
      </c>
      <c r="AD53" s="103" t="s">
        <v>356</v>
      </c>
      <c r="AE53" s="103" t="s">
        <v>417</v>
      </c>
      <c r="AF53" s="103" t="s">
        <v>199</v>
      </c>
      <c r="AG53" s="103" t="s">
        <v>199</v>
      </c>
      <c r="AH53" s="103" t="s">
        <v>199</v>
      </c>
      <c r="AI53" s="103" t="s">
        <v>199</v>
      </c>
      <c r="AJ53" s="103" t="s">
        <v>199</v>
      </c>
      <c r="AK53" s="103" t="s">
        <v>199</v>
      </c>
      <c r="AL53" s="103" t="s">
        <v>418</v>
      </c>
    </row>
    <row r="54" spans="2:38" s="111" customFormat="1" ht="270.75" hidden="1" x14ac:dyDescent="0.2">
      <c r="B54" s="125" t="s">
        <v>193</v>
      </c>
      <c r="C54" s="104" t="s">
        <v>194</v>
      </c>
      <c r="D54" s="123" t="s">
        <v>388</v>
      </c>
      <c r="E54" s="126" t="s">
        <v>389</v>
      </c>
      <c r="F54" s="128" t="s">
        <v>413</v>
      </c>
      <c r="G54" s="128"/>
      <c r="H54" s="123" t="s">
        <v>391</v>
      </c>
      <c r="I54" s="123" t="s">
        <v>392</v>
      </c>
      <c r="J54" s="123" t="s">
        <v>254</v>
      </c>
      <c r="K54" s="123" t="s">
        <v>199</v>
      </c>
      <c r="L54" s="123" t="s">
        <v>199</v>
      </c>
      <c r="M54" s="117" t="s">
        <v>424</v>
      </c>
      <c r="N54" s="103" t="s">
        <v>351</v>
      </c>
      <c r="O54" s="106" t="s">
        <v>425</v>
      </c>
      <c r="P54" s="123" t="s">
        <v>396</v>
      </c>
      <c r="Q54" s="103" t="s">
        <v>416</v>
      </c>
      <c r="R54" s="103" t="s">
        <v>84</v>
      </c>
      <c r="S54" s="107">
        <v>45350</v>
      </c>
      <c r="T54" s="107">
        <v>45626</v>
      </c>
      <c r="U54" s="107" t="s">
        <v>50</v>
      </c>
      <c r="V54" s="124" t="s">
        <v>206</v>
      </c>
      <c r="W54" s="106" t="s">
        <v>206</v>
      </c>
      <c r="X54" s="109">
        <v>0.2</v>
      </c>
      <c r="Y54" s="103" t="s">
        <v>208</v>
      </c>
      <c r="Z54" s="103" t="s">
        <v>354</v>
      </c>
      <c r="AA54" s="103" t="s">
        <v>355</v>
      </c>
      <c r="AB54" s="103" t="s">
        <v>423</v>
      </c>
      <c r="AC54" s="106" t="s">
        <v>199</v>
      </c>
      <c r="AD54" s="103" t="s">
        <v>356</v>
      </c>
      <c r="AE54" s="103" t="s">
        <v>417</v>
      </c>
      <c r="AF54" s="103" t="s">
        <v>199</v>
      </c>
      <c r="AG54" s="103" t="s">
        <v>199</v>
      </c>
      <c r="AH54" s="103" t="s">
        <v>199</v>
      </c>
      <c r="AI54" s="103" t="s">
        <v>199</v>
      </c>
      <c r="AJ54" s="103" t="s">
        <v>199</v>
      </c>
      <c r="AK54" s="103" t="s">
        <v>199</v>
      </c>
      <c r="AL54" s="103" t="s">
        <v>418</v>
      </c>
    </row>
    <row r="55" spans="2:38" s="111" customFormat="1" ht="270.75" hidden="1" x14ac:dyDescent="0.2">
      <c r="B55" s="125" t="s">
        <v>193</v>
      </c>
      <c r="C55" s="104" t="s">
        <v>194</v>
      </c>
      <c r="D55" s="123" t="s">
        <v>388</v>
      </c>
      <c r="E55" s="126" t="s">
        <v>389</v>
      </c>
      <c r="F55" s="128" t="s">
        <v>413</v>
      </c>
      <c r="G55" s="128"/>
      <c r="H55" s="123" t="s">
        <v>391</v>
      </c>
      <c r="I55" s="123" t="s">
        <v>392</v>
      </c>
      <c r="J55" s="123" t="s">
        <v>254</v>
      </c>
      <c r="K55" s="123" t="s">
        <v>199</v>
      </c>
      <c r="L55" s="123" t="s">
        <v>199</v>
      </c>
      <c r="M55" s="117" t="s">
        <v>426</v>
      </c>
      <c r="N55" s="103" t="s">
        <v>427</v>
      </c>
      <c r="O55" s="106" t="s">
        <v>428</v>
      </c>
      <c r="P55" s="123" t="s">
        <v>396</v>
      </c>
      <c r="Q55" s="103" t="s">
        <v>416</v>
      </c>
      <c r="R55" s="103" t="s">
        <v>84</v>
      </c>
      <c r="S55" s="107">
        <v>45350</v>
      </c>
      <c r="T55" s="107">
        <v>45626</v>
      </c>
      <c r="U55" s="107" t="s">
        <v>50</v>
      </c>
      <c r="V55" s="124" t="s">
        <v>206</v>
      </c>
      <c r="W55" s="106" t="s">
        <v>206</v>
      </c>
      <c r="X55" s="109">
        <v>0.25</v>
      </c>
      <c r="Y55" s="103" t="s">
        <v>208</v>
      </c>
      <c r="Z55" s="103" t="s">
        <v>354</v>
      </c>
      <c r="AA55" s="103" t="s">
        <v>355</v>
      </c>
      <c r="AB55" s="103" t="s">
        <v>199</v>
      </c>
      <c r="AC55" s="106" t="s">
        <v>199</v>
      </c>
      <c r="AD55" s="103" t="s">
        <v>356</v>
      </c>
      <c r="AE55" s="103" t="s">
        <v>417</v>
      </c>
      <c r="AF55" s="103" t="s">
        <v>199</v>
      </c>
      <c r="AG55" s="103" t="s">
        <v>199</v>
      </c>
      <c r="AH55" s="103" t="s">
        <v>199</v>
      </c>
      <c r="AI55" s="103" t="s">
        <v>199</v>
      </c>
      <c r="AJ55" s="103" t="s">
        <v>199</v>
      </c>
      <c r="AK55" s="103" t="s">
        <v>199</v>
      </c>
      <c r="AL55" s="103" t="s">
        <v>418</v>
      </c>
    </row>
    <row r="56" spans="2:38" s="111" customFormat="1" ht="270.75" hidden="1" x14ac:dyDescent="0.2">
      <c r="B56" s="125" t="s">
        <v>193</v>
      </c>
      <c r="C56" s="104" t="s">
        <v>194</v>
      </c>
      <c r="D56" s="123" t="s">
        <v>388</v>
      </c>
      <c r="E56" s="126" t="s">
        <v>389</v>
      </c>
      <c r="F56" s="128" t="s">
        <v>413</v>
      </c>
      <c r="G56" s="128"/>
      <c r="H56" s="123" t="s">
        <v>391</v>
      </c>
      <c r="I56" s="123" t="s">
        <v>392</v>
      </c>
      <c r="J56" s="123" t="s">
        <v>254</v>
      </c>
      <c r="K56" s="123" t="s">
        <v>199</v>
      </c>
      <c r="L56" s="123" t="s">
        <v>199</v>
      </c>
      <c r="M56" s="117" t="s">
        <v>429</v>
      </c>
      <c r="N56" s="103" t="s">
        <v>430</v>
      </c>
      <c r="O56" s="106" t="s">
        <v>431</v>
      </c>
      <c r="P56" s="123" t="s">
        <v>396</v>
      </c>
      <c r="Q56" s="103" t="s">
        <v>416</v>
      </c>
      <c r="R56" s="103" t="s">
        <v>84</v>
      </c>
      <c r="S56" s="107">
        <v>45597</v>
      </c>
      <c r="T56" s="107">
        <v>45626</v>
      </c>
      <c r="U56" s="107" t="s">
        <v>50</v>
      </c>
      <c r="V56" s="124" t="s">
        <v>206</v>
      </c>
      <c r="W56" s="106" t="s">
        <v>206</v>
      </c>
      <c r="X56" s="109">
        <v>0.25</v>
      </c>
      <c r="Y56" s="103" t="s">
        <v>208</v>
      </c>
      <c r="Z56" s="103" t="s">
        <v>399</v>
      </c>
      <c r="AA56" s="103" t="s">
        <v>354</v>
      </c>
      <c r="AB56" s="103" t="s">
        <v>355</v>
      </c>
      <c r="AC56" s="106" t="s">
        <v>199</v>
      </c>
      <c r="AD56" s="103" t="s">
        <v>356</v>
      </c>
      <c r="AE56" s="103" t="s">
        <v>417</v>
      </c>
      <c r="AF56" s="103" t="s">
        <v>364</v>
      </c>
      <c r="AG56" s="103" t="s">
        <v>199</v>
      </c>
      <c r="AH56" s="103" t="s">
        <v>199</v>
      </c>
      <c r="AI56" s="103" t="s">
        <v>199</v>
      </c>
      <c r="AJ56" s="103" t="s">
        <v>408</v>
      </c>
      <c r="AK56" s="103" t="s">
        <v>409</v>
      </c>
      <c r="AL56" s="103" t="s">
        <v>418</v>
      </c>
    </row>
    <row r="57" spans="2:38" s="111" customFormat="1" ht="270.75" hidden="1" x14ac:dyDescent="0.2">
      <c r="B57" s="125" t="s">
        <v>193</v>
      </c>
      <c r="C57" s="104" t="s">
        <v>194</v>
      </c>
      <c r="D57" s="123" t="s">
        <v>388</v>
      </c>
      <c r="E57" s="126" t="s">
        <v>389</v>
      </c>
      <c r="F57" s="128" t="s">
        <v>413</v>
      </c>
      <c r="G57" s="128"/>
      <c r="H57" s="123" t="s">
        <v>391</v>
      </c>
      <c r="I57" s="123" t="s">
        <v>392</v>
      </c>
      <c r="J57" s="123" t="s">
        <v>254</v>
      </c>
      <c r="K57" s="123" t="s">
        <v>199</v>
      </c>
      <c r="L57" s="123" t="s">
        <v>199</v>
      </c>
      <c r="M57" s="117" t="s">
        <v>432</v>
      </c>
      <c r="N57" s="103" t="s">
        <v>433</v>
      </c>
      <c r="O57" s="106" t="s">
        <v>434</v>
      </c>
      <c r="P57" s="123" t="s">
        <v>396</v>
      </c>
      <c r="Q57" s="103" t="s">
        <v>416</v>
      </c>
      <c r="R57" s="103" t="s">
        <v>84</v>
      </c>
      <c r="S57" s="107">
        <v>45350</v>
      </c>
      <c r="T57" s="107">
        <v>45626</v>
      </c>
      <c r="U57" s="107" t="s">
        <v>50</v>
      </c>
      <c r="V57" s="124" t="s">
        <v>206</v>
      </c>
      <c r="W57" s="106" t="s">
        <v>206</v>
      </c>
      <c r="X57" s="109">
        <v>0.05</v>
      </c>
      <c r="Y57" s="103" t="s">
        <v>208</v>
      </c>
      <c r="Z57" s="103" t="s">
        <v>399</v>
      </c>
      <c r="AA57" s="103" t="s">
        <v>354</v>
      </c>
      <c r="AB57" s="103" t="s">
        <v>355</v>
      </c>
      <c r="AC57" s="106" t="s">
        <v>199</v>
      </c>
      <c r="AD57" s="103" t="s">
        <v>356</v>
      </c>
      <c r="AE57" s="103" t="s">
        <v>417</v>
      </c>
      <c r="AF57" s="103" t="s">
        <v>364</v>
      </c>
      <c r="AG57" s="103" t="s">
        <v>199</v>
      </c>
      <c r="AH57" s="103" t="s">
        <v>199</v>
      </c>
      <c r="AI57" s="103" t="s">
        <v>199</v>
      </c>
      <c r="AJ57" s="103" t="s">
        <v>408</v>
      </c>
      <c r="AK57" s="103" t="s">
        <v>409</v>
      </c>
      <c r="AL57" s="103" t="s">
        <v>418</v>
      </c>
    </row>
    <row r="58" spans="2:38" s="111" customFormat="1" ht="270.75" hidden="1" x14ac:dyDescent="0.2">
      <c r="B58" s="125" t="s">
        <v>193</v>
      </c>
      <c r="C58" s="104" t="s">
        <v>194</v>
      </c>
      <c r="D58" s="123" t="s">
        <v>388</v>
      </c>
      <c r="E58" s="126" t="s">
        <v>389</v>
      </c>
      <c r="F58" s="128" t="s">
        <v>413</v>
      </c>
      <c r="G58" s="128"/>
      <c r="H58" s="123" t="s">
        <v>391</v>
      </c>
      <c r="I58" s="123" t="s">
        <v>392</v>
      </c>
      <c r="J58" s="123" t="s">
        <v>254</v>
      </c>
      <c r="K58" s="123" t="s">
        <v>199</v>
      </c>
      <c r="L58" s="123" t="s">
        <v>199</v>
      </c>
      <c r="M58" s="117" t="s">
        <v>435</v>
      </c>
      <c r="N58" s="103" t="s">
        <v>436</v>
      </c>
      <c r="O58" s="106" t="s">
        <v>437</v>
      </c>
      <c r="P58" s="103" t="s">
        <v>438</v>
      </c>
      <c r="Q58" s="103" t="s">
        <v>439</v>
      </c>
      <c r="R58" s="103" t="s">
        <v>220</v>
      </c>
      <c r="S58" s="107">
        <v>45352</v>
      </c>
      <c r="T58" s="107">
        <v>45596</v>
      </c>
      <c r="U58" s="107" t="s">
        <v>84</v>
      </c>
      <c r="V58" s="124"/>
      <c r="W58" s="106"/>
      <c r="X58" s="109"/>
      <c r="Y58" s="103" t="s">
        <v>208</v>
      </c>
      <c r="Z58" s="103" t="s">
        <v>399</v>
      </c>
      <c r="AA58" s="103" t="s">
        <v>354</v>
      </c>
      <c r="AB58" s="103" t="s">
        <v>355</v>
      </c>
      <c r="AC58" s="106" t="s">
        <v>199</v>
      </c>
      <c r="AD58" s="103" t="s">
        <v>356</v>
      </c>
      <c r="AE58" s="103" t="s">
        <v>417</v>
      </c>
      <c r="AF58" s="103" t="s">
        <v>199</v>
      </c>
      <c r="AG58" s="103" t="s">
        <v>199</v>
      </c>
      <c r="AH58" s="103" t="s">
        <v>199</v>
      </c>
      <c r="AI58" s="103" t="s">
        <v>199</v>
      </c>
      <c r="AJ58" s="103" t="s">
        <v>199</v>
      </c>
      <c r="AK58" s="103" t="s">
        <v>199</v>
      </c>
      <c r="AL58" s="103" t="s">
        <v>234</v>
      </c>
    </row>
    <row r="59" spans="2:38" s="111" customFormat="1" ht="270.75" hidden="1" x14ac:dyDescent="0.2">
      <c r="B59" s="125" t="s">
        <v>193</v>
      </c>
      <c r="C59" s="104" t="s">
        <v>194</v>
      </c>
      <c r="D59" s="123" t="s">
        <v>388</v>
      </c>
      <c r="E59" s="126" t="s">
        <v>389</v>
      </c>
      <c r="F59" s="127" t="s">
        <v>440</v>
      </c>
      <c r="G59" s="127"/>
      <c r="H59" s="123" t="s">
        <v>391</v>
      </c>
      <c r="I59" s="123" t="s">
        <v>392</v>
      </c>
      <c r="J59" s="123" t="s">
        <v>254</v>
      </c>
      <c r="K59" s="123" t="s">
        <v>199</v>
      </c>
      <c r="L59" s="123" t="s">
        <v>199</v>
      </c>
      <c r="M59" s="105" t="s">
        <v>441</v>
      </c>
      <c r="N59" s="103" t="s">
        <v>442</v>
      </c>
      <c r="O59" s="106" t="s">
        <v>443</v>
      </c>
      <c r="P59" s="103" t="s">
        <v>444</v>
      </c>
      <c r="Q59" s="103" t="s">
        <v>445</v>
      </c>
      <c r="R59" s="103" t="s">
        <v>84</v>
      </c>
      <c r="S59" s="107">
        <v>45350</v>
      </c>
      <c r="T59" s="107">
        <v>45442</v>
      </c>
      <c r="U59" s="107" t="s">
        <v>99</v>
      </c>
      <c r="V59" s="108">
        <v>8000000</v>
      </c>
      <c r="W59" s="106">
        <v>618</v>
      </c>
      <c r="X59" s="109">
        <v>0.15</v>
      </c>
      <c r="Y59" s="103" t="s">
        <v>207</v>
      </c>
      <c r="Z59" s="103" t="s">
        <v>208</v>
      </c>
      <c r="AA59" s="103" t="s">
        <v>199</v>
      </c>
      <c r="AB59" s="103" t="s">
        <v>199</v>
      </c>
      <c r="AC59" s="106" t="s">
        <v>199</v>
      </c>
      <c r="AD59" s="103" t="s">
        <v>209</v>
      </c>
      <c r="AE59" s="103" t="s">
        <v>248</v>
      </c>
      <c r="AF59" s="103" t="s">
        <v>199</v>
      </c>
      <c r="AG59" s="103" t="s">
        <v>199</v>
      </c>
      <c r="AH59" s="103" t="s">
        <v>199</v>
      </c>
      <c r="AI59" s="103" t="s">
        <v>199</v>
      </c>
      <c r="AJ59" s="103" t="s">
        <v>199</v>
      </c>
      <c r="AK59" s="103" t="s">
        <v>199</v>
      </c>
      <c r="AL59" s="103" t="s">
        <v>418</v>
      </c>
    </row>
    <row r="60" spans="2:38" s="111" customFormat="1" ht="270.75" hidden="1" x14ac:dyDescent="0.2">
      <c r="B60" s="125" t="s">
        <v>193</v>
      </c>
      <c r="C60" s="104" t="s">
        <v>194</v>
      </c>
      <c r="D60" s="123" t="s">
        <v>388</v>
      </c>
      <c r="E60" s="126" t="s">
        <v>389</v>
      </c>
      <c r="F60" s="127" t="s">
        <v>440</v>
      </c>
      <c r="G60" s="127"/>
      <c r="H60" s="123" t="s">
        <v>391</v>
      </c>
      <c r="I60" s="123" t="s">
        <v>392</v>
      </c>
      <c r="J60" s="123" t="s">
        <v>254</v>
      </c>
      <c r="K60" s="123" t="s">
        <v>199</v>
      </c>
      <c r="L60" s="123" t="s">
        <v>199</v>
      </c>
      <c r="M60" s="105" t="s">
        <v>446</v>
      </c>
      <c r="N60" s="103" t="s">
        <v>447</v>
      </c>
      <c r="O60" s="106" t="s">
        <v>448</v>
      </c>
      <c r="P60" s="103" t="s">
        <v>444</v>
      </c>
      <c r="Q60" s="103" t="s">
        <v>445</v>
      </c>
      <c r="R60" s="103" t="s">
        <v>84</v>
      </c>
      <c r="S60" s="107">
        <v>45444</v>
      </c>
      <c r="T60" s="107">
        <v>45596</v>
      </c>
      <c r="U60" s="107" t="s">
        <v>99</v>
      </c>
      <c r="V60" s="108">
        <v>30000000</v>
      </c>
      <c r="W60" s="106">
        <v>618</v>
      </c>
      <c r="X60" s="109">
        <v>0.7</v>
      </c>
      <c r="Y60" s="103" t="s">
        <v>208</v>
      </c>
      <c r="Z60" s="103" t="s">
        <v>399</v>
      </c>
      <c r="AA60" s="103" t="s">
        <v>374</v>
      </c>
      <c r="AB60" s="103" t="s">
        <v>449</v>
      </c>
      <c r="AC60" s="106" t="s">
        <v>199</v>
      </c>
      <c r="AD60" s="103" t="s">
        <v>364</v>
      </c>
      <c r="AE60" s="103" t="s">
        <v>248</v>
      </c>
      <c r="AF60" s="103" t="s">
        <v>199</v>
      </c>
      <c r="AG60" s="103" t="s">
        <v>199</v>
      </c>
      <c r="AH60" s="103" t="s">
        <v>199</v>
      </c>
      <c r="AI60" s="103" t="s">
        <v>199</v>
      </c>
      <c r="AJ60" s="103" t="s">
        <v>408</v>
      </c>
      <c r="AK60" s="103" t="s">
        <v>409</v>
      </c>
      <c r="AL60" s="103" t="s">
        <v>418</v>
      </c>
    </row>
    <row r="61" spans="2:38" s="111" customFormat="1" ht="270.75" hidden="1" x14ac:dyDescent="0.2">
      <c r="B61" s="125" t="s">
        <v>193</v>
      </c>
      <c r="C61" s="104" t="s">
        <v>194</v>
      </c>
      <c r="D61" s="123" t="s">
        <v>388</v>
      </c>
      <c r="E61" s="126" t="s">
        <v>389</v>
      </c>
      <c r="F61" s="127" t="s">
        <v>440</v>
      </c>
      <c r="G61" s="127"/>
      <c r="H61" s="123" t="s">
        <v>391</v>
      </c>
      <c r="I61" s="123" t="s">
        <v>392</v>
      </c>
      <c r="J61" s="123" t="s">
        <v>254</v>
      </c>
      <c r="K61" s="123" t="s">
        <v>199</v>
      </c>
      <c r="L61" s="123" t="s">
        <v>199</v>
      </c>
      <c r="M61" s="105" t="s">
        <v>450</v>
      </c>
      <c r="N61" s="103" t="s">
        <v>451</v>
      </c>
      <c r="O61" s="106" t="s">
        <v>452</v>
      </c>
      <c r="P61" s="103" t="s">
        <v>444</v>
      </c>
      <c r="Q61" s="103" t="s">
        <v>445</v>
      </c>
      <c r="R61" s="103" t="s">
        <v>84</v>
      </c>
      <c r="S61" s="107">
        <v>45597</v>
      </c>
      <c r="T61" s="107">
        <v>45626</v>
      </c>
      <c r="U61" s="107" t="s">
        <v>199</v>
      </c>
      <c r="V61" s="108">
        <v>8000000</v>
      </c>
      <c r="W61" s="106">
        <v>618</v>
      </c>
      <c r="X61" s="109">
        <v>0.15</v>
      </c>
      <c r="Y61" s="103" t="s">
        <v>208</v>
      </c>
      <c r="Z61" s="103" t="s">
        <v>400</v>
      </c>
      <c r="AA61" s="103" t="s">
        <v>199</v>
      </c>
      <c r="AB61" s="103" t="s">
        <v>199</v>
      </c>
      <c r="AC61" s="106" t="s">
        <v>199</v>
      </c>
      <c r="AD61" s="103" t="s">
        <v>364</v>
      </c>
      <c r="AE61" s="103" t="s">
        <v>248</v>
      </c>
      <c r="AF61" s="103" t="s">
        <v>199</v>
      </c>
      <c r="AG61" s="103" t="s">
        <v>199</v>
      </c>
      <c r="AH61" s="103" t="s">
        <v>199</v>
      </c>
      <c r="AI61" s="103" t="s">
        <v>199</v>
      </c>
      <c r="AJ61" s="103" t="s">
        <v>402</v>
      </c>
      <c r="AK61" s="103" t="s">
        <v>403</v>
      </c>
      <c r="AL61" s="103" t="s">
        <v>418</v>
      </c>
    </row>
    <row r="62" spans="2:38" s="111" customFormat="1" ht="128.25" hidden="1" x14ac:dyDescent="0.2">
      <c r="B62" s="125" t="s">
        <v>453</v>
      </c>
      <c r="C62" s="130" t="s">
        <v>454</v>
      </c>
      <c r="D62" s="123" t="s">
        <v>455</v>
      </c>
      <c r="E62" s="123" t="s">
        <v>456</v>
      </c>
      <c r="F62" s="123" t="s">
        <v>457</v>
      </c>
      <c r="G62" s="123"/>
      <c r="H62" s="123" t="s">
        <v>458</v>
      </c>
      <c r="I62" s="123" t="s">
        <v>199</v>
      </c>
      <c r="J62" s="103" t="s">
        <v>199</v>
      </c>
      <c r="K62" s="103" t="s">
        <v>199</v>
      </c>
      <c r="L62" s="103" t="s">
        <v>199</v>
      </c>
      <c r="M62" s="103" t="s">
        <v>459</v>
      </c>
      <c r="N62" s="103" t="s">
        <v>460</v>
      </c>
      <c r="O62" s="106" t="s">
        <v>461</v>
      </c>
      <c r="P62" s="123" t="s">
        <v>396</v>
      </c>
      <c r="Q62" s="103" t="s">
        <v>462</v>
      </c>
      <c r="R62" s="103" t="s">
        <v>84</v>
      </c>
      <c r="S62" s="107">
        <v>45324</v>
      </c>
      <c r="T62" s="107">
        <v>45626</v>
      </c>
      <c r="U62" s="107" t="s">
        <v>281</v>
      </c>
      <c r="V62" s="131">
        <v>65000000</v>
      </c>
      <c r="W62" s="106">
        <v>549</v>
      </c>
      <c r="X62" s="109"/>
      <c r="Y62" s="103" t="s">
        <v>463</v>
      </c>
      <c r="Z62" s="103" t="s">
        <v>423</v>
      </c>
      <c r="AA62" s="103" t="s">
        <v>199</v>
      </c>
      <c r="AB62" s="103" t="s">
        <v>199</v>
      </c>
      <c r="AC62" s="106" t="s">
        <v>199</v>
      </c>
      <c r="AD62" s="103" t="s">
        <v>209</v>
      </c>
      <c r="AE62" s="103" t="s">
        <v>248</v>
      </c>
      <c r="AF62" s="103" t="s">
        <v>199</v>
      </c>
      <c r="AG62" s="103" t="s">
        <v>199</v>
      </c>
      <c r="AH62" s="103" t="s">
        <v>199</v>
      </c>
      <c r="AI62" s="103" t="s">
        <v>199</v>
      </c>
      <c r="AJ62" s="103" t="s">
        <v>199</v>
      </c>
      <c r="AK62" s="103" t="s">
        <v>199</v>
      </c>
      <c r="AL62" s="103" t="s">
        <v>418</v>
      </c>
    </row>
    <row r="63" spans="2:38" s="111" customFormat="1" ht="128.25" hidden="1" x14ac:dyDescent="0.2">
      <c r="B63" s="103" t="s">
        <v>453</v>
      </c>
      <c r="C63" s="104" t="s">
        <v>454</v>
      </c>
      <c r="D63" s="103" t="s">
        <v>455</v>
      </c>
      <c r="E63" s="123" t="s">
        <v>456</v>
      </c>
      <c r="F63" s="123" t="s">
        <v>457</v>
      </c>
      <c r="G63" s="123"/>
      <c r="H63" s="123" t="s">
        <v>458</v>
      </c>
      <c r="I63" s="103" t="s">
        <v>199</v>
      </c>
      <c r="J63" s="103" t="s">
        <v>199</v>
      </c>
      <c r="K63" s="103" t="s">
        <v>199</v>
      </c>
      <c r="L63" s="103" t="s">
        <v>199</v>
      </c>
      <c r="M63" s="103" t="s">
        <v>464</v>
      </c>
      <c r="N63" s="103" t="s">
        <v>465</v>
      </c>
      <c r="O63" s="106" t="s">
        <v>466</v>
      </c>
      <c r="P63" s="103" t="s">
        <v>347</v>
      </c>
      <c r="Q63" s="103" t="s">
        <v>445</v>
      </c>
      <c r="R63" s="103" t="s">
        <v>84</v>
      </c>
      <c r="S63" s="107">
        <v>45324</v>
      </c>
      <c r="T63" s="107">
        <v>45626</v>
      </c>
      <c r="U63" s="107" t="s">
        <v>84</v>
      </c>
      <c r="V63" s="124" t="s">
        <v>206</v>
      </c>
      <c r="W63" s="106" t="s">
        <v>206</v>
      </c>
      <c r="X63" s="109">
        <v>1</v>
      </c>
      <c r="Y63" s="103" t="s">
        <v>423</v>
      </c>
      <c r="Z63" s="103" t="s">
        <v>463</v>
      </c>
      <c r="AA63" s="103" t="s">
        <v>467</v>
      </c>
      <c r="AB63" s="103" t="s">
        <v>199</v>
      </c>
      <c r="AC63" s="106" t="s">
        <v>199</v>
      </c>
      <c r="AD63" s="103" t="s">
        <v>209</v>
      </c>
      <c r="AE63" s="103" t="s">
        <v>199</v>
      </c>
      <c r="AF63" s="103" t="s">
        <v>199</v>
      </c>
      <c r="AG63" s="103" t="s">
        <v>199</v>
      </c>
      <c r="AH63" s="103" t="s">
        <v>199</v>
      </c>
      <c r="AI63" s="103" t="s">
        <v>199</v>
      </c>
      <c r="AJ63" s="103" t="s">
        <v>199</v>
      </c>
      <c r="AK63" s="103" t="s">
        <v>199</v>
      </c>
      <c r="AL63" s="103" t="s">
        <v>418</v>
      </c>
    </row>
    <row r="64" spans="2:38" s="111" customFormat="1" ht="128.25" x14ac:dyDescent="0.2">
      <c r="B64" s="103" t="s">
        <v>453</v>
      </c>
      <c r="C64" s="104" t="s">
        <v>454</v>
      </c>
      <c r="D64" s="103" t="s">
        <v>455</v>
      </c>
      <c r="E64" s="123" t="s">
        <v>456</v>
      </c>
      <c r="F64" s="103" t="s">
        <v>457</v>
      </c>
      <c r="G64" s="103"/>
      <c r="H64" s="103" t="s">
        <v>458</v>
      </c>
      <c r="I64" s="103" t="s">
        <v>199</v>
      </c>
      <c r="J64" s="103" t="s">
        <v>199</v>
      </c>
      <c r="K64" s="103" t="s">
        <v>199</v>
      </c>
      <c r="L64" s="103" t="s">
        <v>199</v>
      </c>
      <c r="M64" s="103" t="s">
        <v>468</v>
      </c>
      <c r="N64" s="103" t="s">
        <v>469</v>
      </c>
      <c r="O64" s="106" t="s">
        <v>470</v>
      </c>
      <c r="P64" s="103" t="s">
        <v>471</v>
      </c>
      <c r="Q64" s="132" t="s">
        <v>1507</v>
      </c>
      <c r="R64" s="103" t="s">
        <v>133</v>
      </c>
      <c r="S64" s="107">
        <v>45292</v>
      </c>
      <c r="T64" s="107">
        <v>45641</v>
      </c>
      <c r="U64" s="107" t="s">
        <v>133</v>
      </c>
      <c r="V64" s="108">
        <v>188014344</v>
      </c>
      <c r="W64" s="106" t="s">
        <v>1508</v>
      </c>
      <c r="X64" s="133">
        <v>0.25</v>
      </c>
      <c r="Y64" s="103" t="s">
        <v>463</v>
      </c>
      <c r="Z64" s="103" t="s">
        <v>423</v>
      </c>
      <c r="AA64" s="106" t="s">
        <v>199</v>
      </c>
      <c r="AB64" s="103" t="s">
        <v>199</v>
      </c>
      <c r="AC64" s="103" t="s">
        <v>199</v>
      </c>
      <c r="AD64" s="103" t="s">
        <v>209</v>
      </c>
      <c r="AE64" s="103" t="s">
        <v>199</v>
      </c>
      <c r="AF64" s="103" t="s">
        <v>199</v>
      </c>
      <c r="AG64" s="103" t="s">
        <v>199</v>
      </c>
      <c r="AH64" s="103" t="s">
        <v>199</v>
      </c>
      <c r="AI64" s="103" t="s">
        <v>199</v>
      </c>
      <c r="AJ64" s="103" t="s">
        <v>199</v>
      </c>
      <c r="AK64" s="103" t="s">
        <v>199</v>
      </c>
      <c r="AL64" s="103" t="s">
        <v>472</v>
      </c>
    </row>
    <row r="65" spans="2:38" s="111" customFormat="1" ht="128.25" x14ac:dyDescent="0.2">
      <c r="B65" s="103" t="s">
        <v>453</v>
      </c>
      <c r="C65" s="104" t="s">
        <v>454</v>
      </c>
      <c r="D65" s="103" t="s">
        <v>455</v>
      </c>
      <c r="E65" s="123" t="s">
        <v>456</v>
      </c>
      <c r="F65" s="103" t="s">
        <v>457</v>
      </c>
      <c r="G65" s="103"/>
      <c r="H65" s="103" t="s">
        <v>458</v>
      </c>
      <c r="I65" s="103" t="s">
        <v>199</v>
      </c>
      <c r="J65" s="103" t="s">
        <v>199</v>
      </c>
      <c r="K65" s="103" t="s">
        <v>199</v>
      </c>
      <c r="L65" s="103" t="s">
        <v>199</v>
      </c>
      <c r="M65" s="103" t="s">
        <v>473</v>
      </c>
      <c r="N65" s="103" t="s">
        <v>474</v>
      </c>
      <c r="O65" s="106" t="s">
        <v>475</v>
      </c>
      <c r="P65" s="103" t="s">
        <v>471</v>
      </c>
      <c r="Q65" s="132" t="s">
        <v>1509</v>
      </c>
      <c r="R65" s="103" t="s">
        <v>133</v>
      </c>
      <c r="S65" s="107">
        <v>45292</v>
      </c>
      <c r="T65" s="107">
        <v>45641</v>
      </c>
      <c r="U65" s="107" t="s">
        <v>133</v>
      </c>
      <c r="V65" s="108">
        <v>0</v>
      </c>
      <c r="W65" s="103"/>
      <c r="X65" s="133">
        <v>0.25</v>
      </c>
      <c r="Y65" s="103" t="s">
        <v>463</v>
      </c>
      <c r="Z65" s="103" t="s">
        <v>476</v>
      </c>
      <c r="AA65" s="103" t="s">
        <v>423</v>
      </c>
      <c r="AB65" s="103" t="s">
        <v>199</v>
      </c>
      <c r="AC65" s="103" t="s">
        <v>199</v>
      </c>
      <c r="AD65" s="103" t="s">
        <v>209</v>
      </c>
      <c r="AE65" s="103" t="s">
        <v>199</v>
      </c>
      <c r="AF65" s="103" t="s">
        <v>199</v>
      </c>
      <c r="AG65" s="103" t="s">
        <v>199</v>
      </c>
      <c r="AH65" s="103" t="s">
        <v>199</v>
      </c>
      <c r="AI65" s="103" t="s">
        <v>199</v>
      </c>
      <c r="AJ65" s="103" t="s">
        <v>199</v>
      </c>
      <c r="AK65" s="103" t="s">
        <v>199</v>
      </c>
      <c r="AL65" s="103" t="s">
        <v>472</v>
      </c>
    </row>
    <row r="66" spans="2:38" s="111" customFormat="1" ht="128.25" x14ac:dyDescent="0.2">
      <c r="B66" s="103" t="s">
        <v>453</v>
      </c>
      <c r="C66" s="104" t="s">
        <v>454</v>
      </c>
      <c r="D66" s="103" t="s">
        <v>455</v>
      </c>
      <c r="E66" s="123" t="s">
        <v>456</v>
      </c>
      <c r="F66" s="103" t="s">
        <v>457</v>
      </c>
      <c r="G66" s="103"/>
      <c r="H66" s="103" t="s">
        <v>458</v>
      </c>
      <c r="I66" s="103" t="s">
        <v>199</v>
      </c>
      <c r="J66" s="103" t="s">
        <v>199</v>
      </c>
      <c r="K66" s="103" t="s">
        <v>199</v>
      </c>
      <c r="L66" s="103" t="s">
        <v>199</v>
      </c>
      <c r="M66" s="103" t="s">
        <v>477</v>
      </c>
      <c r="N66" s="103" t="s">
        <v>478</v>
      </c>
      <c r="O66" s="106" t="s">
        <v>479</v>
      </c>
      <c r="P66" s="103" t="s">
        <v>471</v>
      </c>
      <c r="Q66" s="132" t="s">
        <v>1509</v>
      </c>
      <c r="R66" s="103" t="s">
        <v>133</v>
      </c>
      <c r="S66" s="107">
        <v>45292</v>
      </c>
      <c r="T66" s="107">
        <v>45641</v>
      </c>
      <c r="U66" s="107" t="s">
        <v>133</v>
      </c>
      <c r="V66" s="108">
        <v>0</v>
      </c>
      <c r="W66" s="103"/>
      <c r="X66" s="133">
        <v>0.25</v>
      </c>
      <c r="Y66" s="103" t="s">
        <v>463</v>
      </c>
      <c r="Z66" s="103" t="s">
        <v>476</v>
      </c>
      <c r="AA66" s="103" t="s">
        <v>423</v>
      </c>
      <c r="AB66" s="103" t="s">
        <v>199</v>
      </c>
      <c r="AC66" s="103" t="s">
        <v>199</v>
      </c>
      <c r="AD66" s="103" t="s">
        <v>209</v>
      </c>
      <c r="AE66" s="103" t="s">
        <v>199</v>
      </c>
      <c r="AF66" s="103" t="s">
        <v>199</v>
      </c>
      <c r="AG66" s="103" t="s">
        <v>199</v>
      </c>
      <c r="AH66" s="103" t="s">
        <v>199</v>
      </c>
      <c r="AI66" s="103" t="s">
        <v>199</v>
      </c>
      <c r="AJ66" s="103" t="s">
        <v>199</v>
      </c>
      <c r="AK66" s="103" t="s">
        <v>199</v>
      </c>
      <c r="AL66" s="103" t="s">
        <v>472</v>
      </c>
    </row>
    <row r="67" spans="2:38" s="111" customFormat="1" ht="128.25" x14ac:dyDescent="0.2">
      <c r="B67" s="103" t="s">
        <v>453</v>
      </c>
      <c r="C67" s="104" t="s">
        <v>454</v>
      </c>
      <c r="D67" s="103" t="s">
        <v>455</v>
      </c>
      <c r="E67" s="123" t="s">
        <v>456</v>
      </c>
      <c r="F67" s="103" t="s">
        <v>457</v>
      </c>
      <c r="G67" s="103"/>
      <c r="H67" s="103" t="s">
        <v>458</v>
      </c>
      <c r="I67" s="103" t="s">
        <v>199</v>
      </c>
      <c r="J67" s="103" t="s">
        <v>199</v>
      </c>
      <c r="K67" s="103" t="s">
        <v>199</v>
      </c>
      <c r="L67" s="103" t="s">
        <v>199</v>
      </c>
      <c r="M67" s="103" t="s">
        <v>480</v>
      </c>
      <c r="N67" s="132" t="s">
        <v>1510</v>
      </c>
      <c r="O67" s="106" t="s">
        <v>482</v>
      </c>
      <c r="P67" s="103" t="s">
        <v>471</v>
      </c>
      <c r="Q67" s="132" t="s">
        <v>1511</v>
      </c>
      <c r="R67" s="103" t="s">
        <v>133</v>
      </c>
      <c r="S67" s="107">
        <v>45611</v>
      </c>
      <c r="T67" s="107">
        <v>45641</v>
      </c>
      <c r="U67" s="107" t="s">
        <v>133</v>
      </c>
      <c r="V67" s="108">
        <v>0</v>
      </c>
      <c r="W67" s="103"/>
      <c r="X67" s="133">
        <v>0.25</v>
      </c>
      <c r="Y67" s="103" t="s">
        <v>463</v>
      </c>
      <c r="Z67" s="103" t="s">
        <v>208</v>
      </c>
      <c r="AA67" s="103" t="s">
        <v>423</v>
      </c>
      <c r="AB67" s="103" t="s">
        <v>199</v>
      </c>
      <c r="AC67" s="103" t="s">
        <v>199</v>
      </c>
      <c r="AD67" s="103" t="s">
        <v>209</v>
      </c>
      <c r="AE67" s="103" t="s">
        <v>199</v>
      </c>
      <c r="AF67" s="103" t="s">
        <v>199</v>
      </c>
      <c r="AG67" s="103" t="s">
        <v>199</v>
      </c>
      <c r="AH67" s="103" t="s">
        <v>199</v>
      </c>
      <c r="AI67" s="103" t="s">
        <v>199</v>
      </c>
      <c r="AJ67" s="103" t="s">
        <v>199</v>
      </c>
      <c r="AK67" s="103" t="s">
        <v>199</v>
      </c>
      <c r="AL67" s="103" t="s">
        <v>472</v>
      </c>
    </row>
    <row r="68" spans="2:38" s="111" customFormat="1" ht="128.25" hidden="1" x14ac:dyDescent="0.2">
      <c r="B68" s="103" t="s">
        <v>453</v>
      </c>
      <c r="C68" s="104" t="s">
        <v>454</v>
      </c>
      <c r="D68" s="103" t="s">
        <v>455</v>
      </c>
      <c r="E68" s="123" t="s">
        <v>456</v>
      </c>
      <c r="F68" s="103" t="s">
        <v>457</v>
      </c>
      <c r="G68" s="103"/>
      <c r="H68" s="103" t="s">
        <v>458</v>
      </c>
      <c r="I68" s="103" t="s">
        <v>199</v>
      </c>
      <c r="J68" s="103" t="s">
        <v>199</v>
      </c>
      <c r="K68" s="103" t="s">
        <v>199</v>
      </c>
      <c r="L68" s="103" t="s">
        <v>199</v>
      </c>
      <c r="M68" s="103" t="s">
        <v>483</v>
      </c>
      <c r="N68" s="103" t="s">
        <v>484</v>
      </c>
      <c r="O68" s="106" t="s">
        <v>485</v>
      </c>
      <c r="P68" s="103" t="s">
        <v>486</v>
      </c>
      <c r="Q68" s="103"/>
      <c r="R68" s="103" t="s">
        <v>99</v>
      </c>
      <c r="S68" s="107">
        <v>45352</v>
      </c>
      <c r="T68" s="107">
        <v>45427</v>
      </c>
      <c r="U68" s="107" t="s">
        <v>281</v>
      </c>
      <c r="V68" s="115"/>
      <c r="W68" s="103"/>
      <c r="X68" s="103"/>
      <c r="Y68" s="103" t="s">
        <v>207</v>
      </c>
      <c r="Z68" s="103" t="s">
        <v>208</v>
      </c>
      <c r="AA68" s="103" t="s">
        <v>423</v>
      </c>
      <c r="AB68" s="103" t="s">
        <v>199</v>
      </c>
      <c r="AC68" s="106" t="s">
        <v>199</v>
      </c>
      <c r="AD68" s="103" t="s">
        <v>487</v>
      </c>
      <c r="AE68" s="103" t="s">
        <v>199</v>
      </c>
      <c r="AF68" s="103" t="s">
        <v>199</v>
      </c>
      <c r="AG68" s="103" t="s">
        <v>199</v>
      </c>
      <c r="AH68" s="103" t="s">
        <v>199</v>
      </c>
      <c r="AI68" s="103" t="s">
        <v>199</v>
      </c>
      <c r="AJ68" s="103" t="s">
        <v>199</v>
      </c>
      <c r="AK68" s="103" t="s">
        <v>199</v>
      </c>
      <c r="AL68" s="103" t="s">
        <v>472</v>
      </c>
    </row>
    <row r="69" spans="2:38" s="111" customFormat="1" ht="128.25" hidden="1" x14ac:dyDescent="0.2">
      <c r="B69" s="103" t="s">
        <v>453</v>
      </c>
      <c r="C69" s="104" t="s">
        <v>454</v>
      </c>
      <c r="D69" s="103" t="s">
        <v>455</v>
      </c>
      <c r="E69" s="123" t="s">
        <v>456</v>
      </c>
      <c r="F69" s="103" t="s">
        <v>457</v>
      </c>
      <c r="G69" s="103"/>
      <c r="H69" s="103" t="s">
        <v>458</v>
      </c>
      <c r="I69" s="103" t="s">
        <v>199</v>
      </c>
      <c r="J69" s="103" t="s">
        <v>199</v>
      </c>
      <c r="K69" s="103" t="s">
        <v>199</v>
      </c>
      <c r="L69" s="103" t="s">
        <v>199</v>
      </c>
      <c r="M69" s="103" t="s">
        <v>488</v>
      </c>
      <c r="N69" s="103" t="s">
        <v>489</v>
      </c>
      <c r="O69" s="106" t="s">
        <v>490</v>
      </c>
      <c r="P69" s="58" t="s">
        <v>491</v>
      </c>
      <c r="Q69" s="103" t="s">
        <v>492</v>
      </c>
      <c r="R69" s="103" t="s">
        <v>99</v>
      </c>
      <c r="S69" s="107">
        <v>45428</v>
      </c>
      <c r="T69" s="107">
        <v>45107</v>
      </c>
      <c r="U69" s="107" t="s">
        <v>281</v>
      </c>
      <c r="V69" s="115"/>
      <c r="W69" s="103"/>
      <c r="X69" s="103"/>
      <c r="Y69" s="103" t="s">
        <v>207</v>
      </c>
      <c r="Z69" s="103" t="s">
        <v>208</v>
      </c>
      <c r="AA69" s="103" t="s">
        <v>423</v>
      </c>
      <c r="AB69" s="103" t="s">
        <v>199</v>
      </c>
      <c r="AC69" s="106" t="s">
        <v>199</v>
      </c>
      <c r="AD69" s="103" t="s">
        <v>487</v>
      </c>
      <c r="AE69" s="103" t="s">
        <v>199</v>
      </c>
      <c r="AF69" s="103" t="s">
        <v>199</v>
      </c>
      <c r="AG69" s="103" t="s">
        <v>199</v>
      </c>
      <c r="AH69" s="103" t="s">
        <v>199</v>
      </c>
      <c r="AI69" s="103" t="s">
        <v>199</v>
      </c>
      <c r="AJ69" s="103" t="s">
        <v>199</v>
      </c>
      <c r="AK69" s="103" t="s">
        <v>199</v>
      </c>
      <c r="AL69" s="103" t="s">
        <v>472</v>
      </c>
    </row>
    <row r="70" spans="2:38" s="111" customFormat="1" ht="128.25" hidden="1" x14ac:dyDescent="0.2">
      <c r="B70" s="103" t="s">
        <v>453</v>
      </c>
      <c r="C70" s="104" t="s">
        <v>454</v>
      </c>
      <c r="D70" s="103" t="s">
        <v>455</v>
      </c>
      <c r="E70" s="123" t="s">
        <v>456</v>
      </c>
      <c r="F70" s="103" t="s">
        <v>493</v>
      </c>
      <c r="G70" s="103"/>
      <c r="H70" s="103" t="s">
        <v>458</v>
      </c>
      <c r="I70" s="103" t="s">
        <v>199</v>
      </c>
      <c r="J70" s="103" t="s">
        <v>199</v>
      </c>
      <c r="K70" s="103" t="s">
        <v>199</v>
      </c>
      <c r="L70" s="103" t="s">
        <v>199</v>
      </c>
      <c r="M70" s="103" t="s">
        <v>494</v>
      </c>
      <c r="N70" s="103" t="s">
        <v>495</v>
      </c>
      <c r="O70" s="103" t="s">
        <v>496</v>
      </c>
      <c r="P70" s="103" t="s">
        <v>486</v>
      </c>
      <c r="Q70" s="103"/>
      <c r="R70" s="103" t="s">
        <v>99</v>
      </c>
      <c r="S70" s="118">
        <v>45293</v>
      </c>
      <c r="T70" s="118">
        <v>45322</v>
      </c>
      <c r="U70" s="107" t="s">
        <v>133</v>
      </c>
      <c r="V70" s="108"/>
      <c r="W70" s="103"/>
      <c r="X70" s="133">
        <v>0.5</v>
      </c>
      <c r="Y70" s="103" t="s">
        <v>400</v>
      </c>
      <c r="Z70" s="103" t="s">
        <v>199</v>
      </c>
      <c r="AA70" s="103" t="s">
        <v>199</v>
      </c>
      <c r="AB70" s="103" t="s">
        <v>199</v>
      </c>
      <c r="AC70" s="103" t="s">
        <v>199</v>
      </c>
      <c r="AD70" s="103" t="s">
        <v>364</v>
      </c>
      <c r="AE70" s="103" t="s">
        <v>248</v>
      </c>
      <c r="AF70" s="103" t="s">
        <v>199</v>
      </c>
      <c r="AG70" s="103" t="s">
        <v>199</v>
      </c>
      <c r="AH70" s="103" t="s">
        <v>199</v>
      </c>
      <c r="AI70" s="103" t="s">
        <v>199</v>
      </c>
      <c r="AJ70" s="103" t="s">
        <v>402</v>
      </c>
      <c r="AK70" s="103" t="s">
        <v>403</v>
      </c>
      <c r="AL70" s="103" t="s">
        <v>497</v>
      </c>
    </row>
    <row r="71" spans="2:38" s="111" customFormat="1" ht="128.25" hidden="1" x14ac:dyDescent="0.2">
      <c r="B71" s="103" t="s">
        <v>453</v>
      </c>
      <c r="C71" s="104" t="s">
        <v>454</v>
      </c>
      <c r="D71" s="103" t="s">
        <v>455</v>
      </c>
      <c r="E71" s="123" t="s">
        <v>456</v>
      </c>
      <c r="F71" s="103" t="s">
        <v>493</v>
      </c>
      <c r="G71" s="103"/>
      <c r="H71" s="103" t="s">
        <v>458</v>
      </c>
      <c r="I71" s="103" t="s">
        <v>199</v>
      </c>
      <c r="J71" s="103" t="s">
        <v>199</v>
      </c>
      <c r="K71" s="103" t="s">
        <v>199</v>
      </c>
      <c r="L71" s="103" t="s">
        <v>199</v>
      </c>
      <c r="M71" s="103" t="s">
        <v>498</v>
      </c>
      <c r="N71" s="103" t="s">
        <v>499</v>
      </c>
      <c r="O71" s="103" t="s">
        <v>500</v>
      </c>
      <c r="P71" s="103" t="s">
        <v>501</v>
      </c>
      <c r="Q71" s="103"/>
      <c r="R71" s="103" t="s">
        <v>99</v>
      </c>
      <c r="S71" s="121">
        <v>45422</v>
      </c>
      <c r="T71" s="121">
        <v>45656</v>
      </c>
      <c r="U71" s="107" t="s">
        <v>133</v>
      </c>
      <c r="V71" s="108"/>
      <c r="W71" s="103"/>
      <c r="X71" s="133">
        <v>0.5</v>
      </c>
      <c r="Y71" s="103" t="s">
        <v>400</v>
      </c>
      <c r="Z71" s="103" t="s">
        <v>199</v>
      </c>
      <c r="AA71" s="103" t="s">
        <v>199</v>
      </c>
      <c r="AB71" s="103" t="s">
        <v>199</v>
      </c>
      <c r="AC71" s="103" t="s">
        <v>199</v>
      </c>
      <c r="AD71" s="103" t="s">
        <v>364</v>
      </c>
      <c r="AE71" s="103" t="s">
        <v>248</v>
      </c>
      <c r="AF71" s="103" t="s">
        <v>199</v>
      </c>
      <c r="AG71" s="103" t="s">
        <v>199</v>
      </c>
      <c r="AH71" s="103" t="s">
        <v>199</v>
      </c>
      <c r="AI71" s="103" t="s">
        <v>199</v>
      </c>
      <c r="AJ71" s="103" t="s">
        <v>402</v>
      </c>
      <c r="AK71" s="103" t="s">
        <v>502</v>
      </c>
      <c r="AL71" s="103" t="s">
        <v>497</v>
      </c>
    </row>
    <row r="72" spans="2:38" s="111" customFormat="1" ht="128.25" x14ac:dyDescent="0.2">
      <c r="B72" s="103" t="s">
        <v>453</v>
      </c>
      <c r="C72" s="104" t="s">
        <v>454</v>
      </c>
      <c r="D72" s="103" t="s">
        <v>455</v>
      </c>
      <c r="E72" s="123" t="s">
        <v>456</v>
      </c>
      <c r="F72" s="103" t="s">
        <v>493</v>
      </c>
      <c r="G72" s="103"/>
      <c r="H72" s="103" t="s">
        <v>458</v>
      </c>
      <c r="I72" s="103" t="s">
        <v>199</v>
      </c>
      <c r="J72" s="103" t="s">
        <v>199</v>
      </c>
      <c r="K72" s="103" t="s">
        <v>199</v>
      </c>
      <c r="L72" s="103" t="s">
        <v>199</v>
      </c>
      <c r="M72" s="103" t="s">
        <v>503</v>
      </c>
      <c r="N72" s="103" t="s">
        <v>504</v>
      </c>
      <c r="O72" s="106" t="s">
        <v>505</v>
      </c>
      <c r="P72" s="103" t="s">
        <v>471</v>
      </c>
      <c r="Q72" s="132" t="s">
        <v>1512</v>
      </c>
      <c r="R72" s="103" t="s">
        <v>133</v>
      </c>
      <c r="S72" s="107">
        <v>45292</v>
      </c>
      <c r="T72" s="107">
        <v>45322</v>
      </c>
      <c r="U72" s="107" t="s">
        <v>133</v>
      </c>
      <c r="V72" s="108">
        <v>0</v>
      </c>
      <c r="W72" s="103"/>
      <c r="X72" s="133">
        <v>0.6</v>
      </c>
      <c r="Y72" s="103" t="s">
        <v>463</v>
      </c>
      <c r="Z72" s="103" t="s">
        <v>208</v>
      </c>
      <c r="AA72" s="103" t="s">
        <v>423</v>
      </c>
      <c r="AB72" s="103" t="s">
        <v>199</v>
      </c>
      <c r="AC72" s="103" t="s">
        <v>199</v>
      </c>
      <c r="AD72" s="103" t="s">
        <v>209</v>
      </c>
      <c r="AE72" s="103" t="s">
        <v>199</v>
      </c>
      <c r="AF72" s="103" t="s">
        <v>199</v>
      </c>
      <c r="AG72" s="103" t="s">
        <v>199</v>
      </c>
      <c r="AH72" s="103" t="s">
        <v>199</v>
      </c>
      <c r="AI72" s="103" t="s">
        <v>199</v>
      </c>
      <c r="AJ72" s="103" t="s">
        <v>199</v>
      </c>
      <c r="AK72" s="103" t="s">
        <v>199</v>
      </c>
      <c r="AL72" s="103" t="s">
        <v>472</v>
      </c>
    </row>
    <row r="73" spans="2:38" s="111" customFormat="1" ht="128.25" x14ac:dyDescent="0.2">
      <c r="B73" s="103" t="s">
        <v>453</v>
      </c>
      <c r="C73" s="104" t="s">
        <v>454</v>
      </c>
      <c r="D73" s="103" t="s">
        <v>455</v>
      </c>
      <c r="E73" s="123" t="s">
        <v>456</v>
      </c>
      <c r="F73" s="103" t="s">
        <v>493</v>
      </c>
      <c r="G73" s="103"/>
      <c r="H73" s="103" t="s">
        <v>458</v>
      </c>
      <c r="I73" s="103" t="s">
        <v>199</v>
      </c>
      <c r="J73" s="103" t="s">
        <v>199</v>
      </c>
      <c r="K73" s="103" t="s">
        <v>199</v>
      </c>
      <c r="L73" s="103" t="s">
        <v>199</v>
      </c>
      <c r="M73" s="103" t="s">
        <v>506</v>
      </c>
      <c r="N73" s="132" t="s">
        <v>1513</v>
      </c>
      <c r="O73" s="106" t="s">
        <v>507</v>
      </c>
      <c r="P73" s="103" t="s">
        <v>471</v>
      </c>
      <c r="Q73" s="132" t="s">
        <v>1514</v>
      </c>
      <c r="R73" s="103" t="s">
        <v>133</v>
      </c>
      <c r="S73" s="107">
        <v>45323</v>
      </c>
      <c r="T73" s="107">
        <v>45350</v>
      </c>
      <c r="U73" s="107" t="s">
        <v>281</v>
      </c>
      <c r="V73" s="108">
        <v>0</v>
      </c>
      <c r="W73" s="103"/>
      <c r="X73" s="133">
        <v>0.4</v>
      </c>
      <c r="Y73" s="103" t="s">
        <v>463</v>
      </c>
      <c r="Z73" s="103" t="s">
        <v>208</v>
      </c>
      <c r="AA73" s="103" t="s">
        <v>423</v>
      </c>
      <c r="AB73" s="103" t="s">
        <v>199</v>
      </c>
      <c r="AC73" s="103" t="s">
        <v>199</v>
      </c>
      <c r="AD73" s="103" t="s">
        <v>209</v>
      </c>
      <c r="AE73" s="103" t="s">
        <v>199</v>
      </c>
      <c r="AF73" s="103" t="s">
        <v>199</v>
      </c>
      <c r="AG73" s="103" t="s">
        <v>199</v>
      </c>
      <c r="AH73" s="103" t="s">
        <v>199</v>
      </c>
      <c r="AI73" s="103" t="s">
        <v>199</v>
      </c>
      <c r="AJ73" s="103" t="s">
        <v>199</v>
      </c>
      <c r="AK73" s="103" t="s">
        <v>199</v>
      </c>
      <c r="AL73" s="103" t="s">
        <v>472</v>
      </c>
    </row>
    <row r="74" spans="2:38" s="111" customFormat="1" ht="128.25" x14ac:dyDescent="0.2">
      <c r="B74" s="103" t="s">
        <v>453</v>
      </c>
      <c r="C74" s="104" t="s">
        <v>454</v>
      </c>
      <c r="D74" s="103" t="s">
        <v>455</v>
      </c>
      <c r="E74" s="123" t="s">
        <v>456</v>
      </c>
      <c r="F74" s="103" t="s">
        <v>508</v>
      </c>
      <c r="G74" s="103"/>
      <c r="H74" s="103" t="s">
        <v>458</v>
      </c>
      <c r="I74" s="103" t="s">
        <v>199</v>
      </c>
      <c r="J74" s="103" t="s">
        <v>199</v>
      </c>
      <c r="K74" s="103" t="s">
        <v>199</v>
      </c>
      <c r="L74" s="103" t="s">
        <v>199</v>
      </c>
      <c r="M74" s="103" t="s">
        <v>509</v>
      </c>
      <c r="N74" s="103" t="s">
        <v>510</v>
      </c>
      <c r="O74" s="106" t="s">
        <v>511</v>
      </c>
      <c r="P74" s="103" t="s">
        <v>471</v>
      </c>
      <c r="Q74" s="132" t="s">
        <v>1515</v>
      </c>
      <c r="R74" s="103" t="s">
        <v>133</v>
      </c>
      <c r="S74" s="107">
        <v>45292</v>
      </c>
      <c r="T74" s="107">
        <v>45473</v>
      </c>
      <c r="U74" s="107" t="s">
        <v>512</v>
      </c>
      <c r="V74" s="108">
        <v>0</v>
      </c>
      <c r="W74" s="103"/>
      <c r="X74" s="133">
        <v>0.5</v>
      </c>
      <c r="Y74" s="103" t="s">
        <v>463</v>
      </c>
      <c r="Z74" s="103" t="s">
        <v>374</v>
      </c>
      <c r="AA74" s="103" t="s">
        <v>199</v>
      </c>
      <c r="AB74" s="103" t="s">
        <v>199</v>
      </c>
      <c r="AC74" s="103" t="s">
        <v>199</v>
      </c>
      <c r="AD74" s="103" t="s">
        <v>513</v>
      </c>
      <c r="AE74" s="103" t="s">
        <v>199</v>
      </c>
      <c r="AF74" s="103" t="s">
        <v>199</v>
      </c>
      <c r="AG74" s="103" t="s">
        <v>199</v>
      </c>
      <c r="AH74" s="103" t="s">
        <v>199</v>
      </c>
      <c r="AI74" s="103" t="s">
        <v>199</v>
      </c>
      <c r="AJ74" s="103" t="s">
        <v>199</v>
      </c>
      <c r="AK74" s="103" t="s">
        <v>199</v>
      </c>
      <c r="AL74" s="103" t="s">
        <v>472</v>
      </c>
    </row>
    <row r="75" spans="2:38" s="111" customFormat="1" ht="128.25" x14ac:dyDescent="0.2">
      <c r="B75" s="103" t="s">
        <v>453</v>
      </c>
      <c r="C75" s="104" t="s">
        <v>454</v>
      </c>
      <c r="D75" s="103" t="s">
        <v>455</v>
      </c>
      <c r="E75" s="123" t="s">
        <v>456</v>
      </c>
      <c r="F75" s="103" t="s">
        <v>508</v>
      </c>
      <c r="G75" s="103"/>
      <c r="H75" s="103" t="s">
        <v>458</v>
      </c>
      <c r="I75" s="103" t="s">
        <v>199</v>
      </c>
      <c r="J75" s="103" t="s">
        <v>199</v>
      </c>
      <c r="K75" s="103" t="s">
        <v>199</v>
      </c>
      <c r="L75" s="103" t="s">
        <v>199</v>
      </c>
      <c r="M75" s="103" t="s">
        <v>514</v>
      </c>
      <c r="N75" s="103" t="s">
        <v>515</v>
      </c>
      <c r="O75" s="106" t="s">
        <v>511</v>
      </c>
      <c r="P75" s="103" t="s">
        <v>471</v>
      </c>
      <c r="Q75" s="132" t="s">
        <v>1516</v>
      </c>
      <c r="R75" s="103" t="s">
        <v>133</v>
      </c>
      <c r="S75" s="107">
        <v>45474</v>
      </c>
      <c r="T75" s="107">
        <v>45641</v>
      </c>
      <c r="U75" s="107" t="s">
        <v>512</v>
      </c>
      <c r="V75" s="108">
        <v>0</v>
      </c>
      <c r="W75" s="103"/>
      <c r="X75" s="133">
        <v>0.5</v>
      </c>
      <c r="Y75" s="103" t="s">
        <v>463</v>
      </c>
      <c r="Z75" s="103" t="s">
        <v>374</v>
      </c>
      <c r="AA75" s="103" t="s">
        <v>199</v>
      </c>
      <c r="AB75" s="103" t="s">
        <v>199</v>
      </c>
      <c r="AC75" s="103" t="s">
        <v>199</v>
      </c>
      <c r="AD75" s="103" t="s">
        <v>513</v>
      </c>
      <c r="AE75" s="103" t="s">
        <v>199</v>
      </c>
      <c r="AF75" s="103" t="s">
        <v>199</v>
      </c>
      <c r="AG75" s="103" t="s">
        <v>199</v>
      </c>
      <c r="AH75" s="103" t="s">
        <v>199</v>
      </c>
      <c r="AI75" s="103" t="s">
        <v>199</v>
      </c>
      <c r="AJ75" s="103" t="s">
        <v>199</v>
      </c>
      <c r="AK75" s="103" t="s">
        <v>199</v>
      </c>
      <c r="AL75" s="103" t="s">
        <v>472</v>
      </c>
    </row>
    <row r="76" spans="2:38" s="111" customFormat="1" ht="199.5" hidden="1" x14ac:dyDescent="0.2">
      <c r="B76" s="103" t="s">
        <v>516</v>
      </c>
      <c r="C76" s="104" t="s">
        <v>517</v>
      </c>
      <c r="D76" s="103" t="s">
        <v>518</v>
      </c>
      <c r="E76" s="103" t="s">
        <v>519</v>
      </c>
      <c r="F76" s="103" t="s">
        <v>520</v>
      </c>
      <c r="G76" s="103"/>
      <c r="H76" s="103" t="s">
        <v>281</v>
      </c>
      <c r="I76" s="103" t="s">
        <v>199</v>
      </c>
      <c r="J76" s="103" t="s">
        <v>199</v>
      </c>
      <c r="K76" s="103" t="s">
        <v>199</v>
      </c>
      <c r="L76" s="103" t="s">
        <v>199</v>
      </c>
      <c r="M76" s="103" t="s">
        <v>521</v>
      </c>
      <c r="N76" s="103" t="s">
        <v>522</v>
      </c>
      <c r="O76" s="106" t="s">
        <v>523</v>
      </c>
      <c r="P76" s="103" t="s">
        <v>524</v>
      </c>
      <c r="Q76" s="103" t="s">
        <v>525</v>
      </c>
      <c r="R76" s="103" t="s">
        <v>0</v>
      </c>
      <c r="S76" s="107">
        <v>45292</v>
      </c>
      <c r="T76" s="107">
        <v>45382</v>
      </c>
      <c r="U76" s="107" t="s">
        <v>0</v>
      </c>
      <c r="V76" s="108"/>
      <c r="W76" s="103"/>
      <c r="X76" s="109">
        <v>0.5</v>
      </c>
      <c r="Y76" s="103" t="s">
        <v>400</v>
      </c>
      <c r="Z76" s="103" t="s">
        <v>526</v>
      </c>
      <c r="AA76" s="103" t="s">
        <v>199</v>
      </c>
      <c r="AB76" s="103" t="s">
        <v>199</v>
      </c>
      <c r="AC76" s="103" t="s">
        <v>199</v>
      </c>
      <c r="AD76" s="103" t="s">
        <v>364</v>
      </c>
      <c r="AE76" s="103" t="s">
        <v>199</v>
      </c>
      <c r="AF76" s="103" t="s">
        <v>199</v>
      </c>
      <c r="AG76" s="103" t="s">
        <v>199</v>
      </c>
      <c r="AH76" s="103" t="s">
        <v>199</v>
      </c>
      <c r="AI76" s="103" t="s">
        <v>199</v>
      </c>
      <c r="AJ76" s="103" t="s">
        <v>402</v>
      </c>
      <c r="AK76" s="103" t="s">
        <v>527</v>
      </c>
      <c r="AL76" s="103" t="s">
        <v>528</v>
      </c>
    </row>
    <row r="77" spans="2:38" s="111" customFormat="1" ht="199.5" hidden="1" x14ac:dyDescent="0.2">
      <c r="B77" s="103" t="s">
        <v>516</v>
      </c>
      <c r="C77" s="104" t="s">
        <v>517</v>
      </c>
      <c r="D77" s="103" t="s">
        <v>518</v>
      </c>
      <c r="E77" s="103" t="s">
        <v>519</v>
      </c>
      <c r="F77" s="103" t="s">
        <v>520</v>
      </c>
      <c r="G77" s="103"/>
      <c r="H77" s="103" t="s">
        <v>281</v>
      </c>
      <c r="I77" s="103" t="s">
        <v>199</v>
      </c>
      <c r="J77" s="103" t="s">
        <v>199</v>
      </c>
      <c r="K77" s="103" t="s">
        <v>199</v>
      </c>
      <c r="L77" s="103" t="s">
        <v>199</v>
      </c>
      <c r="M77" s="103" t="s">
        <v>529</v>
      </c>
      <c r="N77" s="103" t="s">
        <v>530</v>
      </c>
      <c r="O77" s="106" t="s">
        <v>531</v>
      </c>
      <c r="P77" s="103" t="s">
        <v>524</v>
      </c>
      <c r="Q77" s="103" t="s">
        <v>525</v>
      </c>
      <c r="R77" s="103" t="s">
        <v>0</v>
      </c>
      <c r="S77" s="107">
        <v>45383</v>
      </c>
      <c r="T77" s="107">
        <v>45473</v>
      </c>
      <c r="U77" s="107" t="s">
        <v>512</v>
      </c>
      <c r="V77" s="108"/>
      <c r="W77" s="103"/>
      <c r="X77" s="109">
        <v>0.5</v>
      </c>
      <c r="Y77" s="103" t="s">
        <v>400</v>
      </c>
      <c r="Z77" s="103" t="s">
        <v>526</v>
      </c>
      <c r="AA77" s="103" t="s">
        <v>199</v>
      </c>
      <c r="AB77" s="103" t="s">
        <v>199</v>
      </c>
      <c r="AC77" s="103" t="s">
        <v>199</v>
      </c>
      <c r="AD77" s="103" t="s">
        <v>364</v>
      </c>
      <c r="AE77" s="103" t="s">
        <v>199</v>
      </c>
      <c r="AF77" s="103" t="s">
        <v>199</v>
      </c>
      <c r="AG77" s="103" t="s">
        <v>199</v>
      </c>
      <c r="AH77" s="103" t="s">
        <v>199</v>
      </c>
      <c r="AI77" s="103" t="s">
        <v>199</v>
      </c>
      <c r="AJ77" s="103" t="s">
        <v>402</v>
      </c>
      <c r="AK77" s="103" t="s">
        <v>527</v>
      </c>
      <c r="AL77" s="103" t="s">
        <v>528</v>
      </c>
    </row>
    <row r="78" spans="2:38" s="111" customFormat="1" ht="199.5" hidden="1" x14ac:dyDescent="0.2">
      <c r="B78" s="103" t="s">
        <v>516</v>
      </c>
      <c r="C78" s="104" t="s">
        <v>517</v>
      </c>
      <c r="D78" s="103" t="s">
        <v>518</v>
      </c>
      <c r="E78" s="103" t="s">
        <v>519</v>
      </c>
      <c r="F78" s="103" t="s">
        <v>520</v>
      </c>
      <c r="G78" s="103"/>
      <c r="H78" s="103" t="s">
        <v>281</v>
      </c>
      <c r="I78" s="103" t="s">
        <v>199</v>
      </c>
      <c r="J78" s="103" t="s">
        <v>199</v>
      </c>
      <c r="K78" s="103" t="s">
        <v>199</v>
      </c>
      <c r="L78" s="103" t="s">
        <v>199</v>
      </c>
      <c r="M78" s="103" t="s">
        <v>532</v>
      </c>
      <c r="N78" s="103" t="s">
        <v>533</v>
      </c>
      <c r="O78" s="106" t="s">
        <v>534</v>
      </c>
      <c r="P78" s="103" t="s">
        <v>535</v>
      </c>
      <c r="Q78" s="103" t="s">
        <v>536</v>
      </c>
      <c r="R78" s="103" t="s">
        <v>537</v>
      </c>
      <c r="S78" s="107">
        <v>45323</v>
      </c>
      <c r="T78" s="107">
        <v>45641</v>
      </c>
      <c r="U78" s="107" t="s">
        <v>512</v>
      </c>
      <c r="V78" s="108"/>
      <c r="W78" s="103"/>
      <c r="X78" s="109">
        <v>1</v>
      </c>
      <c r="Y78" s="103" t="s">
        <v>207</v>
      </c>
      <c r="Z78" s="103" t="s">
        <v>400</v>
      </c>
      <c r="AA78" s="103" t="s">
        <v>199</v>
      </c>
      <c r="AB78" s="103" t="s">
        <v>199</v>
      </c>
      <c r="AC78" s="103" t="s">
        <v>199</v>
      </c>
      <c r="AD78" s="103" t="s">
        <v>364</v>
      </c>
      <c r="AE78" s="103" t="s">
        <v>199</v>
      </c>
      <c r="AF78" s="103" t="s">
        <v>199</v>
      </c>
      <c r="AG78" s="103" t="s">
        <v>199</v>
      </c>
      <c r="AH78" s="103" t="s">
        <v>199</v>
      </c>
      <c r="AI78" s="103" t="s">
        <v>199</v>
      </c>
      <c r="AJ78" s="103" t="s">
        <v>402</v>
      </c>
      <c r="AK78" s="103" t="s">
        <v>403</v>
      </c>
      <c r="AL78" s="103" t="s">
        <v>538</v>
      </c>
    </row>
    <row r="79" spans="2:38" s="111" customFormat="1" ht="199.5" hidden="1" x14ac:dyDescent="0.2">
      <c r="B79" s="103" t="s">
        <v>516</v>
      </c>
      <c r="C79" s="104" t="s">
        <v>517</v>
      </c>
      <c r="D79" s="103" t="s">
        <v>539</v>
      </c>
      <c r="E79" s="103" t="s">
        <v>540</v>
      </c>
      <c r="F79" s="103" t="s">
        <v>541</v>
      </c>
      <c r="G79" s="103" t="s">
        <v>542</v>
      </c>
      <c r="H79" s="103" t="s">
        <v>281</v>
      </c>
      <c r="I79" s="103" t="s">
        <v>199</v>
      </c>
      <c r="J79" s="103" t="s">
        <v>199</v>
      </c>
      <c r="K79" s="103" t="s">
        <v>199</v>
      </c>
      <c r="L79" s="103" t="s">
        <v>199</v>
      </c>
      <c r="M79" s="103" t="s">
        <v>543</v>
      </c>
      <c r="N79" s="103" t="s">
        <v>544</v>
      </c>
      <c r="O79" s="106" t="s">
        <v>545</v>
      </c>
      <c r="P79" s="103" t="s">
        <v>525</v>
      </c>
      <c r="Q79" s="103" t="s">
        <v>524</v>
      </c>
      <c r="R79" s="103" t="s">
        <v>0</v>
      </c>
      <c r="S79" s="107">
        <v>45383</v>
      </c>
      <c r="T79" s="107">
        <v>45397</v>
      </c>
      <c r="U79" s="107" t="s">
        <v>512</v>
      </c>
      <c r="V79" s="108"/>
      <c r="W79" s="103"/>
      <c r="X79" s="109">
        <v>0.15</v>
      </c>
      <c r="Y79" s="103" t="s">
        <v>526</v>
      </c>
      <c r="Z79" s="103" t="s">
        <v>208</v>
      </c>
      <c r="AA79" s="103" t="s">
        <v>199</v>
      </c>
      <c r="AB79" s="103" t="s">
        <v>199</v>
      </c>
      <c r="AC79" s="103" t="s">
        <v>199</v>
      </c>
      <c r="AD79" s="103" t="s">
        <v>364</v>
      </c>
      <c r="AE79" s="103" t="s">
        <v>199</v>
      </c>
      <c r="AF79" s="103"/>
      <c r="AG79" s="103"/>
      <c r="AH79" s="103"/>
      <c r="AI79" s="103" t="s">
        <v>199</v>
      </c>
      <c r="AJ79" s="103" t="s">
        <v>365</v>
      </c>
      <c r="AK79" s="103" t="s">
        <v>366</v>
      </c>
      <c r="AL79" s="103" t="s">
        <v>528</v>
      </c>
    </row>
    <row r="80" spans="2:38" s="111" customFormat="1" ht="199.5" hidden="1" x14ac:dyDescent="0.2">
      <c r="B80" s="103" t="s">
        <v>516</v>
      </c>
      <c r="C80" s="104" t="s">
        <v>517</v>
      </c>
      <c r="D80" s="103" t="s">
        <v>539</v>
      </c>
      <c r="E80" s="103" t="s">
        <v>540</v>
      </c>
      <c r="F80" s="103" t="s">
        <v>541</v>
      </c>
      <c r="G80" s="103" t="s">
        <v>542</v>
      </c>
      <c r="H80" s="103" t="s">
        <v>281</v>
      </c>
      <c r="I80" s="103" t="s">
        <v>199</v>
      </c>
      <c r="J80" s="103" t="s">
        <v>199</v>
      </c>
      <c r="K80" s="103" t="s">
        <v>199</v>
      </c>
      <c r="L80" s="103" t="s">
        <v>199</v>
      </c>
      <c r="M80" s="103" t="s">
        <v>546</v>
      </c>
      <c r="N80" s="103" t="s">
        <v>547</v>
      </c>
      <c r="O80" s="106" t="s">
        <v>548</v>
      </c>
      <c r="P80" s="103" t="s">
        <v>525</v>
      </c>
      <c r="Q80" s="103" t="s">
        <v>524</v>
      </c>
      <c r="R80" s="103" t="s">
        <v>0</v>
      </c>
      <c r="S80" s="107">
        <v>45474</v>
      </c>
      <c r="T80" s="107">
        <v>45488</v>
      </c>
      <c r="U80" s="107" t="s">
        <v>512</v>
      </c>
      <c r="V80" s="108"/>
      <c r="W80" s="103"/>
      <c r="X80" s="109">
        <v>0.15</v>
      </c>
      <c r="Y80" s="103" t="s">
        <v>526</v>
      </c>
      <c r="Z80" s="103" t="s">
        <v>208</v>
      </c>
      <c r="AA80" s="103" t="s">
        <v>199</v>
      </c>
      <c r="AB80" s="103" t="s">
        <v>199</v>
      </c>
      <c r="AC80" s="103" t="s">
        <v>199</v>
      </c>
      <c r="AD80" s="103" t="s">
        <v>364</v>
      </c>
      <c r="AE80" s="103" t="s">
        <v>199</v>
      </c>
      <c r="AF80" s="103" t="s">
        <v>199</v>
      </c>
      <c r="AG80" s="103" t="s">
        <v>199</v>
      </c>
      <c r="AH80" s="103" t="s">
        <v>199</v>
      </c>
      <c r="AI80" s="103" t="s">
        <v>199</v>
      </c>
      <c r="AJ80" s="103" t="s">
        <v>365</v>
      </c>
      <c r="AK80" s="103" t="s">
        <v>366</v>
      </c>
      <c r="AL80" s="103" t="s">
        <v>528</v>
      </c>
    </row>
    <row r="81" spans="2:38" s="111" customFormat="1" ht="199.5" hidden="1" x14ac:dyDescent="0.2">
      <c r="B81" s="103" t="s">
        <v>516</v>
      </c>
      <c r="C81" s="104" t="s">
        <v>517</v>
      </c>
      <c r="D81" s="103" t="s">
        <v>539</v>
      </c>
      <c r="E81" s="103" t="s">
        <v>540</v>
      </c>
      <c r="F81" s="103" t="s">
        <v>541</v>
      </c>
      <c r="G81" s="103" t="s">
        <v>542</v>
      </c>
      <c r="H81" s="103" t="s">
        <v>281</v>
      </c>
      <c r="I81" s="103" t="s">
        <v>199</v>
      </c>
      <c r="J81" s="103" t="s">
        <v>199</v>
      </c>
      <c r="K81" s="103" t="s">
        <v>199</v>
      </c>
      <c r="L81" s="103" t="s">
        <v>199</v>
      </c>
      <c r="M81" s="103" t="s">
        <v>549</v>
      </c>
      <c r="N81" s="103" t="s">
        <v>550</v>
      </c>
      <c r="O81" s="106" t="s">
        <v>551</v>
      </c>
      <c r="P81" s="103" t="s">
        <v>525</v>
      </c>
      <c r="Q81" s="103" t="s">
        <v>524</v>
      </c>
      <c r="R81" s="103" t="s">
        <v>0</v>
      </c>
      <c r="S81" s="107">
        <v>45566</v>
      </c>
      <c r="T81" s="107">
        <v>45580</v>
      </c>
      <c r="U81" s="107" t="s">
        <v>512</v>
      </c>
      <c r="V81" s="108"/>
      <c r="W81" s="103"/>
      <c r="X81" s="109">
        <v>0.2</v>
      </c>
      <c r="Y81" s="103" t="s">
        <v>526</v>
      </c>
      <c r="Z81" s="103" t="s">
        <v>208</v>
      </c>
      <c r="AA81" s="103" t="s">
        <v>199</v>
      </c>
      <c r="AB81" s="103" t="s">
        <v>199</v>
      </c>
      <c r="AC81" s="103" t="s">
        <v>199</v>
      </c>
      <c r="AD81" s="103" t="s">
        <v>364</v>
      </c>
      <c r="AE81" s="103" t="s">
        <v>199</v>
      </c>
      <c r="AF81" s="103" t="s">
        <v>199</v>
      </c>
      <c r="AG81" s="103" t="s">
        <v>199</v>
      </c>
      <c r="AH81" s="103" t="s">
        <v>199</v>
      </c>
      <c r="AI81" s="103" t="s">
        <v>199</v>
      </c>
      <c r="AJ81" s="103" t="s">
        <v>365</v>
      </c>
      <c r="AK81" s="103" t="s">
        <v>366</v>
      </c>
      <c r="AL81" s="103" t="s">
        <v>528</v>
      </c>
    </row>
    <row r="82" spans="2:38" s="111" customFormat="1" ht="199.5" hidden="1" x14ac:dyDescent="0.2">
      <c r="B82" s="103" t="s">
        <v>516</v>
      </c>
      <c r="C82" s="104" t="s">
        <v>517</v>
      </c>
      <c r="D82" s="103" t="s">
        <v>539</v>
      </c>
      <c r="E82" s="103" t="s">
        <v>540</v>
      </c>
      <c r="F82" s="103"/>
      <c r="G82" s="103"/>
      <c r="H82" s="103" t="s">
        <v>552</v>
      </c>
      <c r="I82" s="103" t="s">
        <v>199</v>
      </c>
      <c r="J82" s="103" t="s">
        <v>199</v>
      </c>
      <c r="K82" s="103" t="s">
        <v>199</v>
      </c>
      <c r="L82" s="103" t="s">
        <v>199</v>
      </c>
      <c r="M82" s="103" t="s">
        <v>553</v>
      </c>
      <c r="N82" s="103" t="s">
        <v>554</v>
      </c>
      <c r="O82" s="106" t="s">
        <v>555</v>
      </c>
      <c r="P82" s="103" t="s">
        <v>525</v>
      </c>
      <c r="Q82" s="103" t="s">
        <v>524</v>
      </c>
      <c r="R82" s="103" t="s">
        <v>0</v>
      </c>
      <c r="S82" s="107">
        <v>45383</v>
      </c>
      <c r="T82" s="107">
        <v>45397</v>
      </c>
      <c r="U82" s="107" t="s">
        <v>512</v>
      </c>
      <c r="V82" s="108"/>
      <c r="W82" s="103"/>
      <c r="X82" s="109">
        <v>0.15</v>
      </c>
      <c r="Y82" s="103" t="s">
        <v>526</v>
      </c>
      <c r="Z82" s="103" t="s">
        <v>208</v>
      </c>
      <c r="AA82" s="103" t="s">
        <v>199</v>
      </c>
      <c r="AB82" s="103" t="s">
        <v>199</v>
      </c>
      <c r="AC82" s="103" t="s">
        <v>199</v>
      </c>
      <c r="AD82" s="103" t="s">
        <v>364</v>
      </c>
      <c r="AE82" s="103" t="s">
        <v>199</v>
      </c>
      <c r="AF82" s="103" t="s">
        <v>199</v>
      </c>
      <c r="AG82" s="103" t="s">
        <v>199</v>
      </c>
      <c r="AH82" s="103" t="s">
        <v>199</v>
      </c>
      <c r="AI82" s="103" t="s">
        <v>199</v>
      </c>
      <c r="AJ82" s="103" t="s">
        <v>402</v>
      </c>
      <c r="AK82" s="103" t="s">
        <v>556</v>
      </c>
      <c r="AL82" s="103" t="s">
        <v>528</v>
      </c>
    </row>
    <row r="83" spans="2:38" s="111" customFormat="1" ht="199.5" hidden="1" x14ac:dyDescent="0.2">
      <c r="B83" s="103" t="s">
        <v>516</v>
      </c>
      <c r="C83" s="104" t="s">
        <v>517</v>
      </c>
      <c r="D83" s="103" t="s">
        <v>539</v>
      </c>
      <c r="E83" s="103" t="s">
        <v>540</v>
      </c>
      <c r="F83" s="103"/>
      <c r="G83" s="103"/>
      <c r="H83" s="103" t="s">
        <v>281</v>
      </c>
      <c r="I83" s="103" t="s">
        <v>199</v>
      </c>
      <c r="J83" s="103" t="s">
        <v>199</v>
      </c>
      <c r="K83" s="103" t="s">
        <v>199</v>
      </c>
      <c r="L83" s="103" t="s">
        <v>199</v>
      </c>
      <c r="M83" s="103" t="s">
        <v>557</v>
      </c>
      <c r="N83" s="103" t="s">
        <v>554</v>
      </c>
      <c r="O83" s="106" t="s">
        <v>558</v>
      </c>
      <c r="P83" s="103" t="s">
        <v>525</v>
      </c>
      <c r="Q83" s="103" t="s">
        <v>524</v>
      </c>
      <c r="R83" s="103" t="s">
        <v>0</v>
      </c>
      <c r="S83" s="107">
        <v>45474</v>
      </c>
      <c r="T83" s="107">
        <v>45488</v>
      </c>
      <c r="U83" s="107" t="s">
        <v>512</v>
      </c>
      <c r="V83" s="108"/>
      <c r="W83" s="103"/>
      <c r="X83" s="109">
        <v>0.15</v>
      </c>
      <c r="Y83" s="103" t="s">
        <v>526</v>
      </c>
      <c r="Z83" s="103" t="s">
        <v>208</v>
      </c>
      <c r="AA83" s="103" t="s">
        <v>199</v>
      </c>
      <c r="AB83" s="103" t="s">
        <v>199</v>
      </c>
      <c r="AC83" s="103" t="s">
        <v>199</v>
      </c>
      <c r="AD83" s="103" t="s">
        <v>364</v>
      </c>
      <c r="AE83" s="103" t="s">
        <v>199</v>
      </c>
      <c r="AF83" s="103" t="s">
        <v>199</v>
      </c>
      <c r="AG83" s="103" t="s">
        <v>199</v>
      </c>
      <c r="AH83" s="103" t="s">
        <v>199</v>
      </c>
      <c r="AI83" s="103" t="s">
        <v>199</v>
      </c>
      <c r="AJ83" s="103" t="s">
        <v>365</v>
      </c>
      <c r="AK83" s="103" t="s">
        <v>366</v>
      </c>
      <c r="AL83" s="103" t="s">
        <v>528</v>
      </c>
    </row>
    <row r="84" spans="2:38" s="111" customFormat="1" ht="199.5" hidden="1" x14ac:dyDescent="0.2">
      <c r="B84" s="103" t="s">
        <v>516</v>
      </c>
      <c r="C84" s="104" t="s">
        <v>517</v>
      </c>
      <c r="D84" s="103" t="s">
        <v>539</v>
      </c>
      <c r="E84" s="103" t="s">
        <v>540</v>
      </c>
      <c r="F84" s="103"/>
      <c r="G84" s="103"/>
      <c r="H84" s="103" t="s">
        <v>281</v>
      </c>
      <c r="I84" s="103" t="s">
        <v>199</v>
      </c>
      <c r="J84" s="103" t="s">
        <v>199</v>
      </c>
      <c r="K84" s="103" t="s">
        <v>199</v>
      </c>
      <c r="L84" s="103" t="s">
        <v>199</v>
      </c>
      <c r="M84" s="103" t="s">
        <v>559</v>
      </c>
      <c r="N84" s="103" t="s">
        <v>554</v>
      </c>
      <c r="O84" s="106" t="s">
        <v>558</v>
      </c>
      <c r="P84" s="103" t="s">
        <v>525</v>
      </c>
      <c r="Q84" s="103" t="s">
        <v>524</v>
      </c>
      <c r="R84" s="103" t="s">
        <v>0</v>
      </c>
      <c r="S84" s="107">
        <v>45566</v>
      </c>
      <c r="T84" s="107">
        <v>45580</v>
      </c>
      <c r="U84" s="107" t="s">
        <v>512</v>
      </c>
      <c r="V84" s="108"/>
      <c r="W84" s="103"/>
      <c r="X84" s="109">
        <v>0.2</v>
      </c>
      <c r="Y84" s="103" t="s">
        <v>526</v>
      </c>
      <c r="Z84" s="103" t="s">
        <v>208</v>
      </c>
      <c r="AA84" s="103" t="s">
        <v>199</v>
      </c>
      <c r="AB84" s="103" t="s">
        <v>199</v>
      </c>
      <c r="AC84" s="103" t="s">
        <v>199</v>
      </c>
      <c r="AD84" s="103" t="s">
        <v>364</v>
      </c>
      <c r="AE84" s="103" t="s">
        <v>199</v>
      </c>
      <c r="AF84" s="103" t="s">
        <v>199</v>
      </c>
      <c r="AG84" s="103" t="s">
        <v>199</v>
      </c>
      <c r="AH84" s="103" t="s">
        <v>199</v>
      </c>
      <c r="AI84" s="103" t="s">
        <v>199</v>
      </c>
      <c r="AJ84" s="103" t="s">
        <v>402</v>
      </c>
      <c r="AK84" s="103" t="s">
        <v>556</v>
      </c>
      <c r="AL84" s="103" t="s">
        <v>528</v>
      </c>
    </row>
    <row r="85" spans="2:38" s="111" customFormat="1" ht="199.5" hidden="1" x14ac:dyDescent="0.2">
      <c r="B85" s="103" t="s">
        <v>516</v>
      </c>
      <c r="C85" s="104" t="s">
        <v>517</v>
      </c>
      <c r="D85" s="103" t="s">
        <v>539</v>
      </c>
      <c r="E85" s="103" t="s">
        <v>540</v>
      </c>
      <c r="F85" s="103" t="s">
        <v>541</v>
      </c>
      <c r="G85" s="103"/>
      <c r="H85" s="103" t="s">
        <v>281</v>
      </c>
      <c r="I85" s="103" t="s">
        <v>199</v>
      </c>
      <c r="J85" s="103" t="s">
        <v>199</v>
      </c>
      <c r="K85" s="103" t="s">
        <v>199</v>
      </c>
      <c r="L85" s="103" t="s">
        <v>199</v>
      </c>
      <c r="M85" s="103" t="s">
        <v>591</v>
      </c>
      <c r="N85" s="103" t="s">
        <v>592</v>
      </c>
      <c r="O85" s="103" t="s">
        <v>593</v>
      </c>
      <c r="P85" s="103" t="s">
        <v>501</v>
      </c>
      <c r="Q85" s="103" t="s">
        <v>575</v>
      </c>
      <c r="R85" s="103" t="s">
        <v>99</v>
      </c>
      <c r="S85" s="121">
        <v>45352</v>
      </c>
      <c r="T85" s="121">
        <v>45275</v>
      </c>
      <c r="U85" s="107" t="s">
        <v>281</v>
      </c>
      <c r="V85" s="108"/>
      <c r="W85" s="103"/>
      <c r="X85" s="103"/>
      <c r="Y85" s="103" t="s">
        <v>400</v>
      </c>
      <c r="Z85" s="103" t="s">
        <v>199</v>
      </c>
      <c r="AA85" s="103" t="s">
        <v>199</v>
      </c>
      <c r="AB85" s="103" t="s">
        <v>199</v>
      </c>
      <c r="AC85" s="103" t="s">
        <v>199</v>
      </c>
      <c r="AD85" s="103" t="s">
        <v>364</v>
      </c>
      <c r="AE85" s="103" t="s">
        <v>248</v>
      </c>
      <c r="AF85" s="103" t="s">
        <v>199</v>
      </c>
      <c r="AG85" s="103" t="s">
        <v>199</v>
      </c>
      <c r="AH85" s="103" t="s">
        <v>199</v>
      </c>
      <c r="AI85" s="103" t="s">
        <v>199</v>
      </c>
      <c r="AJ85" s="103" t="s">
        <v>402</v>
      </c>
      <c r="AK85" s="103" t="s">
        <v>403</v>
      </c>
      <c r="AL85" s="103" t="s">
        <v>199</v>
      </c>
    </row>
    <row r="86" spans="2:38" s="111" customFormat="1" ht="199.5" hidden="1" x14ac:dyDescent="0.2">
      <c r="B86" s="103" t="s">
        <v>516</v>
      </c>
      <c r="C86" s="104" t="s">
        <v>517</v>
      </c>
      <c r="D86" s="103" t="s">
        <v>539</v>
      </c>
      <c r="E86" s="103" t="s">
        <v>540</v>
      </c>
      <c r="F86" s="103" t="s">
        <v>541</v>
      </c>
      <c r="G86" s="103"/>
      <c r="H86" s="103" t="s">
        <v>281</v>
      </c>
      <c r="I86" s="103" t="s">
        <v>199</v>
      </c>
      <c r="J86" s="103" t="s">
        <v>199</v>
      </c>
      <c r="K86" s="103" t="s">
        <v>199</v>
      </c>
      <c r="L86" s="103" t="s">
        <v>199</v>
      </c>
      <c r="M86" s="103" t="s">
        <v>560</v>
      </c>
      <c r="N86" s="103" t="s">
        <v>561</v>
      </c>
      <c r="O86" s="106" t="s">
        <v>562</v>
      </c>
      <c r="P86" s="103" t="s">
        <v>535</v>
      </c>
      <c r="Q86" s="103" t="s">
        <v>563</v>
      </c>
      <c r="R86" s="103" t="s">
        <v>537</v>
      </c>
      <c r="S86" s="118">
        <v>45323</v>
      </c>
      <c r="T86" s="107">
        <v>45381</v>
      </c>
      <c r="U86" s="107" t="s">
        <v>281</v>
      </c>
      <c r="V86" s="108"/>
      <c r="W86" s="103"/>
      <c r="X86" s="109">
        <v>0.25</v>
      </c>
      <c r="Y86" s="103" t="s">
        <v>207</v>
      </c>
      <c r="Z86" s="103" t="s">
        <v>199</v>
      </c>
      <c r="AA86" s="103" t="s">
        <v>199</v>
      </c>
      <c r="AB86" s="103" t="s">
        <v>199</v>
      </c>
      <c r="AC86" s="103" t="s">
        <v>199</v>
      </c>
      <c r="AD86" s="103" t="s">
        <v>364</v>
      </c>
      <c r="AE86" s="103" t="s">
        <v>199</v>
      </c>
      <c r="AF86" s="103" t="s">
        <v>199</v>
      </c>
      <c r="AG86" s="103" t="s">
        <v>199</v>
      </c>
      <c r="AH86" s="103" t="s">
        <v>199</v>
      </c>
      <c r="AI86" s="103" t="s">
        <v>199</v>
      </c>
      <c r="AJ86" s="103" t="s">
        <v>365</v>
      </c>
      <c r="AK86" s="103" t="s">
        <v>366</v>
      </c>
      <c r="AL86" s="103" t="s">
        <v>538</v>
      </c>
    </row>
    <row r="87" spans="2:38" s="111" customFormat="1" ht="199.5" hidden="1" x14ac:dyDescent="0.2">
      <c r="B87" s="103" t="s">
        <v>516</v>
      </c>
      <c r="C87" s="104" t="s">
        <v>517</v>
      </c>
      <c r="D87" s="103" t="s">
        <v>539</v>
      </c>
      <c r="E87" s="103" t="s">
        <v>540</v>
      </c>
      <c r="F87" s="103" t="s">
        <v>541</v>
      </c>
      <c r="G87" s="103"/>
      <c r="H87" s="103" t="s">
        <v>281</v>
      </c>
      <c r="I87" s="103" t="s">
        <v>199</v>
      </c>
      <c r="J87" s="103" t="s">
        <v>199</v>
      </c>
      <c r="K87" s="103" t="s">
        <v>199</v>
      </c>
      <c r="L87" s="103" t="s">
        <v>199</v>
      </c>
      <c r="M87" s="103" t="s">
        <v>564</v>
      </c>
      <c r="N87" s="103" t="s">
        <v>565</v>
      </c>
      <c r="O87" s="106" t="s">
        <v>566</v>
      </c>
      <c r="P87" s="103" t="s">
        <v>535</v>
      </c>
      <c r="Q87" s="103" t="s">
        <v>536</v>
      </c>
      <c r="R87" s="103" t="s">
        <v>537</v>
      </c>
      <c r="S87" s="107">
        <v>45383</v>
      </c>
      <c r="T87" s="107">
        <v>45641</v>
      </c>
      <c r="U87" s="107" t="s">
        <v>281</v>
      </c>
      <c r="V87" s="108"/>
      <c r="W87" s="103"/>
      <c r="X87" s="109">
        <v>0.25</v>
      </c>
      <c r="Y87" s="103" t="s">
        <v>401</v>
      </c>
      <c r="Z87" s="103" t="s">
        <v>199</v>
      </c>
      <c r="AA87" s="103" t="s">
        <v>199</v>
      </c>
      <c r="AB87" s="103" t="s">
        <v>199</v>
      </c>
      <c r="AC87" s="103" t="s">
        <v>199</v>
      </c>
      <c r="AD87" s="103" t="s">
        <v>364</v>
      </c>
      <c r="AE87" s="103" t="s">
        <v>199</v>
      </c>
      <c r="AF87" s="103" t="s">
        <v>199</v>
      </c>
      <c r="AG87" s="103" t="s">
        <v>199</v>
      </c>
      <c r="AH87" s="103" t="s">
        <v>199</v>
      </c>
      <c r="AI87" s="103" t="s">
        <v>199</v>
      </c>
      <c r="AJ87" s="103" t="s">
        <v>365</v>
      </c>
      <c r="AK87" s="103" t="s">
        <v>366</v>
      </c>
      <c r="AL87" s="103" t="s">
        <v>538</v>
      </c>
    </row>
    <row r="88" spans="2:38" s="111" customFormat="1" ht="199.5" hidden="1" x14ac:dyDescent="0.2">
      <c r="B88" s="103" t="s">
        <v>516</v>
      </c>
      <c r="C88" s="104" t="s">
        <v>517</v>
      </c>
      <c r="D88" s="103" t="s">
        <v>539</v>
      </c>
      <c r="E88" s="103" t="s">
        <v>540</v>
      </c>
      <c r="F88" s="103" t="s">
        <v>541</v>
      </c>
      <c r="G88" s="103"/>
      <c r="H88" s="103" t="s">
        <v>281</v>
      </c>
      <c r="I88" s="103" t="s">
        <v>199</v>
      </c>
      <c r="J88" s="103" t="s">
        <v>199</v>
      </c>
      <c r="K88" s="103" t="s">
        <v>199</v>
      </c>
      <c r="L88" s="103" t="s">
        <v>199</v>
      </c>
      <c r="M88" s="103" t="s">
        <v>567</v>
      </c>
      <c r="N88" s="103" t="s">
        <v>568</v>
      </c>
      <c r="O88" s="106" t="s">
        <v>569</v>
      </c>
      <c r="P88" s="103" t="s">
        <v>535</v>
      </c>
      <c r="Q88" s="103" t="s">
        <v>536</v>
      </c>
      <c r="R88" s="103" t="s">
        <v>537</v>
      </c>
      <c r="S88" s="107">
        <v>45383</v>
      </c>
      <c r="T88" s="107">
        <v>45641</v>
      </c>
      <c r="U88" s="107" t="s">
        <v>281</v>
      </c>
      <c r="V88" s="108"/>
      <c r="W88" s="103"/>
      <c r="X88" s="109">
        <v>0.5</v>
      </c>
      <c r="Y88" s="103" t="s">
        <v>401</v>
      </c>
      <c r="Z88" s="103" t="s">
        <v>199</v>
      </c>
      <c r="AA88" s="103" t="s">
        <v>199</v>
      </c>
      <c r="AB88" s="103" t="s">
        <v>199</v>
      </c>
      <c r="AC88" s="103" t="s">
        <v>199</v>
      </c>
      <c r="AD88" s="103" t="s">
        <v>364</v>
      </c>
      <c r="AE88" s="103" t="s">
        <v>199</v>
      </c>
      <c r="AF88" s="103" t="s">
        <v>199</v>
      </c>
      <c r="AG88" s="103" t="s">
        <v>199</v>
      </c>
      <c r="AH88" s="103" t="s">
        <v>199</v>
      </c>
      <c r="AI88" s="103" t="s">
        <v>199</v>
      </c>
      <c r="AJ88" s="103" t="s">
        <v>365</v>
      </c>
      <c r="AK88" s="103" t="s">
        <v>366</v>
      </c>
      <c r="AL88" s="103" t="s">
        <v>570</v>
      </c>
    </row>
    <row r="89" spans="2:38" s="111" customFormat="1" ht="199.5" hidden="1" x14ac:dyDescent="0.2">
      <c r="B89" s="103" t="s">
        <v>516</v>
      </c>
      <c r="C89" s="104" t="s">
        <v>517</v>
      </c>
      <c r="D89" s="103" t="s">
        <v>539</v>
      </c>
      <c r="E89" s="103" t="s">
        <v>540</v>
      </c>
      <c r="F89" s="103" t="s">
        <v>571</v>
      </c>
      <c r="G89" s="103"/>
      <c r="H89" s="103" t="s">
        <v>281</v>
      </c>
      <c r="I89" s="103" t="s">
        <v>199</v>
      </c>
      <c r="J89" s="103" t="s">
        <v>199</v>
      </c>
      <c r="K89" s="103" t="s">
        <v>199</v>
      </c>
      <c r="L89" s="103" t="s">
        <v>199</v>
      </c>
      <c r="M89" s="103" t="s">
        <v>572</v>
      </c>
      <c r="N89" s="103" t="s">
        <v>573</v>
      </c>
      <c r="O89" s="103" t="s">
        <v>574</v>
      </c>
      <c r="P89" s="103" t="s">
        <v>501</v>
      </c>
      <c r="Q89" s="103" t="s">
        <v>575</v>
      </c>
      <c r="R89" s="103" t="s">
        <v>99</v>
      </c>
      <c r="S89" s="118">
        <v>45323</v>
      </c>
      <c r="T89" s="118" t="s">
        <v>576</v>
      </c>
      <c r="U89" s="107" t="s">
        <v>281</v>
      </c>
      <c r="V89" s="108"/>
      <c r="W89" s="103"/>
      <c r="X89" s="133">
        <v>0.3</v>
      </c>
      <c r="Y89" s="103" t="s">
        <v>401</v>
      </c>
      <c r="Z89" s="103" t="s">
        <v>199</v>
      </c>
      <c r="AA89" s="103" t="s">
        <v>199</v>
      </c>
      <c r="AB89" s="103" t="s">
        <v>199</v>
      </c>
      <c r="AC89" s="103" t="s">
        <v>199</v>
      </c>
      <c r="AD89" s="103" t="s">
        <v>364</v>
      </c>
      <c r="AE89" s="103" t="s">
        <v>248</v>
      </c>
      <c r="AF89" s="103" t="s">
        <v>199</v>
      </c>
      <c r="AG89" s="103" t="s">
        <v>199</v>
      </c>
      <c r="AH89" s="103" t="s">
        <v>199</v>
      </c>
      <c r="AI89" s="103" t="s">
        <v>199</v>
      </c>
      <c r="AJ89" s="103" t="s">
        <v>577</v>
      </c>
      <c r="AK89" s="103" t="s">
        <v>578</v>
      </c>
      <c r="AL89" s="103" t="s">
        <v>497</v>
      </c>
    </row>
    <row r="90" spans="2:38" s="111" customFormat="1" ht="199.5" hidden="1" x14ac:dyDescent="0.2">
      <c r="B90" s="103" t="s">
        <v>516</v>
      </c>
      <c r="C90" s="104" t="s">
        <v>517</v>
      </c>
      <c r="D90" s="103" t="s">
        <v>539</v>
      </c>
      <c r="E90" s="103" t="s">
        <v>540</v>
      </c>
      <c r="F90" s="103" t="s">
        <v>571</v>
      </c>
      <c r="G90" s="103"/>
      <c r="H90" s="103" t="s">
        <v>281</v>
      </c>
      <c r="I90" s="103" t="s">
        <v>199</v>
      </c>
      <c r="J90" s="103" t="s">
        <v>199</v>
      </c>
      <c r="K90" s="103" t="s">
        <v>199</v>
      </c>
      <c r="L90" s="103" t="s">
        <v>199</v>
      </c>
      <c r="M90" s="103" t="s">
        <v>579</v>
      </c>
      <c r="N90" s="103" t="s">
        <v>580</v>
      </c>
      <c r="O90" s="103" t="s">
        <v>581</v>
      </c>
      <c r="P90" s="103" t="s">
        <v>501</v>
      </c>
      <c r="Q90" s="103" t="s">
        <v>575</v>
      </c>
      <c r="R90" s="103" t="s">
        <v>99</v>
      </c>
      <c r="S90" s="118">
        <v>45383</v>
      </c>
      <c r="T90" s="118">
        <v>45412</v>
      </c>
      <c r="U90" s="107" t="s">
        <v>281</v>
      </c>
      <c r="V90" s="108"/>
      <c r="W90" s="103"/>
      <c r="X90" s="133">
        <v>0.3</v>
      </c>
      <c r="Y90" s="103" t="s">
        <v>401</v>
      </c>
      <c r="Z90" s="103" t="s">
        <v>199</v>
      </c>
      <c r="AA90" s="103" t="s">
        <v>199</v>
      </c>
      <c r="AB90" s="103" t="s">
        <v>199</v>
      </c>
      <c r="AC90" s="103" t="s">
        <v>199</v>
      </c>
      <c r="AD90" s="103" t="s">
        <v>364</v>
      </c>
      <c r="AE90" s="103" t="s">
        <v>248</v>
      </c>
      <c r="AF90" s="103" t="s">
        <v>199</v>
      </c>
      <c r="AG90" s="103" t="s">
        <v>199</v>
      </c>
      <c r="AH90" s="103" t="s">
        <v>199</v>
      </c>
      <c r="AI90" s="103" t="s">
        <v>199</v>
      </c>
      <c r="AJ90" s="103" t="s">
        <v>577</v>
      </c>
      <c r="AK90" s="103" t="s">
        <v>578</v>
      </c>
      <c r="AL90" s="103" t="s">
        <v>497</v>
      </c>
    </row>
    <row r="91" spans="2:38" s="111" customFormat="1" ht="199.5" hidden="1" x14ac:dyDescent="0.2">
      <c r="B91" s="103" t="s">
        <v>516</v>
      </c>
      <c r="C91" s="104" t="s">
        <v>517</v>
      </c>
      <c r="D91" s="103" t="s">
        <v>539</v>
      </c>
      <c r="E91" s="103" t="s">
        <v>540</v>
      </c>
      <c r="F91" s="103" t="s">
        <v>571</v>
      </c>
      <c r="G91" s="103"/>
      <c r="H91" s="103" t="s">
        <v>281</v>
      </c>
      <c r="I91" s="103" t="s">
        <v>199</v>
      </c>
      <c r="J91" s="103" t="s">
        <v>199</v>
      </c>
      <c r="K91" s="103" t="s">
        <v>199</v>
      </c>
      <c r="L91" s="103" t="s">
        <v>199</v>
      </c>
      <c r="M91" s="103" t="s">
        <v>582</v>
      </c>
      <c r="N91" s="103" t="s">
        <v>583</v>
      </c>
      <c r="O91" s="103" t="s">
        <v>584</v>
      </c>
      <c r="P91" s="103" t="s">
        <v>501</v>
      </c>
      <c r="Q91" s="103" t="s">
        <v>575</v>
      </c>
      <c r="R91" s="103" t="s">
        <v>99</v>
      </c>
      <c r="S91" s="118">
        <v>45536</v>
      </c>
      <c r="T91" s="118">
        <v>45596</v>
      </c>
      <c r="U91" s="107" t="s">
        <v>281</v>
      </c>
      <c r="V91" s="108"/>
      <c r="W91" s="103"/>
      <c r="X91" s="133">
        <v>0.4</v>
      </c>
      <c r="Y91" s="103" t="s">
        <v>401</v>
      </c>
      <c r="Z91" s="103" t="s">
        <v>199</v>
      </c>
      <c r="AA91" s="103" t="s">
        <v>199</v>
      </c>
      <c r="AB91" s="103" t="s">
        <v>199</v>
      </c>
      <c r="AC91" s="103" t="s">
        <v>199</v>
      </c>
      <c r="AD91" s="103" t="s">
        <v>364</v>
      </c>
      <c r="AE91" s="103" t="s">
        <v>248</v>
      </c>
      <c r="AF91" s="103" t="s">
        <v>199</v>
      </c>
      <c r="AG91" s="103" t="s">
        <v>199</v>
      </c>
      <c r="AH91" s="103" t="s">
        <v>199</v>
      </c>
      <c r="AI91" s="103" t="s">
        <v>199</v>
      </c>
      <c r="AJ91" s="103" t="s">
        <v>577</v>
      </c>
      <c r="AK91" s="103" t="s">
        <v>578</v>
      </c>
      <c r="AL91" s="103" t="s">
        <v>497</v>
      </c>
    </row>
    <row r="92" spans="2:38" s="111" customFormat="1" ht="199.5" hidden="1" x14ac:dyDescent="0.2">
      <c r="B92" s="103" t="s">
        <v>516</v>
      </c>
      <c r="C92" s="104" t="s">
        <v>517</v>
      </c>
      <c r="D92" s="103" t="s">
        <v>539</v>
      </c>
      <c r="E92" s="103" t="s">
        <v>540</v>
      </c>
      <c r="F92" s="103" t="s">
        <v>571</v>
      </c>
      <c r="G92" s="103"/>
      <c r="H92" s="103" t="s">
        <v>281</v>
      </c>
      <c r="I92" s="103" t="s">
        <v>199</v>
      </c>
      <c r="J92" s="103" t="s">
        <v>199</v>
      </c>
      <c r="K92" s="103" t="s">
        <v>199</v>
      </c>
      <c r="L92" s="103" t="s">
        <v>199</v>
      </c>
      <c r="M92" s="103" t="s">
        <v>585</v>
      </c>
      <c r="N92" s="103" t="s">
        <v>586</v>
      </c>
      <c r="O92" s="106" t="s">
        <v>587</v>
      </c>
      <c r="P92" s="103" t="s">
        <v>535</v>
      </c>
      <c r="Q92" s="103" t="s">
        <v>536</v>
      </c>
      <c r="R92" s="103" t="s">
        <v>537</v>
      </c>
      <c r="S92" s="107">
        <v>45323</v>
      </c>
      <c r="T92" s="107">
        <v>45473</v>
      </c>
      <c r="U92" s="107" t="s">
        <v>281</v>
      </c>
      <c r="V92" s="108"/>
      <c r="W92" s="103"/>
      <c r="X92" s="109">
        <v>0.3</v>
      </c>
      <c r="Y92" s="103" t="s">
        <v>400</v>
      </c>
      <c r="Z92" s="103" t="s">
        <v>207</v>
      </c>
      <c r="AA92" s="103" t="s">
        <v>199</v>
      </c>
      <c r="AB92" s="103" t="s">
        <v>199</v>
      </c>
      <c r="AC92" s="103" t="s">
        <v>199</v>
      </c>
      <c r="AD92" s="103" t="s">
        <v>364</v>
      </c>
      <c r="AE92" s="103" t="s">
        <v>199</v>
      </c>
      <c r="AF92" s="103" t="s">
        <v>199</v>
      </c>
      <c r="AG92" s="103" t="s">
        <v>199</v>
      </c>
      <c r="AH92" s="103" t="s">
        <v>199</v>
      </c>
      <c r="AI92" s="103" t="s">
        <v>199</v>
      </c>
      <c r="AJ92" s="103" t="s">
        <v>402</v>
      </c>
      <c r="AK92" s="103" t="s">
        <v>403</v>
      </c>
      <c r="AL92" s="103" t="s">
        <v>570</v>
      </c>
    </row>
    <row r="93" spans="2:38" s="111" customFormat="1" ht="199.5" hidden="1" x14ac:dyDescent="0.2">
      <c r="B93" s="103" t="s">
        <v>516</v>
      </c>
      <c r="C93" s="104" t="s">
        <v>517</v>
      </c>
      <c r="D93" s="103" t="s">
        <v>539</v>
      </c>
      <c r="E93" s="103" t="s">
        <v>540</v>
      </c>
      <c r="F93" s="103" t="s">
        <v>571</v>
      </c>
      <c r="G93" s="103"/>
      <c r="H93" s="103" t="s">
        <v>281</v>
      </c>
      <c r="I93" s="103" t="s">
        <v>199</v>
      </c>
      <c r="J93" s="103" t="s">
        <v>199</v>
      </c>
      <c r="K93" s="103" t="s">
        <v>199</v>
      </c>
      <c r="L93" s="103" t="s">
        <v>199</v>
      </c>
      <c r="M93" s="103" t="s">
        <v>588</v>
      </c>
      <c r="N93" s="103" t="s">
        <v>589</v>
      </c>
      <c r="O93" s="106" t="s">
        <v>590</v>
      </c>
      <c r="P93" s="103" t="s">
        <v>535</v>
      </c>
      <c r="Q93" s="103" t="s">
        <v>536</v>
      </c>
      <c r="R93" s="103" t="s">
        <v>537</v>
      </c>
      <c r="S93" s="107">
        <v>45383</v>
      </c>
      <c r="T93" s="107">
        <v>45641</v>
      </c>
      <c r="U93" s="107" t="s">
        <v>512</v>
      </c>
      <c r="V93" s="108"/>
      <c r="W93" s="103"/>
      <c r="X93" s="109">
        <v>0.7</v>
      </c>
      <c r="Y93" s="103" t="s">
        <v>400</v>
      </c>
      <c r="Z93" s="103" t="s">
        <v>199</v>
      </c>
      <c r="AA93" s="103" t="s">
        <v>199</v>
      </c>
      <c r="AB93" s="103" t="s">
        <v>199</v>
      </c>
      <c r="AC93" s="103" t="s">
        <v>199</v>
      </c>
      <c r="AD93" s="103" t="s">
        <v>364</v>
      </c>
      <c r="AE93" s="103" t="s">
        <v>199</v>
      </c>
      <c r="AF93" s="103" t="s">
        <v>199</v>
      </c>
      <c r="AG93" s="103" t="s">
        <v>199</v>
      </c>
      <c r="AH93" s="103" t="s">
        <v>199</v>
      </c>
      <c r="AI93" s="103" t="s">
        <v>199</v>
      </c>
      <c r="AJ93" s="103" t="s">
        <v>402</v>
      </c>
      <c r="AK93" s="103" t="s">
        <v>403</v>
      </c>
      <c r="AL93" s="103" t="s">
        <v>538</v>
      </c>
    </row>
    <row r="94" spans="2:38" s="111" customFormat="1" ht="128.25" hidden="1" x14ac:dyDescent="0.2">
      <c r="B94" s="103" t="s">
        <v>453</v>
      </c>
      <c r="C94" s="104" t="s">
        <v>454</v>
      </c>
      <c r="D94" s="103" t="s">
        <v>594</v>
      </c>
      <c r="E94" s="103" t="s">
        <v>595</v>
      </c>
      <c r="F94" s="103" t="s">
        <v>596</v>
      </c>
      <c r="G94" s="103"/>
      <c r="H94" s="103" t="s">
        <v>552</v>
      </c>
      <c r="I94" s="103" t="s">
        <v>199</v>
      </c>
      <c r="J94" s="103" t="s">
        <v>199</v>
      </c>
      <c r="K94" s="103" t="s">
        <v>199</v>
      </c>
      <c r="L94" s="103" t="s">
        <v>199</v>
      </c>
      <c r="M94" s="103" t="s">
        <v>597</v>
      </c>
      <c r="N94" s="103" t="s">
        <v>598</v>
      </c>
      <c r="O94" s="106" t="s">
        <v>599</v>
      </c>
      <c r="P94" s="103" t="s">
        <v>525</v>
      </c>
      <c r="Q94" s="103" t="s">
        <v>524</v>
      </c>
      <c r="R94" s="103" t="s">
        <v>0</v>
      </c>
      <c r="S94" s="107">
        <v>45292</v>
      </c>
      <c r="T94" s="107">
        <v>45473</v>
      </c>
      <c r="U94" s="107" t="s">
        <v>512</v>
      </c>
      <c r="V94" s="108"/>
      <c r="W94" s="103"/>
      <c r="X94" s="109">
        <v>0.5</v>
      </c>
      <c r="Y94" s="103" t="s">
        <v>526</v>
      </c>
      <c r="Z94" s="103" t="s">
        <v>208</v>
      </c>
      <c r="AA94" s="103" t="s">
        <v>199</v>
      </c>
      <c r="AB94" s="103" t="s">
        <v>199</v>
      </c>
      <c r="AC94" s="103" t="s">
        <v>199</v>
      </c>
      <c r="AD94" s="103" t="s">
        <v>364</v>
      </c>
      <c r="AE94" s="103" t="s">
        <v>199</v>
      </c>
      <c r="AF94" s="103" t="s">
        <v>199</v>
      </c>
      <c r="AG94" s="103" t="s">
        <v>199</v>
      </c>
      <c r="AH94" s="103" t="s">
        <v>199</v>
      </c>
      <c r="AI94" s="103" t="s">
        <v>199</v>
      </c>
      <c r="AJ94" s="103" t="s">
        <v>402</v>
      </c>
      <c r="AK94" s="103" t="s">
        <v>600</v>
      </c>
      <c r="AL94" s="103" t="s">
        <v>528</v>
      </c>
    </row>
    <row r="95" spans="2:38" s="111" customFormat="1" ht="128.25" hidden="1" x14ac:dyDescent="0.2">
      <c r="B95" s="103" t="s">
        <v>453</v>
      </c>
      <c r="C95" s="104" t="s">
        <v>454</v>
      </c>
      <c r="D95" s="103" t="s">
        <v>594</v>
      </c>
      <c r="E95" s="103" t="s">
        <v>595</v>
      </c>
      <c r="F95" s="103" t="s">
        <v>596</v>
      </c>
      <c r="G95" s="103"/>
      <c r="H95" s="103" t="s">
        <v>552</v>
      </c>
      <c r="I95" s="103" t="s">
        <v>199</v>
      </c>
      <c r="J95" s="103" t="s">
        <v>199</v>
      </c>
      <c r="K95" s="103" t="s">
        <v>199</v>
      </c>
      <c r="L95" s="103" t="s">
        <v>199</v>
      </c>
      <c r="M95" s="103" t="s">
        <v>601</v>
      </c>
      <c r="N95" s="103" t="s">
        <v>602</v>
      </c>
      <c r="O95" s="106" t="s">
        <v>603</v>
      </c>
      <c r="P95" s="103" t="s">
        <v>525</v>
      </c>
      <c r="Q95" s="103" t="s">
        <v>524</v>
      </c>
      <c r="R95" s="103" t="s">
        <v>0</v>
      </c>
      <c r="S95" s="107">
        <v>45474</v>
      </c>
      <c r="T95" s="107">
        <v>45641</v>
      </c>
      <c r="U95" s="107" t="s">
        <v>512</v>
      </c>
      <c r="V95" s="108"/>
      <c r="W95" s="103"/>
      <c r="X95" s="109">
        <v>0.5</v>
      </c>
      <c r="Y95" s="103" t="s">
        <v>526</v>
      </c>
      <c r="Z95" s="103" t="s">
        <v>208</v>
      </c>
      <c r="AA95" s="103" t="s">
        <v>199</v>
      </c>
      <c r="AB95" s="103" t="s">
        <v>199</v>
      </c>
      <c r="AC95" s="103" t="s">
        <v>199</v>
      </c>
      <c r="AD95" s="103" t="s">
        <v>364</v>
      </c>
      <c r="AE95" s="103" t="s">
        <v>199</v>
      </c>
      <c r="AF95" s="103" t="s">
        <v>199</v>
      </c>
      <c r="AG95" s="103" t="s">
        <v>199</v>
      </c>
      <c r="AH95" s="103" t="s">
        <v>199</v>
      </c>
      <c r="AI95" s="103" t="s">
        <v>199</v>
      </c>
      <c r="AJ95" s="103" t="s">
        <v>402</v>
      </c>
      <c r="AK95" s="103" t="s">
        <v>600</v>
      </c>
      <c r="AL95" s="103" t="s">
        <v>528</v>
      </c>
    </row>
    <row r="96" spans="2:38" s="111" customFormat="1" ht="128.25" hidden="1" x14ac:dyDescent="0.2">
      <c r="B96" s="103" t="s">
        <v>453</v>
      </c>
      <c r="C96" s="104" t="s">
        <v>454</v>
      </c>
      <c r="D96" s="103" t="s">
        <v>604</v>
      </c>
      <c r="E96" s="103" t="s">
        <v>595</v>
      </c>
      <c r="F96" s="103" t="s">
        <v>596</v>
      </c>
      <c r="G96" s="103"/>
      <c r="H96" s="103" t="s">
        <v>552</v>
      </c>
      <c r="I96" s="103" t="s">
        <v>199</v>
      </c>
      <c r="J96" s="103" t="s">
        <v>199</v>
      </c>
      <c r="K96" s="103" t="s">
        <v>199</v>
      </c>
      <c r="L96" s="103" t="s">
        <v>199</v>
      </c>
      <c r="M96" s="103" t="s">
        <v>605</v>
      </c>
      <c r="N96" s="103" t="s">
        <v>606</v>
      </c>
      <c r="O96" s="106" t="s">
        <v>607</v>
      </c>
      <c r="P96" s="103" t="s">
        <v>608</v>
      </c>
      <c r="Q96" s="103" t="s">
        <v>609</v>
      </c>
      <c r="R96" s="103" t="s">
        <v>0</v>
      </c>
      <c r="S96" s="118">
        <v>45474</v>
      </c>
      <c r="T96" s="118">
        <v>45641</v>
      </c>
      <c r="U96" s="118" t="s">
        <v>512</v>
      </c>
      <c r="V96" s="108"/>
      <c r="W96" s="103"/>
      <c r="X96" s="106">
        <v>20</v>
      </c>
      <c r="Y96" s="103" t="s">
        <v>207</v>
      </c>
      <c r="Z96" s="103" t="s">
        <v>476</v>
      </c>
      <c r="AA96" s="103" t="s">
        <v>208</v>
      </c>
      <c r="AB96" s="103" t="s">
        <v>199</v>
      </c>
      <c r="AC96" s="103" t="s">
        <v>199</v>
      </c>
      <c r="AD96" s="103" t="s">
        <v>209</v>
      </c>
      <c r="AE96" s="103" t="s">
        <v>199</v>
      </c>
      <c r="AF96" s="103" t="s">
        <v>199</v>
      </c>
      <c r="AG96" s="103" t="s">
        <v>199</v>
      </c>
      <c r="AH96" s="103" t="s">
        <v>199</v>
      </c>
      <c r="AI96" s="103" t="s">
        <v>199</v>
      </c>
      <c r="AJ96" s="103" t="s">
        <v>199</v>
      </c>
      <c r="AK96" s="103" t="s">
        <v>199</v>
      </c>
      <c r="AL96" s="103" t="s">
        <v>610</v>
      </c>
    </row>
    <row r="97" spans="2:38" s="111" customFormat="1" ht="128.25" hidden="1" x14ac:dyDescent="0.2">
      <c r="B97" s="103" t="s">
        <v>453</v>
      </c>
      <c r="C97" s="104" t="s">
        <v>454</v>
      </c>
      <c r="D97" s="103" t="s">
        <v>604</v>
      </c>
      <c r="E97" s="103" t="s">
        <v>595</v>
      </c>
      <c r="F97" s="103" t="s">
        <v>596</v>
      </c>
      <c r="G97" s="103"/>
      <c r="H97" s="103" t="s">
        <v>552</v>
      </c>
      <c r="I97" s="103" t="s">
        <v>199</v>
      </c>
      <c r="J97" s="103" t="s">
        <v>199</v>
      </c>
      <c r="K97" s="103" t="s">
        <v>199</v>
      </c>
      <c r="L97" s="103" t="s">
        <v>199</v>
      </c>
      <c r="M97" s="103" t="s">
        <v>611</v>
      </c>
      <c r="N97" s="103" t="s">
        <v>612</v>
      </c>
      <c r="O97" s="106" t="s">
        <v>613</v>
      </c>
      <c r="P97" s="103" t="s">
        <v>608</v>
      </c>
      <c r="Q97" s="103" t="s">
        <v>609</v>
      </c>
      <c r="R97" s="103" t="s">
        <v>0</v>
      </c>
      <c r="S97" s="118">
        <v>45474</v>
      </c>
      <c r="T97" s="118">
        <v>45641</v>
      </c>
      <c r="U97" s="118" t="s">
        <v>512</v>
      </c>
      <c r="V97" s="108"/>
      <c r="W97" s="103"/>
      <c r="X97" s="106">
        <v>20</v>
      </c>
      <c r="Y97" s="103" t="s">
        <v>207</v>
      </c>
      <c r="Z97" s="103" t="s">
        <v>476</v>
      </c>
      <c r="AA97" s="103" t="s">
        <v>208</v>
      </c>
      <c r="AB97" s="103" t="s">
        <v>199</v>
      </c>
      <c r="AC97" s="103" t="s">
        <v>199</v>
      </c>
      <c r="AD97" s="103" t="s">
        <v>209</v>
      </c>
      <c r="AE97" s="103" t="s">
        <v>199</v>
      </c>
      <c r="AF97" s="103" t="s">
        <v>199</v>
      </c>
      <c r="AG97" s="103" t="s">
        <v>199</v>
      </c>
      <c r="AH97" s="103" t="s">
        <v>199</v>
      </c>
      <c r="AI97" s="103" t="s">
        <v>199</v>
      </c>
      <c r="AJ97" s="103" t="s">
        <v>199</v>
      </c>
      <c r="AK97" s="103" t="s">
        <v>199</v>
      </c>
      <c r="AL97" s="103" t="s">
        <v>610</v>
      </c>
    </row>
    <row r="98" spans="2:38" s="111" customFormat="1" ht="128.25" hidden="1" x14ac:dyDescent="0.2">
      <c r="B98" s="103" t="s">
        <v>453</v>
      </c>
      <c r="C98" s="104" t="s">
        <v>454</v>
      </c>
      <c r="D98" s="103" t="s">
        <v>604</v>
      </c>
      <c r="E98" s="103" t="s">
        <v>595</v>
      </c>
      <c r="F98" s="103" t="s">
        <v>596</v>
      </c>
      <c r="G98" s="103"/>
      <c r="H98" s="103" t="s">
        <v>552</v>
      </c>
      <c r="I98" s="103" t="s">
        <v>199</v>
      </c>
      <c r="J98" s="103" t="s">
        <v>199</v>
      </c>
      <c r="K98" s="103" t="s">
        <v>199</v>
      </c>
      <c r="L98" s="103" t="s">
        <v>199</v>
      </c>
      <c r="M98" s="103" t="s">
        <v>614</v>
      </c>
      <c r="N98" s="103" t="s">
        <v>615</v>
      </c>
      <c r="O98" s="106" t="s">
        <v>616</v>
      </c>
      <c r="P98" s="103" t="s">
        <v>608</v>
      </c>
      <c r="Q98" s="103" t="s">
        <v>609</v>
      </c>
      <c r="R98" s="103" t="s">
        <v>0</v>
      </c>
      <c r="S98" s="118">
        <v>45474</v>
      </c>
      <c r="T98" s="118">
        <v>45641</v>
      </c>
      <c r="U98" s="118" t="s">
        <v>512</v>
      </c>
      <c r="V98" s="108"/>
      <c r="W98" s="103"/>
      <c r="X98" s="106">
        <v>10</v>
      </c>
      <c r="Y98" s="103" t="s">
        <v>207</v>
      </c>
      <c r="Z98" s="103" t="s">
        <v>476</v>
      </c>
      <c r="AA98" s="103" t="s">
        <v>208</v>
      </c>
      <c r="AB98" s="103" t="s">
        <v>199</v>
      </c>
      <c r="AC98" s="103" t="s">
        <v>199</v>
      </c>
      <c r="AD98" s="103" t="s">
        <v>209</v>
      </c>
      <c r="AE98" s="103" t="s">
        <v>199</v>
      </c>
      <c r="AF98" s="103" t="s">
        <v>199</v>
      </c>
      <c r="AG98" s="103" t="s">
        <v>199</v>
      </c>
      <c r="AH98" s="103" t="s">
        <v>199</v>
      </c>
      <c r="AI98" s="103" t="s">
        <v>199</v>
      </c>
      <c r="AJ98" s="103" t="s">
        <v>199</v>
      </c>
      <c r="AK98" s="103" t="s">
        <v>199</v>
      </c>
      <c r="AL98" s="103" t="s">
        <v>610</v>
      </c>
    </row>
    <row r="99" spans="2:38" s="111" customFormat="1" ht="128.25" hidden="1" x14ac:dyDescent="0.2">
      <c r="B99" s="103" t="s">
        <v>453</v>
      </c>
      <c r="C99" s="104" t="s">
        <v>454</v>
      </c>
      <c r="D99" s="103" t="s">
        <v>604</v>
      </c>
      <c r="E99" s="103" t="s">
        <v>595</v>
      </c>
      <c r="F99" s="103" t="s">
        <v>596</v>
      </c>
      <c r="G99" s="103"/>
      <c r="H99" s="103" t="s">
        <v>552</v>
      </c>
      <c r="I99" s="103" t="s">
        <v>199</v>
      </c>
      <c r="J99" s="103" t="s">
        <v>199</v>
      </c>
      <c r="K99" s="103" t="s">
        <v>199</v>
      </c>
      <c r="L99" s="103" t="s">
        <v>199</v>
      </c>
      <c r="M99" s="103" t="s">
        <v>617</v>
      </c>
      <c r="N99" s="103" t="s">
        <v>618</v>
      </c>
      <c r="O99" s="106" t="s">
        <v>619</v>
      </c>
      <c r="P99" s="103" t="s">
        <v>608</v>
      </c>
      <c r="Q99" s="103" t="s">
        <v>609</v>
      </c>
      <c r="R99" s="103" t="s">
        <v>0</v>
      </c>
      <c r="S99" s="118">
        <v>45292</v>
      </c>
      <c r="T99" s="118">
        <v>45396</v>
      </c>
      <c r="U99" s="118" t="s">
        <v>512</v>
      </c>
      <c r="V99" s="108"/>
      <c r="W99" s="103"/>
      <c r="X99" s="106">
        <v>5</v>
      </c>
      <c r="Y99" s="103" t="s">
        <v>476</v>
      </c>
      <c r="Z99" s="103" t="s">
        <v>374</v>
      </c>
      <c r="AA99" s="103" t="s">
        <v>423</v>
      </c>
      <c r="AB99" s="103" t="s">
        <v>246</v>
      </c>
      <c r="AC99" s="103" t="s">
        <v>199</v>
      </c>
      <c r="AD99" s="103" t="s">
        <v>620</v>
      </c>
      <c r="AE99" s="103" t="s">
        <v>621</v>
      </c>
      <c r="AF99" s="103" t="s">
        <v>513</v>
      </c>
      <c r="AG99" s="103" t="s">
        <v>622</v>
      </c>
      <c r="AH99" s="103" t="s">
        <v>623</v>
      </c>
      <c r="AI99" s="103" t="s">
        <v>624</v>
      </c>
      <c r="AJ99" s="103" t="s">
        <v>199</v>
      </c>
      <c r="AK99" s="103" t="s">
        <v>199</v>
      </c>
      <c r="AL99" s="103" t="s">
        <v>610</v>
      </c>
    </row>
    <row r="100" spans="2:38" s="111" customFormat="1" ht="128.25" hidden="1" x14ac:dyDescent="0.2">
      <c r="B100" s="103" t="s">
        <v>453</v>
      </c>
      <c r="C100" s="104" t="s">
        <v>454</v>
      </c>
      <c r="D100" s="103" t="s">
        <v>604</v>
      </c>
      <c r="E100" s="103" t="s">
        <v>595</v>
      </c>
      <c r="F100" s="103" t="s">
        <v>596</v>
      </c>
      <c r="G100" s="103"/>
      <c r="H100" s="103" t="s">
        <v>552</v>
      </c>
      <c r="I100" s="103" t="s">
        <v>199</v>
      </c>
      <c r="J100" s="103" t="s">
        <v>199</v>
      </c>
      <c r="K100" s="103" t="s">
        <v>199</v>
      </c>
      <c r="L100" s="103" t="s">
        <v>199</v>
      </c>
      <c r="M100" s="103" t="s">
        <v>625</v>
      </c>
      <c r="N100" s="103" t="s">
        <v>618</v>
      </c>
      <c r="O100" s="106" t="s">
        <v>619</v>
      </c>
      <c r="P100" s="103" t="s">
        <v>608</v>
      </c>
      <c r="Q100" s="103" t="s">
        <v>609</v>
      </c>
      <c r="R100" s="103" t="s">
        <v>0</v>
      </c>
      <c r="S100" s="118">
        <v>45383</v>
      </c>
      <c r="T100" s="118">
        <v>45487</v>
      </c>
      <c r="U100" s="118" t="s">
        <v>512</v>
      </c>
      <c r="V100" s="108"/>
      <c r="W100" s="103"/>
      <c r="X100" s="106">
        <v>5</v>
      </c>
      <c r="Y100" s="103" t="s">
        <v>476</v>
      </c>
      <c r="Z100" s="103" t="s">
        <v>374</v>
      </c>
      <c r="AA100" s="103" t="s">
        <v>246</v>
      </c>
      <c r="AB100" s="103" t="s">
        <v>199</v>
      </c>
      <c r="AC100" s="103" t="s">
        <v>199</v>
      </c>
      <c r="AD100" s="103" t="s">
        <v>620</v>
      </c>
      <c r="AE100" s="103" t="s">
        <v>621</v>
      </c>
      <c r="AF100" s="103" t="s">
        <v>513</v>
      </c>
      <c r="AG100" s="103" t="s">
        <v>622</v>
      </c>
      <c r="AH100" s="103" t="s">
        <v>623</v>
      </c>
      <c r="AI100" s="103" t="s">
        <v>624</v>
      </c>
      <c r="AJ100" s="103" t="s">
        <v>199</v>
      </c>
      <c r="AK100" s="103" t="s">
        <v>199</v>
      </c>
      <c r="AL100" s="103" t="s">
        <v>610</v>
      </c>
    </row>
    <row r="101" spans="2:38" s="111" customFormat="1" ht="128.25" hidden="1" x14ac:dyDescent="0.2">
      <c r="B101" s="103" t="s">
        <v>453</v>
      </c>
      <c r="C101" s="104" t="s">
        <v>454</v>
      </c>
      <c r="D101" s="103" t="s">
        <v>604</v>
      </c>
      <c r="E101" s="103" t="s">
        <v>595</v>
      </c>
      <c r="F101" s="103" t="s">
        <v>596</v>
      </c>
      <c r="G101" s="103"/>
      <c r="H101" s="103" t="s">
        <v>552</v>
      </c>
      <c r="I101" s="103" t="s">
        <v>199</v>
      </c>
      <c r="J101" s="103" t="s">
        <v>199</v>
      </c>
      <c r="K101" s="103" t="s">
        <v>199</v>
      </c>
      <c r="L101" s="103" t="s">
        <v>199</v>
      </c>
      <c r="M101" s="103" t="s">
        <v>626</v>
      </c>
      <c r="N101" s="103" t="s">
        <v>618</v>
      </c>
      <c r="O101" s="106" t="s">
        <v>619</v>
      </c>
      <c r="P101" s="103" t="s">
        <v>608</v>
      </c>
      <c r="Q101" s="103" t="s">
        <v>609</v>
      </c>
      <c r="R101" s="103" t="s">
        <v>0</v>
      </c>
      <c r="S101" s="118">
        <v>45477</v>
      </c>
      <c r="T101" s="118">
        <v>45582</v>
      </c>
      <c r="U101" s="118" t="s">
        <v>512</v>
      </c>
      <c r="V101" s="108"/>
      <c r="W101" s="103"/>
      <c r="X101" s="106">
        <v>5</v>
      </c>
      <c r="Y101" s="103" t="s">
        <v>476</v>
      </c>
      <c r="Z101" s="103" t="s">
        <v>374</v>
      </c>
      <c r="AA101" s="103" t="s">
        <v>246</v>
      </c>
      <c r="AB101" s="103" t="s">
        <v>199</v>
      </c>
      <c r="AC101" s="103" t="s">
        <v>199</v>
      </c>
      <c r="AD101" s="103" t="s">
        <v>620</v>
      </c>
      <c r="AE101" s="103" t="s">
        <v>621</v>
      </c>
      <c r="AF101" s="103" t="s">
        <v>513</v>
      </c>
      <c r="AG101" s="103" t="s">
        <v>622</v>
      </c>
      <c r="AH101" s="103" t="s">
        <v>623</v>
      </c>
      <c r="AI101" s="103" t="s">
        <v>624</v>
      </c>
      <c r="AJ101" s="103" t="s">
        <v>199</v>
      </c>
      <c r="AK101" s="103" t="s">
        <v>199</v>
      </c>
      <c r="AL101" s="103" t="s">
        <v>610</v>
      </c>
    </row>
    <row r="102" spans="2:38" s="111" customFormat="1" ht="128.25" hidden="1" x14ac:dyDescent="0.2">
      <c r="B102" s="103" t="s">
        <v>453</v>
      </c>
      <c r="C102" s="104" t="s">
        <v>454</v>
      </c>
      <c r="D102" s="103" t="s">
        <v>604</v>
      </c>
      <c r="E102" s="103" t="s">
        <v>595</v>
      </c>
      <c r="F102" s="103" t="s">
        <v>596</v>
      </c>
      <c r="G102" s="103"/>
      <c r="H102" s="103" t="s">
        <v>552</v>
      </c>
      <c r="I102" s="103" t="s">
        <v>199</v>
      </c>
      <c r="J102" s="103" t="s">
        <v>199</v>
      </c>
      <c r="K102" s="103" t="s">
        <v>199</v>
      </c>
      <c r="L102" s="103" t="s">
        <v>199</v>
      </c>
      <c r="M102" s="103" t="s">
        <v>627</v>
      </c>
      <c r="N102" s="103" t="s">
        <v>618</v>
      </c>
      <c r="O102" s="106" t="s">
        <v>619</v>
      </c>
      <c r="P102" s="103" t="s">
        <v>608</v>
      </c>
      <c r="Q102" s="103" t="s">
        <v>609</v>
      </c>
      <c r="R102" s="103" t="s">
        <v>0</v>
      </c>
      <c r="S102" s="118">
        <v>45567</v>
      </c>
      <c r="T102" s="118">
        <v>45641</v>
      </c>
      <c r="U102" s="118" t="s">
        <v>512</v>
      </c>
      <c r="V102" s="108"/>
      <c r="W102" s="103"/>
      <c r="X102" s="106">
        <v>5</v>
      </c>
      <c r="Y102" s="103" t="s">
        <v>476</v>
      </c>
      <c r="Z102" s="103" t="s">
        <v>374</v>
      </c>
      <c r="AA102" s="103" t="s">
        <v>246</v>
      </c>
      <c r="AB102" s="103" t="s">
        <v>199</v>
      </c>
      <c r="AC102" s="103" t="s">
        <v>199</v>
      </c>
      <c r="AD102" s="103" t="s">
        <v>620</v>
      </c>
      <c r="AE102" s="103" t="s">
        <v>621</v>
      </c>
      <c r="AF102" s="103" t="s">
        <v>513</v>
      </c>
      <c r="AG102" s="103" t="s">
        <v>622</v>
      </c>
      <c r="AH102" s="103" t="s">
        <v>623</v>
      </c>
      <c r="AI102" s="103" t="s">
        <v>624</v>
      </c>
      <c r="AJ102" s="103" t="s">
        <v>199</v>
      </c>
      <c r="AK102" s="103" t="s">
        <v>199</v>
      </c>
      <c r="AL102" s="103" t="s">
        <v>610</v>
      </c>
    </row>
    <row r="103" spans="2:38" s="111" customFormat="1" ht="128.25" hidden="1" x14ac:dyDescent="0.2">
      <c r="B103" s="103" t="s">
        <v>453</v>
      </c>
      <c r="C103" s="104" t="s">
        <v>454</v>
      </c>
      <c r="D103" s="103" t="s">
        <v>604</v>
      </c>
      <c r="E103" s="103" t="s">
        <v>595</v>
      </c>
      <c r="F103" s="103" t="s">
        <v>596</v>
      </c>
      <c r="G103" s="103"/>
      <c r="H103" s="103" t="s">
        <v>552</v>
      </c>
      <c r="I103" s="103" t="s">
        <v>199</v>
      </c>
      <c r="J103" s="103" t="s">
        <v>199</v>
      </c>
      <c r="K103" s="103" t="s">
        <v>199</v>
      </c>
      <c r="L103" s="103" t="s">
        <v>199</v>
      </c>
      <c r="M103" s="103" t="s">
        <v>628</v>
      </c>
      <c r="N103" s="103" t="s">
        <v>629</v>
      </c>
      <c r="O103" s="106" t="s">
        <v>630</v>
      </c>
      <c r="P103" s="103" t="s">
        <v>608</v>
      </c>
      <c r="Q103" s="103" t="s">
        <v>609</v>
      </c>
      <c r="R103" s="103" t="s">
        <v>0</v>
      </c>
      <c r="S103" s="118">
        <v>45566</v>
      </c>
      <c r="T103" s="118">
        <v>45641</v>
      </c>
      <c r="U103" s="118" t="s">
        <v>199</v>
      </c>
      <c r="V103" s="108"/>
      <c r="W103" s="103"/>
      <c r="X103" s="106">
        <v>5</v>
      </c>
      <c r="Y103" s="103" t="s">
        <v>476</v>
      </c>
      <c r="Z103" s="103" t="s">
        <v>246</v>
      </c>
      <c r="AA103" s="103" t="s">
        <v>199</v>
      </c>
      <c r="AB103" s="103" t="s">
        <v>199</v>
      </c>
      <c r="AC103" s="103" t="s">
        <v>199</v>
      </c>
      <c r="AD103" s="103" t="s">
        <v>620</v>
      </c>
      <c r="AE103" s="103" t="s">
        <v>621</v>
      </c>
      <c r="AF103" s="103" t="s">
        <v>199</v>
      </c>
      <c r="AG103" s="103" t="s">
        <v>199</v>
      </c>
      <c r="AH103" s="103" t="s">
        <v>199</v>
      </c>
      <c r="AI103" s="103" t="s">
        <v>199</v>
      </c>
      <c r="AJ103" s="103" t="s">
        <v>199</v>
      </c>
      <c r="AK103" s="103" t="s">
        <v>199</v>
      </c>
      <c r="AL103" s="103" t="s">
        <v>610</v>
      </c>
    </row>
    <row r="104" spans="2:38" s="111" customFormat="1" ht="128.25" hidden="1" x14ac:dyDescent="0.2">
      <c r="B104" s="103" t="s">
        <v>453</v>
      </c>
      <c r="C104" s="104" t="s">
        <v>454</v>
      </c>
      <c r="D104" s="103" t="s">
        <v>604</v>
      </c>
      <c r="E104" s="103" t="s">
        <v>595</v>
      </c>
      <c r="F104" s="103" t="s">
        <v>596</v>
      </c>
      <c r="G104" s="103"/>
      <c r="H104" s="103" t="s">
        <v>552</v>
      </c>
      <c r="I104" s="103" t="s">
        <v>199</v>
      </c>
      <c r="J104" s="103" t="s">
        <v>199</v>
      </c>
      <c r="K104" s="103" t="s">
        <v>199</v>
      </c>
      <c r="L104" s="103" t="s">
        <v>199</v>
      </c>
      <c r="M104" s="103" t="s">
        <v>631</v>
      </c>
      <c r="N104" s="103" t="s">
        <v>632</v>
      </c>
      <c r="O104" s="106" t="s">
        <v>633</v>
      </c>
      <c r="P104" s="103" t="s">
        <v>608</v>
      </c>
      <c r="Q104" s="103" t="s">
        <v>609</v>
      </c>
      <c r="R104" s="103" t="s">
        <v>0</v>
      </c>
      <c r="S104" s="118">
        <v>45566</v>
      </c>
      <c r="T104" s="118">
        <v>45641</v>
      </c>
      <c r="U104" s="118" t="s">
        <v>199</v>
      </c>
      <c r="V104" s="108"/>
      <c r="W104" s="103"/>
      <c r="X104" s="106">
        <v>5</v>
      </c>
      <c r="Y104" s="103" t="s">
        <v>476</v>
      </c>
      <c r="Z104" s="103" t="s">
        <v>374</v>
      </c>
      <c r="AA104" s="103" t="s">
        <v>246</v>
      </c>
      <c r="AB104" s="103" t="s">
        <v>199</v>
      </c>
      <c r="AC104" s="103" t="s">
        <v>199</v>
      </c>
      <c r="AD104" s="103" t="s">
        <v>620</v>
      </c>
      <c r="AE104" s="103" t="s">
        <v>621</v>
      </c>
      <c r="AF104" s="103" t="s">
        <v>199</v>
      </c>
      <c r="AG104" s="103" t="s">
        <v>199</v>
      </c>
      <c r="AH104" s="103" t="s">
        <v>199</v>
      </c>
      <c r="AI104" s="103" t="s">
        <v>199</v>
      </c>
      <c r="AJ104" s="103" t="s">
        <v>199</v>
      </c>
      <c r="AK104" s="103" t="s">
        <v>199</v>
      </c>
      <c r="AL104" s="103" t="s">
        <v>610</v>
      </c>
    </row>
    <row r="105" spans="2:38" s="111" customFormat="1" ht="128.25" hidden="1" x14ac:dyDescent="0.2">
      <c r="B105" s="103" t="s">
        <v>453</v>
      </c>
      <c r="C105" s="104" t="s">
        <v>454</v>
      </c>
      <c r="D105" s="103" t="s">
        <v>604</v>
      </c>
      <c r="E105" s="103" t="s">
        <v>595</v>
      </c>
      <c r="F105" s="103" t="s">
        <v>596</v>
      </c>
      <c r="G105" s="103"/>
      <c r="H105" s="103" t="s">
        <v>552</v>
      </c>
      <c r="I105" s="103" t="s">
        <v>199</v>
      </c>
      <c r="J105" s="103" t="s">
        <v>199</v>
      </c>
      <c r="K105" s="103" t="s">
        <v>199</v>
      </c>
      <c r="L105" s="103" t="s">
        <v>199</v>
      </c>
      <c r="M105" s="103" t="s">
        <v>634</v>
      </c>
      <c r="N105" s="103" t="s">
        <v>635</v>
      </c>
      <c r="O105" s="106" t="s">
        <v>636</v>
      </c>
      <c r="P105" s="103" t="s">
        <v>608</v>
      </c>
      <c r="Q105" s="103" t="s">
        <v>637</v>
      </c>
      <c r="R105" s="103" t="s">
        <v>0</v>
      </c>
      <c r="S105" s="118">
        <v>45292</v>
      </c>
      <c r="T105" s="118">
        <v>45641</v>
      </c>
      <c r="U105" s="118" t="s">
        <v>512</v>
      </c>
      <c r="V105" s="108"/>
      <c r="W105" s="103"/>
      <c r="X105" s="106">
        <v>10</v>
      </c>
      <c r="Y105" s="103" t="s">
        <v>246</v>
      </c>
      <c r="Z105" s="103" t="s">
        <v>400</v>
      </c>
      <c r="AA105" s="103" t="s">
        <v>199</v>
      </c>
      <c r="AB105" s="103" t="s">
        <v>199</v>
      </c>
      <c r="AC105" s="103" t="s">
        <v>199</v>
      </c>
      <c r="AD105" s="103" t="s">
        <v>364</v>
      </c>
      <c r="AE105" s="103" t="s">
        <v>199</v>
      </c>
      <c r="AF105" s="103" t="s">
        <v>199</v>
      </c>
      <c r="AG105" s="103" t="s">
        <v>199</v>
      </c>
      <c r="AH105" s="103" t="s">
        <v>199</v>
      </c>
      <c r="AI105" s="103" t="s">
        <v>199</v>
      </c>
      <c r="AJ105" s="103" t="s">
        <v>402</v>
      </c>
      <c r="AK105" s="103" t="s">
        <v>638</v>
      </c>
      <c r="AL105" s="103" t="s">
        <v>610</v>
      </c>
    </row>
    <row r="106" spans="2:38" s="111" customFormat="1" ht="128.25" hidden="1" x14ac:dyDescent="0.2">
      <c r="B106" s="103" t="s">
        <v>453</v>
      </c>
      <c r="C106" s="104" t="s">
        <v>454</v>
      </c>
      <c r="D106" s="103" t="s">
        <v>604</v>
      </c>
      <c r="E106" s="103" t="s">
        <v>595</v>
      </c>
      <c r="F106" s="103" t="s">
        <v>596</v>
      </c>
      <c r="G106" s="103"/>
      <c r="H106" s="103" t="s">
        <v>552</v>
      </c>
      <c r="I106" s="103" t="s">
        <v>199</v>
      </c>
      <c r="J106" s="103" t="s">
        <v>199</v>
      </c>
      <c r="K106" s="103" t="s">
        <v>199</v>
      </c>
      <c r="L106" s="103" t="s">
        <v>199</v>
      </c>
      <c r="M106" s="103" t="s">
        <v>639</v>
      </c>
      <c r="N106" s="103" t="s">
        <v>640</v>
      </c>
      <c r="O106" s="106" t="s">
        <v>641</v>
      </c>
      <c r="P106" s="103" t="s">
        <v>608</v>
      </c>
      <c r="Q106" s="103" t="s">
        <v>609</v>
      </c>
      <c r="R106" s="103" t="s">
        <v>0</v>
      </c>
      <c r="S106" s="118">
        <v>45292</v>
      </c>
      <c r="T106" s="118">
        <v>45473</v>
      </c>
      <c r="U106" s="118" t="s">
        <v>512</v>
      </c>
      <c r="V106" s="108"/>
      <c r="W106" s="103"/>
      <c r="X106" s="106">
        <v>5</v>
      </c>
      <c r="Y106" s="103" t="s">
        <v>246</v>
      </c>
      <c r="Z106" s="103" t="s">
        <v>400</v>
      </c>
      <c r="AA106" s="103" t="s">
        <v>199</v>
      </c>
      <c r="AB106" s="103" t="s">
        <v>199</v>
      </c>
      <c r="AC106" s="103" t="s">
        <v>199</v>
      </c>
      <c r="AD106" s="103" t="s">
        <v>364</v>
      </c>
      <c r="AE106" s="103" t="s">
        <v>199</v>
      </c>
      <c r="AF106" s="103" t="s">
        <v>199</v>
      </c>
      <c r="AG106" s="103" t="s">
        <v>199</v>
      </c>
      <c r="AH106" s="103" t="s">
        <v>199</v>
      </c>
      <c r="AI106" s="103" t="s">
        <v>199</v>
      </c>
      <c r="AJ106" s="103" t="s">
        <v>402</v>
      </c>
      <c r="AK106" s="103" t="s">
        <v>638</v>
      </c>
      <c r="AL106" s="103" t="s">
        <v>610</v>
      </c>
    </row>
    <row r="107" spans="2:38" s="111" customFormat="1" ht="128.25" hidden="1" x14ac:dyDescent="0.2">
      <c r="B107" s="103" t="s">
        <v>453</v>
      </c>
      <c r="C107" s="104" t="s">
        <v>454</v>
      </c>
      <c r="D107" s="103" t="s">
        <v>604</v>
      </c>
      <c r="E107" s="103" t="s">
        <v>595</v>
      </c>
      <c r="F107" s="103" t="s">
        <v>596</v>
      </c>
      <c r="G107" s="103"/>
      <c r="H107" s="103" t="s">
        <v>552</v>
      </c>
      <c r="I107" s="103" t="s">
        <v>199</v>
      </c>
      <c r="J107" s="103" t="s">
        <v>199</v>
      </c>
      <c r="K107" s="103" t="s">
        <v>199</v>
      </c>
      <c r="L107" s="103" t="s">
        <v>199</v>
      </c>
      <c r="M107" s="103" t="s">
        <v>642</v>
      </c>
      <c r="N107" s="103" t="s">
        <v>643</v>
      </c>
      <c r="O107" s="106" t="s">
        <v>641</v>
      </c>
      <c r="P107" s="103" t="s">
        <v>608</v>
      </c>
      <c r="Q107" s="103" t="s">
        <v>609</v>
      </c>
      <c r="R107" s="103" t="s">
        <v>0</v>
      </c>
      <c r="S107" s="118">
        <v>45474</v>
      </c>
      <c r="T107" s="118">
        <v>45641</v>
      </c>
      <c r="U107" s="118" t="s">
        <v>512</v>
      </c>
      <c r="V107" s="108"/>
      <c r="W107" s="103"/>
      <c r="X107" s="106">
        <v>5</v>
      </c>
      <c r="Y107" s="103" t="s">
        <v>246</v>
      </c>
      <c r="Z107" s="103" t="s">
        <v>400</v>
      </c>
      <c r="AA107" s="103" t="s">
        <v>199</v>
      </c>
      <c r="AB107" s="103" t="s">
        <v>199</v>
      </c>
      <c r="AC107" s="103" t="s">
        <v>199</v>
      </c>
      <c r="AD107" s="103" t="s">
        <v>364</v>
      </c>
      <c r="AE107" s="103" t="s">
        <v>199</v>
      </c>
      <c r="AF107" s="103" t="s">
        <v>199</v>
      </c>
      <c r="AG107" s="103" t="s">
        <v>199</v>
      </c>
      <c r="AH107" s="103" t="s">
        <v>199</v>
      </c>
      <c r="AI107" s="103" t="s">
        <v>199</v>
      </c>
      <c r="AJ107" s="103" t="s">
        <v>402</v>
      </c>
      <c r="AK107" s="103" t="s">
        <v>638</v>
      </c>
      <c r="AL107" s="103" t="s">
        <v>610</v>
      </c>
    </row>
    <row r="108" spans="2:38" s="111" customFormat="1" ht="128.25" hidden="1" x14ac:dyDescent="0.2">
      <c r="B108" s="103" t="s">
        <v>453</v>
      </c>
      <c r="C108" s="104" t="s">
        <v>454</v>
      </c>
      <c r="D108" s="103" t="s">
        <v>594</v>
      </c>
      <c r="E108" s="103" t="s">
        <v>595</v>
      </c>
      <c r="F108" s="103" t="s">
        <v>596</v>
      </c>
      <c r="G108" s="103"/>
      <c r="H108" s="103" t="s">
        <v>552</v>
      </c>
      <c r="I108" s="103" t="s">
        <v>199</v>
      </c>
      <c r="J108" s="103" t="s">
        <v>199</v>
      </c>
      <c r="K108" s="103" t="s">
        <v>199</v>
      </c>
      <c r="L108" s="103" t="s">
        <v>199</v>
      </c>
      <c r="M108" s="134" t="s">
        <v>644</v>
      </c>
      <c r="N108" s="135" t="s">
        <v>645</v>
      </c>
      <c r="O108" s="106" t="s">
        <v>646</v>
      </c>
      <c r="P108" s="103" t="s">
        <v>647</v>
      </c>
      <c r="Q108" s="103" t="s">
        <v>648</v>
      </c>
      <c r="R108" s="103" t="s">
        <v>0</v>
      </c>
      <c r="S108" s="107">
        <v>45292</v>
      </c>
      <c r="T108" s="107">
        <v>45657</v>
      </c>
      <c r="U108" s="107" t="s">
        <v>512</v>
      </c>
      <c r="V108" s="115"/>
      <c r="W108" s="103"/>
      <c r="X108" s="103">
        <v>50</v>
      </c>
      <c r="Y108" s="103" t="s">
        <v>245</v>
      </c>
      <c r="Z108" s="103" t="s">
        <v>476</v>
      </c>
      <c r="AA108" s="103" t="s">
        <v>199</v>
      </c>
      <c r="AB108" s="103" t="s">
        <v>199</v>
      </c>
      <c r="AC108" s="103" t="s">
        <v>199</v>
      </c>
      <c r="AD108" s="103" t="s">
        <v>209</v>
      </c>
      <c r="AE108" s="103" t="s">
        <v>199</v>
      </c>
      <c r="AF108" s="103" t="s">
        <v>199</v>
      </c>
      <c r="AG108" s="103" t="s">
        <v>199</v>
      </c>
      <c r="AH108" s="103" t="s">
        <v>199</v>
      </c>
      <c r="AI108" s="103" t="s">
        <v>199</v>
      </c>
      <c r="AJ108" s="103" t="s">
        <v>199</v>
      </c>
      <c r="AK108" s="103" t="s">
        <v>199</v>
      </c>
      <c r="AL108" s="103" t="s">
        <v>649</v>
      </c>
    </row>
    <row r="109" spans="2:38" s="111" customFormat="1" ht="128.25" hidden="1" x14ac:dyDescent="0.2">
      <c r="B109" s="103" t="s">
        <v>453</v>
      </c>
      <c r="C109" s="104" t="s">
        <v>454</v>
      </c>
      <c r="D109" s="103" t="s">
        <v>594</v>
      </c>
      <c r="E109" s="103" t="s">
        <v>595</v>
      </c>
      <c r="F109" s="103" t="s">
        <v>596</v>
      </c>
      <c r="G109" s="103"/>
      <c r="H109" s="103" t="s">
        <v>552</v>
      </c>
      <c r="I109" s="103" t="s">
        <v>199</v>
      </c>
      <c r="J109" s="103" t="s">
        <v>199</v>
      </c>
      <c r="K109" s="103" t="s">
        <v>199</v>
      </c>
      <c r="L109" s="103" t="s">
        <v>199</v>
      </c>
      <c r="M109" s="103" t="s">
        <v>650</v>
      </c>
      <c r="N109" s="103" t="s">
        <v>651</v>
      </c>
      <c r="O109" s="106" t="s">
        <v>652</v>
      </c>
      <c r="P109" s="103" t="s">
        <v>486</v>
      </c>
      <c r="Q109" s="103" t="s">
        <v>653</v>
      </c>
      <c r="R109" s="103" t="s">
        <v>99</v>
      </c>
      <c r="S109" s="107">
        <v>45323</v>
      </c>
      <c r="T109" s="107">
        <v>45596</v>
      </c>
      <c r="U109" s="107" t="s">
        <v>512</v>
      </c>
      <c r="V109" s="115"/>
      <c r="W109" s="103"/>
      <c r="X109" s="103"/>
      <c r="Y109" s="103" t="s">
        <v>476</v>
      </c>
      <c r="Z109" s="103" t="s">
        <v>199</v>
      </c>
      <c r="AA109" s="103" t="s">
        <v>199</v>
      </c>
      <c r="AB109" s="103" t="s">
        <v>199</v>
      </c>
      <c r="AC109" s="103" t="s">
        <v>199</v>
      </c>
      <c r="AD109" s="103" t="s">
        <v>487</v>
      </c>
      <c r="AE109" s="103" t="s">
        <v>199</v>
      </c>
      <c r="AF109" s="103" t="s">
        <v>199</v>
      </c>
      <c r="AG109" s="103" t="s">
        <v>199</v>
      </c>
      <c r="AH109" s="103" t="s">
        <v>199</v>
      </c>
      <c r="AI109" s="103" t="s">
        <v>199</v>
      </c>
      <c r="AJ109" s="103" t="s">
        <v>199</v>
      </c>
      <c r="AK109" s="103" t="s">
        <v>199</v>
      </c>
      <c r="AL109" s="103" t="s">
        <v>654</v>
      </c>
    </row>
    <row r="110" spans="2:38" s="111" customFormat="1" ht="128.25" hidden="1" x14ac:dyDescent="0.2">
      <c r="B110" s="103" t="s">
        <v>453</v>
      </c>
      <c r="C110" s="104" t="s">
        <v>454</v>
      </c>
      <c r="D110" s="103" t="s">
        <v>594</v>
      </c>
      <c r="E110" s="103" t="s">
        <v>595</v>
      </c>
      <c r="F110" s="103" t="s">
        <v>596</v>
      </c>
      <c r="G110" s="103"/>
      <c r="H110" s="103" t="s">
        <v>552</v>
      </c>
      <c r="I110" s="103" t="s">
        <v>199</v>
      </c>
      <c r="J110" s="103" t="s">
        <v>199</v>
      </c>
      <c r="K110" s="103" t="s">
        <v>199</v>
      </c>
      <c r="L110" s="103" t="s">
        <v>199</v>
      </c>
      <c r="M110" s="103" t="s">
        <v>655</v>
      </c>
      <c r="N110" s="103" t="s">
        <v>656</v>
      </c>
      <c r="O110" s="106" t="s">
        <v>652</v>
      </c>
      <c r="P110" s="103" t="s">
        <v>486</v>
      </c>
      <c r="Q110" s="103" t="s">
        <v>653</v>
      </c>
      <c r="R110" s="103" t="s">
        <v>99</v>
      </c>
      <c r="S110" s="107">
        <v>45352</v>
      </c>
      <c r="T110" s="107">
        <v>45657</v>
      </c>
      <c r="U110" s="107" t="s">
        <v>512</v>
      </c>
      <c r="V110" s="115"/>
      <c r="W110" s="103"/>
      <c r="X110" s="103"/>
      <c r="Y110" s="103" t="s">
        <v>476</v>
      </c>
      <c r="Z110" s="103" t="s">
        <v>199</v>
      </c>
      <c r="AA110" s="103" t="s">
        <v>199</v>
      </c>
      <c r="AB110" s="103" t="s">
        <v>199</v>
      </c>
      <c r="AC110" s="103" t="s">
        <v>199</v>
      </c>
      <c r="AD110" s="103" t="s">
        <v>487</v>
      </c>
      <c r="AE110" s="103" t="s">
        <v>199</v>
      </c>
      <c r="AF110" s="103" t="s">
        <v>199</v>
      </c>
      <c r="AG110" s="103" t="s">
        <v>199</v>
      </c>
      <c r="AH110" s="103" t="s">
        <v>199</v>
      </c>
      <c r="AI110" s="103" t="s">
        <v>199</v>
      </c>
      <c r="AJ110" s="103" t="s">
        <v>199</v>
      </c>
      <c r="AK110" s="103" t="s">
        <v>199</v>
      </c>
      <c r="AL110" s="103" t="s">
        <v>654</v>
      </c>
    </row>
    <row r="111" spans="2:38" s="111" customFormat="1" ht="128.25" hidden="1" x14ac:dyDescent="0.2">
      <c r="B111" s="103" t="s">
        <v>453</v>
      </c>
      <c r="C111" s="104" t="s">
        <v>454</v>
      </c>
      <c r="D111" s="103" t="s">
        <v>594</v>
      </c>
      <c r="E111" s="103" t="s">
        <v>595</v>
      </c>
      <c r="F111" s="103" t="s">
        <v>596</v>
      </c>
      <c r="G111" s="103"/>
      <c r="H111" s="103" t="s">
        <v>552</v>
      </c>
      <c r="I111" s="103" t="s">
        <v>199</v>
      </c>
      <c r="J111" s="103" t="s">
        <v>199</v>
      </c>
      <c r="K111" s="103" t="s">
        <v>199</v>
      </c>
      <c r="L111" s="103" t="s">
        <v>199</v>
      </c>
      <c r="M111" s="103" t="s">
        <v>657</v>
      </c>
      <c r="N111" s="103" t="s">
        <v>658</v>
      </c>
      <c r="O111" s="106" t="s">
        <v>652</v>
      </c>
      <c r="P111" s="103" t="s">
        <v>486</v>
      </c>
      <c r="Q111" s="103" t="s">
        <v>653</v>
      </c>
      <c r="R111" s="103" t="s">
        <v>99</v>
      </c>
      <c r="S111" s="107">
        <v>45323</v>
      </c>
      <c r="T111" s="107">
        <v>45626</v>
      </c>
      <c r="U111" s="107" t="s">
        <v>512</v>
      </c>
      <c r="V111" s="115"/>
      <c r="W111" s="103"/>
      <c r="X111" s="103"/>
      <c r="Y111" s="103" t="s">
        <v>476</v>
      </c>
      <c r="Z111" s="103" t="s">
        <v>199</v>
      </c>
      <c r="AA111" s="103" t="s">
        <v>199</v>
      </c>
      <c r="AB111" s="103" t="s">
        <v>199</v>
      </c>
      <c r="AC111" s="103" t="s">
        <v>199</v>
      </c>
      <c r="AD111" s="103" t="s">
        <v>487</v>
      </c>
      <c r="AE111" s="103" t="s">
        <v>199</v>
      </c>
      <c r="AF111" s="103" t="s">
        <v>199</v>
      </c>
      <c r="AG111" s="103" t="s">
        <v>199</v>
      </c>
      <c r="AH111" s="103" t="s">
        <v>199</v>
      </c>
      <c r="AI111" s="103" t="s">
        <v>199</v>
      </c>
      <c r="AJ111" s="103" t="s">
        <v>199</v>
      </c>
      <c r="AK111" s="103" t="s">
        <v>199</v>
      </c>
      <c r="AL111" s="103" t="s">
        <v>654</v>
      </c>
    </row>
    <row r="112" spans="2:38" s="111" customFormat="1" ht="128.25" hidden="1" x14ac:dyDescent="0.2">
      <c r="B112" s="103" t="s">
        <v>453</v>
      </c>
      <c r="C112" s="104" t="s">
        <v>454</v>
      </c>
      <c r="D112" s="103" t="s">
        <v>594</v>
      </c>
      <c r="E112" s="103" t="s">
        <v>595</v>
      </c>
      <c r="F112" s="103" t="s">
        <v>596</v>
      </c>
      <c r="G112" s="103"/>
      <c r="H112" s="103" t="s">
        <v>552</v>
      </c>
      <c r="I112" s="103" t="s">
        <v>199</v>
      </c>
      <c r="J112" s="103" t="s">
        <v>199</v>
      </c>
      <c r="K112" s="103" t="s">
        <v>199</v>
      </c>
      <c r="L112" s="103" t="s">
        <v>199</v>
      </c>
      <c r="M112" s="103" t="s">
        <v>659</v>
      </c>
      <c r="N112" s="103" t="s">
        <v>659</v>
      </c>
      <c r="O112" s="106" t="s">
        <v>660</v>
      </c>
      <c r="P112" s="103" t="s">
        <v>661</v>
      </c>
      <c r="Q112" s="103" t="s">
        <v>662</v>
      </c>
      <c r="R112" s="103" t="s">
        <v>0</v>
      </c>
      <c r="S112" s="107">
        <v>45413</v>
      </c>
      <c r="T112" s="107">
        <v>45534</v>
      </c>
      <c r="U112" s="107" t="s">
        <v>512</v>
      </c>
      <c r="V112" s="121"/>
      <c r="W112" s="121"/>
      <c r="X112" s="121"/>
      <c r="Y112" s="103" t="s">
        <v>476</v>
      </c>
      <c r="Z112" s="103" t="s">
        <v>199</v>
      </c>
      <c r="AA112" s="103" t="s">
        <v>199</v>
      </c>
      <c r="AB112" s="103" t="s">
        <v>199</v>
      </c>
      <c r="AC112" s="103" t="s">
        <v>199</v>
      </c>
      <c r="AD112" s="103" t="s">
        <v>487</v>
      </c>
      <c r="AE112" s="103" t="s">
        <v>199</v>
      </c>
      <c r="AF112" s="103" t="s">
        <v>199</v>
      </c>
      <c r="AG112" s="103" t="s">
        <v>199</v>
      </c>
      <c r="AH112" s="103" t="s">
        <v>199</v>
      </c>
      <c r="AI112" s="103" t="s">
        <v>199</v>
      </c>
      <c r="AJ112" s="103" t="s">
        <v>199</v>
      </c>
      <c r="AK112" s="103" t="s">
        <v>199</v>
      </c>
      <c r="AL112" s="103" t="s">
        <v>663</v>
      </c>
    </row>
    <row r="113" spans="2:38" s="111" customFormat="1" ht="128.25" hidden="1" x14ac:dyDescent="0.2">
      <c r="B113" s="103" t="s">
        <v>453</v>
      </c>
      <c r="C113" s="104" t="s">
        <v>454</v>
      </c>
      <c r="D113" s="103" t="s">
        <v>594</v>
      </c>
      <c r="E113" s="103" t="s">
        <v>595</v>
      </c>
      <c r="F113" s="103" t="s">
        <v>596</v>
      </c>
      <c r="G113" s="103"/>
      <c r="H113" s="103" t="s">
        <v>552</v>
      </c>
      <c r="I113" s="103" t="s">
        <v>199</v>
      </c>
      <c r="J113" s="103" t="s">
        <v>199</v>
      </c>
      <c r="K113" s="103" t="s">
        <v>199</v>
      </c>
      <c r="L113" s="103" t="s">
        <v>199</v>
      </c>
      <c r="M113" s="103" t="s">
        <v>664</v>
      </c>
      <c r="N113" s="103" t="s">
        <v>665</v>
      </c>
      <c r="O113" s="106" t="s">
        <v>666</v>
      </c>
      <c r="P113" s="103" t="s">
        <v>667</v>
      </c>
      <c r="Q113" s="103" t="s">
        <v>668</v>
      </c>
      <c r="R113" s="103" t="s">
        <v>99</v>
      </c>
      <c r="S113" s="107">
        <v>45292</v>
      </c>
      <c r="T113" s="107">
        <v>45503</v>
      </c>
      <c r="U113" s="107" t="s">
        <v>512</v>
      </c>
      <c r="V113" s="115"/>
      <c r="W113" s="103"/>
      <c r="X113" s="103">
        <v>50</v>
      </c>
      <c r="Y113" s="103" t="s">
        <v>374</v>
      </c>
      <c r="Z113" s="103" t="s">
        <v>199</v>
      </c>
      <c r="AA113" s="103" t="s">
        <v>199</v>
      </c>
      <c r="AB113" s="103" t="s">
        <v>199</v>
      </c>
      <c r="AC113" s="103" t="s">
        <v>199</v>
      </c>
      <c r="AD113" s="103" t="s">
        <v>487</v>
      </c>
      <c r="AE113" s="103" t="s">
        <v>199</v>
      </c>
      <c r="AF113" s="103" t="s">
        <v>199</v>
      </c>
      <c r="AG113" s="103" t="s">
        <v>199</v>
      </c>
      <c r="AH113" s="103" t="s">
        <v>199</v>
      </c>
      <c r="AI113" s="103" t="s">
        <v>199</v>
      </c>
      <c r="AJ113" s="103" t="s">
        <v>199</v>
      </c>
      <c r="AK113" s="103" t="s">
        <v>199</v>
      </c>
      <c r="AL113" s="103" t="s">
        <v>654</v>
      </c>
    </row>
    <row r="114" spans="2:38" s="111" customFormat="1" ht="128.25" hidden="1" x14ac:dyDescent="0.2">
      <c r="B114" s="103" t="s">
        <v>453</v>
      </c>
      <c r="C114" s="104" t="s">
        <v>454</v>
      </c>
      <c r="D114" s="103" t="s">
        <v>594</v>
      </c>
      <c r="E114" s="103" t="s">
        <v>595</v>
      </c>
      <c r="F114" s="103" t="s">
        <v>596</v>
      </c>
      <c r="G114" s="103"/>
      <c r="H114" s="103" t="s">
        <v>552</v>
      </c>
      <c r="I114" s="103" t="s">
        <v>199</v>
      </c>
      <c r="J114" s="103" t="s">
        <v>199</v>
      </c>
      <c r="K114" s="103" t="s">
        <v>199</v>
      </c>
      <c r="L114" s="103" t="s">
        <v>199</v>
      </c>
      <c r="M114" s="103" t="s">
        <v>669</v>
      </c>
      <c r="N114" s="103" t="s">
        <v>670</v>
      </c>
      <c r="O114" s="106" t="s">
        <v>671</v>
      </c>
      <c r="P114" s="103" t="s">
        <v>667</v>
      </c>
      <c r="Q114" s="103" t="s">
        <v>672</v>
      </c>
      <c r="R114" s="103" t="s">
        <v>99</v>
      </c>
      <c r="S114" s="107">
        <v>45292</v>
      </c>
      <c r="T114" s="107">
        <v>45641</v>
      </c>
      <c r="U114" s="107" t="s">
        <v>512</v>
      </c>
      <c r="V114" s="115"/>
      <c r="W114" s="103"/>
      <c r="X114" s="103">
        <v>50</v>
      </c>
      <c r="Y114" s="103" t="s">
        <v>374</v>
      </c>
      <c r="Z114" s="103" t="s">
        <v>199</v>
      </c>
      <c r="AA114" s="103" t="s">
        <v>199</v>
      </c>
      <c r="AB114" s="103" t="s">
        <v>199</v>
      </c>
      <c r="AC114" s="103" t="s">
        <v>199</v>
      </c>
      <c r="AD114" s="103" t="s">
        <v>487</v>
      </c>
      <c r="AE114" s="103" t="s">
        <v>199</v>
      </c>
      <c r="AF114" s="103" t="s">
        <v>199</v>
      </c>
      <c r="AG114" s="103" t="s">
        <v>199</v>
      </c>
      <c r="AH114" s="103" t="s">
        <v>199</v>
      </c>
      <c r="AI114" s="103" t="s">
        <v>199</v>
      </c>
      <c r="AJ114" s="103" t="s">
        <v>199</v>
      </c>
      <c r="AK114" s="103" t="s">
        <v>199</v>
      </c>
      <c r="AL114" s="103" t="s">
        <v>654</v>
      </c>
    </row>
    <row r="115" spans="2:38" s="111" customFormat="1" ht="199.5" hidden="1" x14ac:dyDescent="0.2">
      <c r="B115" s="103" t="s">
        <v>516</v>
      </c>
      <c r="C115" s="104" t="s">
        <v>517</v>
      </c>
      <c r="D115" s="103" t="s">
        <v>673</v>
      </c>
      <c r="E115" s="103" t="s">
        <v>674</v>
      </c>
      <c r="F115" s="103" t="s">
        <v>675</v>
      </c>
      <c r="G115" s="103"/>
      <c r="H115" s="103" t="s">
        <v>281</v>
      </c>
      <c r="I115" s="103" t="s">
        <v>199</v>
      </c>
      <c r="J115" s="103" t="s">
        <v>199</v>
      </c>
      <c r="K115" s="103" t="s">
        <v>199</v>
      </c>
      <c r="L115" s="103" t="s">
        <v>199</v>
      </c>
      <c r="M115" s="103" t="s">
        <v>676</v>
      </c>
      <c r="N115" s="103" t="s">
        <v>677</v>
      </c>
      <c r="O115" s="106" t="s">
        <v>678</v>
      </c>
      <c r="P115" s="103" t="s">
        <v>524</v>
      </c>
      <c r="Q115" s="103" t="s">
        <v>525</v>
      </c>
      <c r="R115" s="103" t="s">
        <v>0</v>
      </c>
      <c r="S115" s="107">
        <v>45292</v>
      </c>
      <c r="T115" s="107">
        <v>45473</v>
      </c>
      <c r="U115" s="107" t="s">
        <v>199</v>
      </c>
      <c r="V115" s="108"/>
      <c r="W115" s="103"/>
      <c r="X115" s="109">
        <v>0.5</v>
      </c>
      <c r="Y115" s="103" t="s">
        <v>526</v>
      </c>
      <c r="Z115" s="103" t="s">
        <v>401</v>
      </c>
      <c r="AA115" s="103" t="s">
        <v>199</v>
      </c>
      <c r="AB115" s="103" t="s">
        <v>199</v>
      </c>
      <c r="AC115" s="103" t="s">
        <v>199</v>
      </c>
      <c r="AD115" s="103" t="s">
        <v>364</v>
      </c>
      <c r="AE115" s="103" t="s">
        <v>199</v>
      </c>
      <c r="AF115" s="103" t="s">
        <v>199</v>
      </c>
      <c r="AG115" s="103" t="s">
        <v>199</v>
      </c>
      <c r="AH115" s="103" t="s">
        <v>199</v>
      </c>
      <c r="AI115" s="103" t="s">
        <v>199</v>
      </c>
      <c r="AJ115" s="103" t="s">
        <v>365</v>
      </c>
      <c r="AK115" s="103" t="s">
        <v>366</v>
      </c>
      <c r="AL115" s="103" t="s">
        <v>528</v>
      </c>
    </row>
    <row r="116" spans="2:38" s="111" customFormat="1" ht="199.5" hidden="1" x14ac:dyDescent="0.2">
      <c r="B116" s="103" t="s">
        <v>516</v>
      </c>
      <c r="C116" s="104" t="s">
        <v>517</v>
      </c>
      <c r="D116" s="103" t="s">
        <v>673</v>
      </c>
      <c r="E116" s="103" t="s">
        <v>674</v>
      </c>
      <c r="F116" s="103" t="s">
        <v>675</v>
      </c>
      <c r="G116" s="103"/>
      <c r="H116" s="103" t="s">
        <v>281</v>
      </c>
      <c r="I116" s="103" t="s">
        <v>199</v>
      </c>
      <c r="J116" s="103" t="s">
        <v>199</v>
      </c>
      <c r="K116" s="103" t="s">
        <v>199</v>
      </c>
      <c r="L116" s="103" t="s">
        <v>199</v>
      </c>
      <c r="M116" s="103" t="s">
        <v>679</v>
      </c>
      <c r="N116" s="103" t="s">
        <v>680</v>
      </c>
      <c r="O116" s="106" t="s">
        <v>678</v>
      </c>
      <c r="P116" s="103" t="s">
        <v>524</v>
      </c>
      <c r="Q116" s="103" t="s">
        <v>525</v>
      </c>
      <c r="R116" s="103" t="s">
        <v>0</v>
      </c>
      <c r="S116" s="107">
        <v>45474</v>
      </c>
      <c r="T116" s="107">
        <v>45641</v>
      </c>
      <c r="U116" s="107" t="s">
        <v>199</v>
      </c>
      <c r="V116" s="108"/>
      <c r="W116" s="103"/>
      <c r="X116" s="109">
        <v>0.5</v>
      </c>
      <c r="Y116" s="103" t="s">
        <v>526</v>
      </c>
      <c r="Z116" s="103" t="s">
        <v>401</v>
      </c>
      <c r="AA116" s="103" t="s">
        <v>199</v>
      </c>
      <c r="AB116" s="103" t="s">
        <v>199</v>
      </c>
      <c r="AC116" s="103" t="s">
        <v>199</v>
      </c>
      <c r="AD116" s="103" t="s">
        <v>364</v>
      </c>
      <c r="AE116" s="103" t="s">
        <v>199</v>
      </c>
      <c r="AF116" s="103" t="s">
        <v>199</v>
      </c>
      <c r="AG116" s="103" t="s">
        <v>199</v>
      </c>
      <c r="AH116" s="103" t="s">
        <v>199</v>
      </c>
      <c r="AI116" s="103" t="s">
        <v>199</v>
      </c>
      <c r="AJ116" s="103" t="s">
        <v>365</v>
      </c>
      <c r="AK116" s="103" t="s">
        <v>366</v>
      </c>
      <c r="AL116" s="103" t="s">
        <v>528</v>
      </c>
    </row>
    <row r="117" spans="2:38" s="111" customFormat="1" ht="199.5" hidden="1" x14ac:dyDescent="0.2">
      <c r="B117" s="103" t="s">
        <v>516</v>
      </c>
      <c r="C117" s="104" t="s">
        <v>517</v>
      </c>
      <c r="D117" s="103" t="s">
        <v>673</v>
      </c>
      <c r="E117" s="103" t="s">
        <v>674</v>
      </c>
      <c r="F117" s="103" t="s">
        <v>675</v>
      </c>
      <c r="G117" s="103"/>
      <c r="H117" s="103" t="s">
        <v>281</v>
      </c>
      <c r="I117" s="103" t="s">
        <v>199</v>
      </c>
      <c r="J117" s="103" t="s">
        <v>199</v>
      </c>
      <c r="K117" s="103" t="s">
        <v>199</v>
      </c>
      <c r="L117" s="103" t="s">
        <v>199</v>
      </c>
      <c r="M117" s="103" t="s">
        <v>681</v>
      </c>
      <c r="N117" s="103" t="s">
        <v>682</v>
      </c>
      <c r="O117" s="106" t="s">
        <v>683</v>
      </c>
      <c r="P117" s="103" t="s">
        <v>535</v>
      </c>
      <c r="Q117" s="103" t="s">
        <v>536</v>
      </c>
      <c r="R117" s="103" t="s">
        <v>537</v>
      </c>
      <c r="S117" s="107">
        <v>45352</v>
      </c>
      <c r="T117" s="107">
        <v>45641</v>
      </c>
      <c r="U117" s="107" t="s">
        <v>512</v>
      </c>
      <c r="V117" s="108"/>
      <c r="W117" s="103"/>
      <c r="X117" s="109">
        <v>1</v>
      </c>
      <c r="Y117" s="103" t="s">
        <v>400</v>
      </c>
      <c r="Z117" s="103" t="s">
        <v>207</v>
      </c>
      <c r="AA117" s="103" t="s">
        <v>199</v>
      </c>
      <c r="AB117" s="103" t="s">
        <v>199</v>
      </c>
      <c r="AC117" s="103" t="s">
        <v>199</v>
      </c>
      <c r="AD117" s="103" t="s">
        <v>364</v>
      </c>
      <c r="AE117" s="103" t="s">
        <v>199</v>
      </c>
      <c r="AF117" s="103" t="s">
        <v>199</v>
      </c>
      <c r="AG117" s="103" t="s">
        <v>199</v>
      </c>
      <c r="AH117" s="103" t="s">
        <v>199</v>
      </c>
      <c r="AI117" s="103" t="s">
        <v>199</v>
      </c>
      <c r="AJ117" s="103" t="s">
        <v>402</v>
      </c>
      <c r="AK117" s="103" t="s">
        <v>403</v>
      </c>
      <c r="AL117" s="103" t="s">
        <v>684</v>
      </c>
    </row>
    <row r="118" spans="2:38" s="111" customFormat="1" ht="199.5" hidden="1" x14ac:dyDescent="0.2">
      <c r="B118" s="103" t="s">
        <v>516</v>
      </c>
      <c r="C118" s="104" t="s">
        <v>517</v>
      </c>
      <c r="D118" s="103" t="s">
        <v>673</v>
      </c>
      <c r="E118" s="103" t="s">
        <v>674</v>
      </c>
      <c r="F118" s="103" t="s">
        <v>675</v>
      </c>
      <c r="G118" s="103"/>
      <c r="H118" s="103" t="s">
        <v>281</v>
      </c>
      <c r="I118" s="103" t="s">
        <v>199</v>
      </c>
      <c r="J118" s="103" t="s">
        <v>199</v>
      </c>
      <c r="K118" s="103" t="s">
        <v>199</v>
      </c>
      <c r="L118" s="103" t="s">
        <v>199</v>
      </c>
      <c r="M118" s="103" t="s">
        <v>685</v>
      </c>
      <c r="N118" s="103" t="s">
        <v>686</v>
      </c>
      <c r="O118" s="106" t="s">
        <v>687</v>
      </c>
      <c r="P118" s="103" t="s">
        <v>535</v>
      </c>
      <c r="Q118" s="103" t="s">
        <v>536</v>
      </c>
      <c r="R118" s="103" t="s">
        <v>537</v>
      </c>
      <c r="S118" s="107">
        <v>45473</v>
      </c>
      <c r="T118" s="107">
        <v>45641</v>
      </c>
      <c r="U118" s="107" t="s">
        <v>512</v>
      </c>
      <c r="V118" s="108"/>
      <c r="W118" s="103"/>
      <c r="X118" s="109">
        <v>1</v>
      </c>
      <c r="Y118" s="103" t="s">
        <v>401</v>
      </c>
      <c r="Z118" s="103" t="s">
        <v>400</v>
      </c>
      <c r="AA118" s="103" t="s">
        <v>199</v>
      </c>
      <c r="AB118" s="103" t="s">
        <v>199</v>
      </c>
      <c r="AC118" s="103" t="s">
        <v>199</v>
      </c>
      <c r="AD118" s="103" t="s">
        <v>364</v>
      </c>
      <c r="AE118" s="103" t="s">
        <v>199</v>
      </c>
      <c r="AF118" s="103" t="s">
        <v>199</v>
      </c>
      <c r="AG118" s="103" t="s">
        <v>199</v>
      </c>
      <c r="AH118" s="103" t="s">
        <v>199</v>
      </c>
      <c r="AI118" s="103" t="s">
        <v>199</v>
      </c>
      <c r="AJ118" s="103" t="s">
        <v>577</v>
      </c>
      <c r="AK118" s="103" t="s">
        <v>688</v>
      </c>
      <c r="AL118" s="103" t="s">
        <v>684</v>
      </c>
    </row>
    <row r="119" spans="2:38" s="111" customFormat="1" ht="199.5" hidden="1" x14ac:dyDescent="0.2">
      <c r="B119" s="103" t="s">
        <v>516</v>
      </c>
      <c r="C119" s="104" t="s">
        <v>517</v>
      </c>
      <c r="D119" s="103" t="s">
        <v>673</v>
      </c>
      <c r="E119" s="103" t="s">
        <v>674</v>
      </c>
      <c r="F119" s="103" t="s">
        <v>675</v>
      </c>
      <c r="G119" s="103"/>
      <c r="H119" s="103" t="s">
        <v>281</v>
      </c>
      <c r="I119" s="103" t="s">
        <v>199</v>
      </c>
      <c r="J119" s="103" t="s">
        <v>199</v>
      </c>
      <c r="K119" s="103" t="s">
        <v>199</v>
      </c>
      <c r="L119" s="103" t="s">
        <v>199</v>
      </c>
      <c r="M119" s="103" t="s">
        <v>689</v>
      </c>
      <c r="N119" s="103" t="s">
        <v>690</v>
      </c>
      <c r="O119" s="106" t="s">
        <v>691</v>
      </c>
      <c r="P119" s="106" t="s">
        <v>692</v>
      </c>
      <c r="Q119" s="103" t="s">
        <v>693</v>
      </c>
      <c r="R119" s="103" t="s">
        <v>119</v>
      </c>
      <c r="S119" s="107">
        <v>45323</v>
      </c>
      <c r="T119" s="107">
        <v>45412</v>
      </c>
      <c r="U119" s="107" t="s">
        <v>512</v>
      </c>
      <c r="V119" s="115"/>
      <c r="W119" s="103"/>
      <c r="X119" s="133"/>
      <c r="Y119" s="103" t="s">
        <v>400</v>
      </c>
      <c r="Z119" s="103" t="s">
        <v>374</v>
      </c>
      <c r="AA119" s="103" t="s">
        <v>199</v>
      </c>
      <c r="AB119" s="103" t="s">
        <v>199</v>
      </c>
      <c r="AC119" s="103" t="s">
        <v>199</v>
      </c>
      <c r="AD119" s="103" t="s">
        <v>364</v>
      </c>
      <c r="AE119" s="103" t="s">
        <v>487</v>
      </c>
      <c r="AF119" s="103" t="s">
        <v>199</v>
      </c>
      <c r="AG119" s="103" t="s">
        <v>199</v>
      </c>
      <c r="AH119" s="103" t="s">
        <v>199</v>
      </c>
      <c r="AI119" s="103" t="s">
        <v>199</v>
      </c>
      <c r="AJ119" s="103" t="s">
        <v>402</v>
      </c>
      <c r="AK119" s="103" t="s">
        <v>694</v>
      </c>
      <c r="AL119" s="103" t="s">
        <v>654</v>
      </c>
    </row>
    <row r="120" spans="2:38" s="111" customFormat="1" ht="199.5" hidden="1" x14ac:dyDescent="0.2">
      <c r="B120" s="103" t="s">
        <v>516</v>
      </c>
      <c r="C120" s="104" t="s">
        <v>517</v>
      </c>
      <c r="D120" s="103" t="s">
        <v>673</v>
      </c>
      <c r="E120" s="103" t="s">
        <v>674</v>
      </c>
      <c r="F120" s="103" t="s">
        <v>675</v>
      </c>
      <c r="G120" s="103"/>
      <c r="H120" s="103" t="s">
        <v>281</v>
      </c>
      <c r="I120" s="103" t="s">
        <v>199</v>
      </c>
      <c r="J120" s="103" t="s">
        <v>199</v>
      </c>
      <c r="K120" s="103" t="s">
        <v>199</v>
      </c>
      <c r="L120" s="103" t="s">
        <v>199</v>
      </c>
      <c r="M120" s="103" t="s">
        <v>695</v>
      </c>
      <c r="N120" s="103" t="s">
        <v>695</v>
      </c>
      <c r="O120" s="106" t="s">
        <v>696</v>
      </c>
      <c r="P120" s="103" t="s">
        <v>697</v>
      </c>
      <c r="Q120" s="106" t="s">
        <v>692</v>
      </c>
      <c r="R120" s="103" t="s">
        <v>119</v>
      </c>
      <c r="S120" s="107">
        <v>45413</v>
      </c>
      <c r="T120" s="107">
        <v>45443</v>
      </c>
      <c r="U120" s="107" t="s">
        <v>512</v>
      </c>
      <c r="V120" s="115"/>
      <c r="W120" s="103"/>
      <c r="X120" s="133"/>
      <c r="Y120" s="103" t="s">
        <v>400</v>
      </c>
      <c r="Z120" s="103" t="s">
        <v>374</v>
      </c>
      <c r="AA120" s="103" t="s">
        <v>199</v>
      </c>
      <c r="AB120" s="103" t="s">
        <v>199</v>
      </c>
      <c r="AC120" s="103" t="s">
        <v>199</v>
      </c>
      <c r="AD120" s="103" t="s">
        <v>364</v>
      </c>
      <c r="AE120" s="103" t="s">
        <v>487</v>
      </c>
      <c r="AF120" s="103" t="s">
        <v>199</v>
      </c>
      <c r="AG120" s="103" t="s">
        <v>199</v>
      </c>
      <c r="AH120" s="103" t="s">
        <v>199</v>
      </c>
      <c r="AI120" s="103" t="s">
        <v>199</v>
      </c>
      <c r="AJ120" s="103" t="s">
        <v>402</v>
      </c>
      <c r="AK120" s="103" t="s">
        <v>694</v>
      </c>
      <c r="AL120" s="103" t="s">
        <v>654</v>
      </c>
    </row>
    <row r="121" spans="2:38" s="111" customFormat="1" ht="199.5" hidden="1" x14ac:dyDescent="0.2">
      <c r="B121" s="103" t="s">
        <v>516</v>
      </c>
      <c r="C121" s="104" t="s">
        <v>517</v>
      </c>
      <c r="D121" s="103" t="s">
        <v>673</v>
      </c>
      <c r="E121" s="103" t="s">
        <v>674</v>
      </c>
      <c r="F121" s="103" t="s">
        <v>675</v>
      </c>
      <c r="G121" s="103"/>
      <c r="H121" s="103" t="s">
        <v>281</v>
      </c>
      <c r="I121" s="103" t="s">
        <v>199</v>
      </c>
      <c r="J121" s="103" t="s">
        <v>199</v>
      </c>
      <c r="K121" s="103" t="s">
        <v>199</v>
      </c>
      <c r="L121" s="103" t="s">
        <v>199</v>
      </c>
      <c r="M121" s="103" t="s">
        <v>698</v>
      </c>
      <c r="N121" s="103" t="s">
        <v>698</v>
      </c>
      <c r="O121" s="106" t="s">
        <v>699</v>
      </c>
      <c r="P121" s="106" t="s">
        <v>692</v>
      </c>
      <c r="Q121" s="103" t="s">
        <v>700</v>
      </c>
      <c r="R121" s="103" t="s">
        <v>119</v>
      </c>
      <c r="S121" s="107">
        <v>45413</v>
      </c>
      <c r="T121" s="107">
        <v>45443</v>
      </c>
      <c r="U121" s="107" t="s">
        <v>512</v>
      </c>
      <c r="V121" s="115"/>
      <c r="W121" s="103"/>
      <c r="X121" s="133"/>
      <c r="Y121" s="103" t="s">
        <v>400</v>
      </c>
      <c r="Z121" s="103" t="s">
        <v>374</v>
      </c>
      <c r="AA121" s="103" t="s">
        <v>199</v>
      </c>
      <c r="AB121" s="103" t="s">
        <v>199</v>
      </c>
      <c r="AC121" s="103" t="s">
        <v>199</v>
      </c>
      <c r="AD121" s="103" t="s">
        <v>364</v>
      </c>
      <c r="AE121" s="103" t="s">
        <v>487</v>
      </c>
      <c r="AF121" s="103" t="s">
        <v>199</v>
      </c>
      <c r="AG121" s="103" t="s">
        <v>199</v>
      </c>
      <c r="AH121" s="103" t="s">
        <v>199</v>
      </c>
      <c r="AI121" s="103" t="s">
        <v>199</v>
      </c>
      <c r="AJ121" s="103" t="s">
        <v>402</v>
      </c>
      <c r="AK121" s="103" t="s">
        <v>694</v>
      </c>
      <c r="AL121" s="103" t="s">
        <v>654</v>
      </c>
    </row>
    <row r="122" spans="2:38" s="111" customFormat="1" ht="199.5" hidden="1" x14ac:dyDescent="0.2">
      <c r="B122" s="103" t="s">
        <v>516</v>
      </c>
      <c r="C122" s="104" t="s">
        <v>517</v>
      </c>
      <c r="D122" s="103" t="s">
        <v>673</v>
      </c>
      <c r="E122" s="103" t="s">
        <v>674</v>
      </c>
      <c r="F122" s="103" t="s">
        <v>675</v>
      </c>
      <c r="G122" s="103"/>
      <c r="H122" s="103" t="s">
        <v>281</v>
      </c>
      <c r="I122" s="103" t="s">
        <v>199</v>
      </c>
      <c r="J122" s="103" t="s">
        <v>199</v>
      </c>
      <c r="K122" s="103" t="s">
        <v>199</v>
      </c>
      <c r="L122" s="103" t="s">
        <v>199</v>
      </c>
      <c r="M122" s="103" t="s">
        <v>701</v>
      </c>
      <c r="N122" s="103" t="s">
        <v>701</v>
      </c>
      <c r="O122" s="106" t="s">
        <v>702</v>
      </c>
      <c r="P122" s="103" t="s">
        <v>703</v>
      </c>
      <c r="Q122" s="103"/>
      <c r="R122" s="103" t="s">
        <v>99</v>
      </c>
      <c r="S122" s="107">
        <v>45444</v>
      </c>
      <c r="T122" s="107">
        <v>45504</v>
      </c>
      <c r="U122" s="107" t="s">
        <v>512</v>
      </c>
      <c r="V122" s="115"/>
      <c r="W122" s="103"/>
      <c r="X122" s="107"/>
      <c r="Y122" s="103" t="s">
        <v>400</v>
      </c>
      <c r="Z122" s="103" t="s">
        <v>374</v>
      </c>
      <c r="AA122" s="103" t="s">
        <v>199</v>
      </c>
      <c r="AB122" s="103" t="s">
        <v>199</v>
      </c>
      <c r="AC122" s="103" t="s">
        <v>199</v>
      </c>
      <c r="AD122" s="103" t="s">
        <v>364</v>
      </c>
      <c r="AE122" s="103" t="s">
        <v>487</v>
      </c>
      <c r="AF122" s="103" t="s">
        <v>199</v>
      </c>
      <c r="AG122" s="103" t="s">
        <v>199</v>
      </c>
      <c r="AH122" s="103" t="s">
        <v>199</v>
      </c>
      <c r="AI122" s="103" t="s">
        <v>199</v>
      </c>
      <c r="AJ122" s="103" t="s">
        <v>402</v>
      </c>
      <c r="AK122" s="103" t="s">
        <v>694</v>
      </c>
      <c r="AL122" s="103" t="s">
        <v>654</v>
      </c>
    </row>
    <row r="123" spans="2:38" s="111" customFormat="1" ht="128.25" hidden="1" x14ac:dyDescent="0.2">
      <c r="B123" s="103" t="s">
        <v>453</v>
      </c>
      <c r="C123" s="104" t="s">
        <v>454</v>
      </c>
      <c r="D123" s="103" t="s">
        <v>704</v>
      </c>
      <c r="E123" s="103" t="s">
        <v>705</v>
      </c>
      <c r="F123" s="103" t="s">
        <v>705</v>
      </c>
      <c r="G123" s="103"/>
      <c r="H123" s="103" t="s">
        <v>552</v>
      </c>
      <c r="I123" s="103" t="s">
        <v>199</v>
      </c>
      <c r="J123" s="103" t="s">
        <v>199</v>
      </c>
      <c r="K123" s="103" t="s">
        <v>199</v>
      </c>
      <c r="L123" s="103" t="s">
        <v>199</v>
      </c>
      <c r="M123" s="103" t="s">
        <v>706</v>
      </c>
      <c r="N123" s="103" t="s">
        <v>707</v>
      </c>
      <c r="O123" s="106" t="s">
        <v>708</v>
      </c>
      <c r="P123" s="103" t="s">
        <v>524</v>
      </c>
      <c r="Q123" s="103" t="s">
        <v>525</v>
      </c>
      <c r="R123" s="103" t="s">
        <v>0</v>
      </c>
      <c r="S123" s="107">
        <v>45292</v>
      </c>
      <c r="T123" s="136">
        <v>45473</v>
      </c>
      <c r="U123" s="107" t="s">
        <v>512</v>
      </c>
      <c r="V123" s="107"/>
      <c r="W123" s="103"/>
      <c r="X123" s="109">
        <v>0.1</v>
      </c>
      <c r="Y123" s="103" t="s">
        <v>526</v>
      </c>
      <c r="Z123" s="103" t="s">
        <v>374</v>
      </c>
      <c r="AA123" s="103" t="s">
        <v>199</v>
      </c>
      <c r="AB123" s="103" t="s">
        <v>199</v>
      </c>
      <c r="AC123" s="103" t="s">
        <v>199</v>
      </c>
      <c r="AD123" s="103" t="s">
        <v>364</v>
      </c>
      <c r="AE123" s="103" t="s">
        <v>199</v>
      </c>
      <c r="AF123" s="103" t="s">
        <v>199</v>
      </c>
      <c r="AG123" s="103" t="s">
        <v>199</v>
      </c>
      <c r="AH123" s="103" t="s">
        <v>199</v>
      </c>
      <c r="AI123" s="103" t="s">
        <v>199</v>
      </c>
      <c r="AJ123" s="103" t="s">
        <v>365</v>
      </c>
      <c r="AK123" s="103" t="s">
        <v>709</v>
      </c>
      <c r="AL123" s="103" t="s">
        <v>528</v>
      </c>
    </row>
    <row r="124" spans="2:38" s="111" customFormat="1" ht="128.25" hidden="1" x14ac:dyDescent="0.2">
      <c r="B124" s="103" t="s">
        <v>453</v>
      </c>
      <c r="C124" s="104" t="s">
        <v>454</v>
      </c>
      <c r="D124" s="103" t="s">
        <v>704</v>
      </c>
      <c r="E124" s="103" t="s">
        <v>705</v>
      </c>
      <c r="F124" s="103" t="s">
        <v>705</v>
      </c>
      <c r="G124" s="103"/>
      <c r="H124" s="103" t="s">
        <v>552</v>
      </c>
      <c r="I124" s="103" t="s">
        <v>199</v>
      </c>
      <c r="J124" s="103" t="s">
        <v>199</v>
      </c>
      <c r="K124" s="103" t="s">
        <v>199</v>
      </c>
      <c r="L124" s="103" t="s">
        <v>199</v>
      </c>
      <c r="M124" s="103" t="s">
        <v>710</v>
      </c>
      <c r="N124" s="103" t="s">
        <v>711</v>
      </c>
      <c r="O124" s="106" t="s">
        <v>708</v>
      </c>
      <c r="P124" s="103" t="s">
        <v>524</v>
      </c>
      <c r="Q124" s="103" t="s">
        <v>525</v>
      </c>
      <c r="R124" s="103" t="s">
        <v>0</v>
      </c>
      <c r="S124" s="107">
        <v>45474</v>
      </c>
      <c r="T124" s="136">
        <v>45641</v>
      </c>
      <c r="U124" s="107" t="s">
        <v>512</v>
      </c>
      <c r="V124" s="108"/>
      <c r="W124" s="103"/>
      <c r="X124" s="109">
        <v>0.1</v>
      </c>
      <c r="Y124" s="103" t="s">
        <v>526</v>
      </c>
      <c r="Z124" s="103" t="s">
        <v>374</v>
      </c>
      <c r="AA124" s="103" t="s">
        <v>199</v>
      </c>
      <c r="AB124" s="103" t="s">
        <v>199</v>
      </c>
      <c r="AC124" s="103" t="s">
        <v>199</v>
      </c>
      <c r="AD124" s="103" t="s">
        <v>364</v>
      </c>
      <c r="AE124" s="103" t="s">
        <v>199</v>
      </c>
      <c r="AF124" s="103" t="s">
        <v>199</v>
      </c>
      <c r="AG124" s="103" t="s">
        <v>199</v>
      </c>
      <c r="AH124" s="103" t="s">
        <v>199</v>
      </c>
      <c r="AI124" s="103" t="s">
        <v>199</v>
      </c>
      <c r="AJ124" s="103" t="s">
        <v>365</v>
      </c>
      <c r="AK124" s="103" t="s">
        <v>709</v>
      </c>
      <c r="AL124" s="103" t="s">
        <v>528</v>
      </c>
    </row>
    <row r="125" spans="2:38" s="111" customFormat="1" ht="128.25" hidden="1" x14ac:dyDescent="0.2">
      <c r="B125" s="103" t="s">
        <v>453</v>
      </c>
      <c r="C125" s="104" t="s">
        <v>454</v>
      </c>
      <c r="D125" s="103" t="s">
        <v>704</v>
      </c>
      <c r="E125" s="103" t="s">
        <v>705</v>
      </c>
      <c r="F125" s="103" t="s">
        <v>705</v>
      </c>
      <c r="G125" s="103"/>
      <c r="H125" s="103" t="s">
        <v>552</v>
      </c>
      <c r="I125" s="103" t="s">
        <v>199</v>
      </c>
      <c r="J125" s="103" t="s">
        <v>199</v>
      </c>
      <c r="K125" s="103" t="s">
        <v>199</v>
      </c>
      <c r="L125" s="103" t="s">
        <v>199</v>
      </c>
      <c r="M125" s="103" t="s">
        <v>712</v>
      </c>
      <c r="N125" s="106" t="s">
        <v>713</v>
      </c>
      <c r="O125" s="103" t="s">
        <v>714</v>
      </c>
      <c r="P125" s="103" t="s">
        <v>524</v>
      </c>
      <c r="Q125" s="103" t="s">
        <v>525</v>
      </c>
      <c r="R125" s="103" t="s">
        <v>0</v>
      </c>
      <c r="S125" s="107">
        <v>45292</v>
      </c>
      <c r="T125" s="136">
        <v>45473</v>
      </c>
      <c r="U125" s="107" t="s">
        <v>512</v>
      </c>
      <c r="V125" s="108"/>
      <c r="W125" s="103"/>
      <c r="X125" s="109">
        <v>0.1</v>
      </c>
      <c r="Y125" s="103" t="s">
        <v>526</v>
      </c>
      <c r="Z125" s="103" t="s">
        <v>374</v>
      </c>
      <c r="AA125" s="103" t="s">
        <v>199</v>
      </c>
      <c r="AB125" s="103" t="s">
        <v>199</v>
      </c>
      <c r="AC125" s="103" t="s">
        <v>199</v>
      </c>
      <c r="AD125" s="103" t="s">
        <v>364</v>
      </c>
      <c r="AE125" s="103" t="s">
        <v>199</v>
      </c>
      <c r="AF125" s="103" t="s">
        <v>199</v>
      </c>
      <c r="AG125" s="103" t="s">
        <v>199</v>
      </c>
      <c r="AH125" s="103" t="s">
        <v>199</v>
      </c>
      <c r="AI125" s="103" t="s">
        <v>199</v>
      </c>
      <c r="AJ125" s="103" t="s">
        <v>365</v>
      </c>
      <c r="AK125" s="103" t="s">
        <v>409</v>
      </c>
      <c r="AL125" s="103" t="s">
        <v>528</v>
      </c>
    </row>
    <row r="126" spans="2:38" s="111" customFormat="1" ht="128.25" hidden="1" x14ac:dyDescent="0.2">
      <c r="B126" s="103" t="s">
        <v>453</v>
      </c>
      <c r="C126" s="104" t="s">
        <v>454</v>
      </c>
      <c r="D126" s="103" t="s">
        <v>704</v>
      </c>
      <c r="E126" s="103" t="s">
        <v>705</v>
      </c>
      <c r="F126" s="103" t="s">
        <v>705</v>
      </c>
      <c r="G126" s="103"/>
      <c r="H126" s="103" t="s">
        <v>552</v>
      </c>
      <c r="I126" s="103" t="s">
        <v>199</v>
      </c>
      <c r="J126" s="103" t="s">
        <v>199</v>
      </c>
      <c r="K126" s="103" t="s">
        <v>199</v>
      </c>
      <c r="L126" s="103" t="s">
        <v>199</v>
      </c>
      <c r="M126" s="103" t="s">
        <v>715</v>
      </c>
      <c r="N126" s="106" t="s">
        <v>713</v>
      </c>
      <c r="O126" s="103" t="s">
        <v>714</v>
      </c>
      <c r="P126" s="103" t="s">
        <v>525</v>
      </c>
      <c r="Q126" s="103" t="s">
        <v>524</v>
      </c>
      <c r="R126" s="103" t="s">
        <v>0</v>
      </c>
      <c r="S126" s="107">
        <v>45474</v>
      </c>
      <c r="T126" s="136">
        <v>45641</v>
      </c>
      <c r="U126" s="107" t="s">
        <v>512</v>
      </c>
      <c r="V126" s="108"/>
      <c r="W126" s="103"/>
      <c r="X126" s="109">
        <v>0.3</v>
      </c>
      <c r="Y126" s="103" t="s">
        <v>526</v>
      </c>
      <c r="Z126" s="103" t="s">
        <v>374</v>
      </c>
      <c r="AA126" s="103" t="s">
        <v>199</v>
      </c>
      <c r="AB126" s="103" t="s">
        <v>199</v>
      </c>
      <c r="AC126" s="103" t="s">
        <v>199</v>
      </c>
      <c r="AD126" s="103" t="s">
        <v>364</v>
      </c>
      <c r="AE126" s="103" t="s">
        <v>199</v>
      </c>
      <c r="AF126" s="103" t="s">
        <v>199</v>
      </c>
      <c r="AG126" s="103" t="s">
        <v>199</v>
      </c>
      <c r="AH126" s="103" t="s">
        <v>199</v>
      </c>
      <c r="AI126" s="103" t="s">
        <v>199</v>
      </c>
      <c r="AJ126" s="103" t="s">
        <v>365</v>
      </c>
      <c r="AK126" s="103" t="s">
        <v>409</v>
      </c>
      <c r="AL126" s="103" t="s">
        <v>528</v>
      </c>
    </row>
    <row r="127" spans="2:38" s="111" customFormat="1" ht="128.25" hidden="1" x14ac:dyDescent="0.2">
      <c r="B127" s="103" t="s">
        <v>453</v>
      </c>
      <c r="C127" s="104" t="s">
        <v>454</v>
      </c>
      <c r="D127" s="103" t="s">
        <v>704</v>
      </c>
      <c r="E127" s="103" t="s">
        <v>705</v>
      </c>
      <c r="F127" s="103" t="s">
        <v>705</v>
      </c>
      <c r="G127" s="103"/>
      <c r="H127" s="103" t="s">
        <v>552</v>
      </c>
      <c r="I127" s="103" t="s">
        <v>199</v>
      </c>
      <c r="J127" s="103" t="s">
        <v>199</v>
      </c>
      <c r="K127" s="103" t="s">
        <v>199</v>
      </c>
      <c r="L127" s="103" t="s">
        <v>199</v>
      </c>
      <c r="M127" s="103" t="s">
        <v>716</v>
      </c>
      <c r="N127" s="103" t="s">
        <v>717</v>
      </c>
      <c r="O127" s="106" t="s">
        <v>718</v>
      </c>
      <c r="P127" s="103" t="s">
        <v>524</v>
      </c>
      <c r="Q127" s="103" t="s">
        <v>525</v>
      </c>
      <c r="R127" s="103" t="s">
        <v>0</v>
      </c>
      <c r="S127" s="107">
        <v>45474</v>
      </c>
      <c r="T127" s="107">
        <v>45641</v>
      </c>
      <c r="U127" s="107" t="s">
        <v>512</v>
      </c>
      <c r="V127" s="108"/>
      <c r="W127" s="103"/>
      <c r="X127" s="109">
        <v>0.2</v>
      </c>
      <c r="Y127" s="103" t="s">
        <v>526</v>
      </c>
      <c r="Z127" s="103" t="s">
        <v>374</v>
      </c>
      <c r="AA127" s="103" t="s">
        <v>199</v>
      </c>
      <c r="AB127" s="103" t="s">
        <v>199</v>
      </c>
      <c r="AC127" s="103" t="s">
        <v>199</v>
      </c>
      <c r="AD127" s="103" t="s">
        <v>364</v>
      </c>
      <c r="AE127" s="103" t="s">
        <v>199</v>
      </c>
      <c r="AF127" s="103" t="s">
        <v>199</v>
      </c>
      <c r="AG127" s="103" t="s">
        <v>199</v>
      </c>
      <c r="AH127" s="103" t="s">
        <v>199</v>
      </c>
      <c r="AI127" s="103" t="s">
        <v>199</v>
      </c>
      <c r="AJ127" s="103" t="s">
        <v>402</v>
      </c>
      <c r="AK127" s="103" t="s">
        <v>600</v>
      </c>
      <c r="AL127" s="103" t="s">
        <v>528</v>
      </c>
    </row>
    <row r="128" spans="2:38" s="111" customFormat="1" ht="128.25" hidden="1" x14ac:dyDescent="0.2">
      <c r="B128" s="103" t="s">
        <v>453</v>
      </c>
      <c r="C128" s="104" t="s">
        <v>454</v>
      </c>
      <c r="D128" s="103" t="s">
        <v>704</v>
      </c>
      <c r="E128" s="103" t="s">
        <v>705</v>
      </c>
      <c r="F128" s="103" t="s">
        <v>705</v>
      </c>
      <c r="G128" s="103"/>
      <c r="H128" s="103" t="s">
        <v>552</v>
      </c>
      <c r="I128" s="103" t="s">
        <v>199</v>
      </c>
      <c r="J128" s="103" t="s">
        <v>199</v>
      </c>
      <c r="K128" s="103" t="s">
        <v>199</v>
      </c>
      <c r="L128" s="103" t="s">
        <v>199</v>
      </c>
      <c r="M128" s="103" t="s">
        <v>719</v>
      </c>
      <c r="N128" s="103" t="s">
        <v>720</v>
      </c>
      <c r="O128" s="106" t="s">
        <v>721</v>
      </c>
      <c r="P128" s="103" t="s">
        <v>524</v>
      </c>
      <c r="Q128" s="103" t="s">
        <v>525</v>
      </c>
      <c r="R128" s="103" t="s">
        <v>0</v>
      </c>
      <c r="S128" s="107">
        <v>45505</v>
      </c>
      <c r="T128" s="107">
        <v>45595</v>
      </c>
      <c r="U128" s="107" t="s">
        <v>512</v>
      </c>
      <c r="V128" s="108"/>
      <c r="W128" s="103"/>
      <c r="X128" s="109">
        <v>0.1</v>
      </c>
      <c r="Y128" s="103" t="s">
        <v>526</v>
      </c>
      <c r="Z128" s="103" t="s">
        <v>374</v>
      </c>
      <c r="AA128" s="103" t="s">
        <v>199</v>
      </c>
      <c r="AB128" s="103" t="s">
        <v>199</v>
      </c>
      <c r="AC128" s="103" t="s">
        <v>199</v>
      </c>
      <c r="AD128" s="103" t="s">
        <v>364</v>
      </c>
      <c r="AE128" s="103" t="s">
        <v>487</v>
      </c>
      <c r="AF128" s="103" t="s">
        <v>199</v>
      </c>
      <c r="AG128" s="103" t="s">
        <v>199</v>
      </c>
      <c r="AH128" s="103" t="s">
        <v>199</v>
      </c>
      <c r="AI128" s="103" t="s">
        <v>199</v>
      </c>
      <c r="AJ128" s="103" t="s">
        <v>402</v>
      </c>
      <c r="AK128" s="103" t="s">
        <v>600</v>
      </c>
      <c r="AL128" s="103" t="s">
        <v>528</v>
      </c>
    </row>
    <row r="129" spans="2:38" s="111" customFormat="1" ht="128.25" hidden="1" x14ac:dyDescent="0.2">
      <c r="B129" s="103" t="s">
        <v>453</v>
      </c>
      <c r="C129" s="104" t="s">
        <v>454</v>
      </c>
      <c r="D129" s="103" t="s">
        <v>704</v>
      </c>
      <c r="E129" s="103" t="s">
        <v>705</v>
      </c>
      <c r="F129" s="103" t="s">
        <v>705</v>
      </c>
      <c r="G129" s="103"/>
      <c r="H129" s="103" t="s">
        <v>552</v>
      </c>
      <c r="I129" s="103" t="s">
        <v>199</v>
      </c>
      <c r="J129" s="103" t="s">
        <v>199</v>
      </c>
      <c r="K129" s="103" t="s">
        <v>199</v>
      </c>
      <c r="L129" s="103" t="s">
        <v>199</v>
      </c>
      <c r="M129" s="103" t="s">
        <v>722</v>
      </c>
      <c r="N129" s="103" t="s">
        <v>723</v>
      </c>
      <c r="O129" s="106" t="s">
        <v>724</v>
      </c>
      <c r="P129" s="103" t="s">
        <v>525</v>
      </c>
      <c r="Q129" s="103" t="s">
        <v>524</v>
      </c>
      <c r="R129" s="103" t="s">
        <v>0</v>
      </c>
      <c r="S129" s="107">
        <v>45292</v>
      </c>
      <c r="T129" s="107">
        <v>45473</v>
      </c>
      <c r="U129" s="107" t="s">
        <v>512</v>
      </c>
      <c r="V129" s="108"/>
      <c r="W129" s="103"/>
      <c r="X129" s="109">
        <v>0.1</v>
      </c>
      <c r="Y129" s="103" t="s">
        <v>526</v>
      </c>
      <c r="Z129" s="103" t="s">
        <v>374</v>
      </c>
      <c r="AA129" s="103" t="s">
        <v>199</v>
      </c>
      <c r="AB129" s="103" t="s">
        <v>199</v>
      </c>
      <c r="AC129" s="103" t="s">
        <v>199</v>
      </c>
      <c r="AD129" s="103" t="s">
        <v>364</v>
      </c>
      <c r="AE129" s="103" t="s">
        <v>513</v>
      </c>
      <c r="AF129" s="103" t="s">
        <v>199</v>
      </c>
      <c r="AG129" s="103" t="s">
        <v>199</v>
      </c>
      <c r="AH129" s="103" t="s">
        <v>199</v>
      </c>
      <c r="AI129" s="103" t="s">
        <v>199</v>
      </c>
      <c r="AJ129" s="103" t="s">
        <v>365</v>
      </c>
      <c r="AK129" s="103" t="s">
        <v>638</v>
      </c>
      <c r="AL129" s="103" t="s">
        <v>528</v>
      </c>
    </row>
    <row r="130" spans="2:38" s="111" customFormat="1" ht="128.25" hidden="1" x14ac:dyDescent="0.2">
      <c r="B130" s="103" t="s">
        <v>453</v>
      </c>
      <c r="C130" s="104" t="s">
        <v>454</v>
      </c>
      <c r="D130" s="103" t="s">
        <v>704</v>
      </c>
      <c r="E130" s="103" t="s">
        <v>705</v>
      </c>
      <c r="F130" s="103" t="s">
        <v>705</v>
      </c>
      <c r="G130" s="103"/>
      <c r="H130" s="103" t="s">
        <v>552</v>
      </c>
      <c r="I130" s="103" t="s">
        <v>199</v>
      </c>
      <c r="J130" s="103" t="s">
        <v>199</v>
      </c>
      <c r="K130" s="103" t="s">
        <v>199</v>
      </c>
      <c r="L130" s="103" t="s">
        <v>199</v>
      </c>
      <c r="M130" s="103" t="s">
        <v>725</v>
      </c>
      <c r="N130" s="103" t="s">
        <v>726</v>
      </c>
      <c r="O130" s="106" t="s">
        <v>727</v>
      </c>
      <c r="P130" s="103" t="s">
        <v>258</v>
      </c>
      <c r="Q130" s="103" t="s">
        <v>728</v>
      </c>
      <c r="R130" s="106" t="s">
        <v>72</v>
      </c>
      <c r="S130" s="107">
        <v>45292</v>
      </c>
      <c r="T130" s="107">
        <v>45641</v>
      </c>
      <c r="U130" s="118" t="s">
        <v>199</v>
      </c>
      <c r="V130" s="108"/>
      <c r="W130" s="103"/>
      <c r="X130" s="109">
        <v>1</v>
      </c>
      <c r="Y130" s="103" t="s">
        <v>374</v>
      </c>
      <c r="Z130" s="103" t="s">
        <v>199</v>
      </c>
      <c r="AA130" s="103" t="s">
        <v>199</v>
      </c>
      <c r="AB130" s="103" t="s">
        <v>199</v>
      </c>
      <c r="AC130" s="103" t="s">
        <v>199</v>
      </c>
      <c r="AD130" s="103" t="s">
        <v>209</v>
      </c>
      <c r="AE130" s="103" t="s">
        <v>199</v>
      </c>
      <c r="AF130" s="103" t="s">
        <v>199</v>
      </c>
      <c r="AG130" s="103" t="s">
        <v>199</v>
      </c>
      <c r="AH130" s="103" t="s">
        <v>199</v>
      </c>
      <c r="AI130" s="103" t="s">
        <v>199</v>
      </c>
      <c r="AJ130" s="103" t="s">
        <v>199</v>
      </c>
      <c r="AK130" s="103" t="s">
        <v>199</v>
      </c>
      <c r="AL130" s="106" t="s">
        <v>261</v>
      </c>
    </row>
    <row r="131" spans="2:38" s="111" customFormat="1" ht="128.25" hidden="1" x14ac:dyDescent="0.2">
      <c r="B131" s="125" t="s">
        <v>453</v>
      </c>
      <c r="C131" s="130" t="s">
        <v>454</v>
      </c>
      <c r="D131" s="123" t="s">
        <v>704</v>
      </c>
      <c r="E131" s="103" t="s">
        <v>705</v>
      </c>
      <c r="F131" s="123" t="s">
        <v>705</v>
      </c>
      <c r="G131" s="123"/>
      <c r="H131" s="123" t="s">
        <v>552</v>
      </c>
      <c r="I131" s="123" t="s">
        <v>199</v>
      </c>
      <c r="J131" s="103" t="s">
        <v>199</v>
      </c>
      <c r="K131" s="103" t="s">
        <v>199</v>
      </c>
      <c r="L131" s="103" t="s">
        <v>199</v>
      </c>
      <c r="M131" s="103" t="s">
        <v>729</v>
      </c>
      <c r="N131" s="103" t="s">
        <v>730</v>
      </c>
      <c r="O131" s="106" t="s">
        <v>731</v>
      </c>
      <c r="P131" s="103" t="s">
        <v>347</v>
      </c>
      <c r="Q131" s="123" t="s">
        <v>396</v>
      </c>
      <c r="R131" s="103" t="s">
        <v>84</v>
      </c>
      <c r="S131" s="107">
        <v>45324</v>
      </c>
      <c r="T131" s="107">
        <v>45626</v>
      </c>
      <c r="U131" s="107" t="s">
        <v>281</v>
      </c>
      <c r="V131" s="124" t="s">
        <v>206</v>
      </c>
      <c r="W131" s="106" t="s">
        <v>206</v>
      </c>
      <c r="X131" s="109">
        <v>1</v>
      </c>
      <c r="Y131" s="103" t="s">
        <v>400</v>
      </c>
      <c r="Z131" s="103" t="s">
        <v>401</v>
      </c>
      <c r="AA131" s="103" t="s">
        <v>374</v>
      </c>
      <c r="AB131" s="103" t="s">
        <v>199</v>
      </c>
      <c r="AC131" s="106" t="s">
        <v>199</v>
      </c>
      <c r="AD131" s="103" t="s">
        <v>364</v>
      </c>
      <c r="AE131" s="103" t="s">
        <v>199</v>
      </c>
      <c r="AF131" s="103" t="s">
        <v>199</v>
      </c>
      <c r="AG131" s="103" t="s">
        <v>199</v>
      </c>
      <c r="AH131" s="103" t="s">
        <v>199</v>
      </c>
      <c r="AI131" s="103" t="s">
        <v>199</v>
      </c>
      <c r="AJ131" s="103" t="s">
        <v>365</v>
      </c>
      <c r="AK131" s="103" t="s">
        <v>366</v>
      </c>
      <c r="AL131" s="103" t="s">
        <v>418</v>
      </c>
    </row>
    <row r="132" spans="2:38" s="111" customFormat="1" ht="128.25" hidden="1" x14ac:dyDescent="0.2">
      <c r="B132" s="103" t="s">
        <v>453</v>
      </c>
      <c r="C132" s="104" t="s">
        <v>454</v>
      </c>
      <c r="D132" s="103" t="s">
        <v>704</v>
      </c>
      <c r="E132" s="103" t="s">
        <v>705</v>
      </c>
      <c r="F132" s="103" t="s">
        <v>705</v>
      </c>
      <c r="G132" s="103"/>
      <c r="H132" s="103" t="s">
        <v>552</v>
      </c>
      <c r="I132" s="103" t="s">
        <v>199</v>
      </c>
      <c r="J132" s="103" t="s">
        <v>199</v>
      </c>
      <c r="K132" s="103" t="s">
        <v>199</v>
      </c>
      <c r="L132" s="103" t="s">
        <v>199</v>
      </c>
      <c r="M132" s="103" t="s">
        <v>732</v>
      </c>
      <c r="N132" s="103" t="s">
        <v>733</v>
      </c>
      <c r="O132" s="106" t="s">
        <v>734</v>
      </c>
      <c r="P132" s="103" t="s">
        <v>608</v>
      </c>
      <c r="Q132" s="103" t="s">
        <v>609</v>
      </c>
      <c r="R132" s="103" t="s">
        <v>0</v>
      </c>
      <c r="S132" s="118">
        <v>45292</v>
      </c>
      <c r="T132" s="118">
        <v>45641</v>
      </c>
      <c r="U132" s="118" t="s">
        <v>512</v>
      </c>
      <c r="V132" s="108"/>
      <c r="W132" s="103"/>
      <c r="X132" s="106">
        <v>60</v>
      </c>
      <c r="Y132" s="103" t="s">
        <v>476</v>
      </c>
      <c r="Z132" s="103" t="s">
        <v>374</v>
      </c>
      <c r="AA132" s="103" t="s">
        <v>199</v>
      </c>
      <c r="AB132" s="103" t="s">
        <v>199</v>
      </c>
      <c r="AC132" s="103" t="s">
        <v>199</v>
      </c>
      <c r="AD132" s="103" t="s">
        <v>620</v>
      </c>
      <c r="AE132" s="103" t="s">
        <v>513</v>
      </c>
      <c r="AF132" s="103" t="s">
        <v>487</v>
      </c>
      <c r="AG132" s="103" t="s">
        <v>199</v>
      </c>
      <c r="AH132" s="103" t="s">
        <v>199</v>
      </c>
      <c r="AI132" s="103" t="s">
        <v>199</v>
      </c>
      <c r="AJ132" s="103" t="s">
        <v>199</v>
      </c>
      <c r="AK132" s="103" t="s">
        <v>199</v>
      </c>
      <c r="AL132" s="103" t="s">
        <v>610</v>
      </c>
    </row>
    <row r="133" spans="2:38" s="111" customFormat="1" ht="128.25" hidden="1" x14ac:dyDescent="0.2">
      <c r="B133" s="103" t="s">
        <v>453</v>
      </c>
      <c r="C133" s="104" t="s">
        <v>454</v>
      </c>
      <c r="D133" s="103" t="s">
        <v>704</v>
      </c>
      <c r="E133" s="103" t="s">
        <v>705</v>
      </c>
      <c r="F133" s="103" t="s">
        <v>705</v>
      </c>
      <c r="G133" s="103"/>
      <c r="H133" s="103" t="s">
        <v>552</v>
      </c>
      <c r="I133" s="103" t="s">
        <v>199</v>
      </c>
      <c r="J133" s="103" t="s">
        <v>199</v>
      </c>
      <c r="K133" s="103" t="s">
        <v>199</v>
      </c>
      <c r="L133" s="103" t="s">
        <v>199</v>
      </c>
      <c r="M133" s="103" t="s">
        <v>735</v>
      </c>
      <c r="N133" s="103" t="s">
        <v>736</v>
      </c>
      <c r="O133" s="106" t="s">
        <v>737</v>
      </c>
      <c r="P133" s="103" t="s">
        <v>608</v>
      </c>
      <c r="Q133" s="103" t="s">
        <v>609</v>
      </c>
      <c r="R133" s="103" t="s">
        <v>0</v>
      </c>
      <c r="S133" s="118">
        <v>45292</v>
      </c>
      <c r="T133" s="118">
        <v>45641</v>
      </c>
      <c r="U133" s="118" t="s">
        <v>512</v>
      </c>
      <c r="V133" s="108"/>
      <c r="W133" s="103"/>
      <c r="X133" s="106">
        <v>40</v>
      </c>
      <c r="Y133" s="103" t="s">
        <v>476</v>
      </c>
      <c r="Z133" s="103" t="s">
        <v>374</v>
      </c>
      <c r="AA133" s="103" t="s">
        <v>199</v>
      </c>
      <c r="AB133" s="103" t="s">
        <v>199</v>
      </c>
      <c r="AC133" s="103" t="s">
        <v>199</v>
      </c>
      <c r="AD133" s="103" t="s">
        <v>620</v>
      </c>
      <c r="AE133" s="103" t="s">
        <v>513</v>
      </c>
      <c r="AF133" s="103" t="s">
        <v>487</v>
      </c>
      <c r="AG133" s="103" t="s">
        <v>199</v>
      </c>
      <c r="AH133" s="103" t="s">
        <v>199</v>
      </c>
      <c r="AI133" s="103" t="s">
        <v>199</v>
      </c>
      <c r="AJ133" s="103" t="s">
        <v>199</v>
      </c>
      <c r="AK133" s="103" t="s">
        <v>199</v>
      </c>
      <c r="AL133" s="103" t="s">
        <v>610</v>
      </c>
    </row>
    <row r="134" spans="2:38" s="111" customFormat="1" ht="128.25" hidden="1" x14ac:dyDescent="0.2">
      <c r="B134" s="103" t="s">
        <v>453</v>
      </c>
      <c r="C134" s="104" t="s">
        <v>454</v>
      </c>
      <c r="D134" s="103" t="s">
        <v>704</v>
      </c>
      <c r="E134" s="103" t="s">
        <v>705</v>
      </c>
      <c r="F134" s="103" t="s">
        <v>705</v>
      </c>
      <c r="G134" s="103"/>
      <c r="H134" s="103" t="s">
        <v>552</v>
      </c>
      <c r="I134" s="103" t="s">
        <v>199</v>
      </c>
      <c r="J134" s="103" t="s">
        <v>199</v>
      </c>
      <c r="K134" s="103" t="s">
        <v>199</v>
      </c>
      <c r="L134" s="103" t="s">
        <v>199</v>
      </c>
      <c r="M134" s="134" t="s">
        <v>738</v>
      </c>
      <c r="N134" s="103" t="s">
        <v>739</v>
      </c>
      <c r="O134" s="106" t="s">
        <v>740</v>
      </c>
      <c r="P134" s="103" t="s">
        <v>661</v>
      </c>
      <c r="Q134" s="103" t="s">
        <v>662</v>
      </c>
      <c r="R134" s="103" t="s">
        <v>0</v>
      </c>
      <c r="S134" s="107">
        <v>45292</v>
      </c>
      <c r="T134" s="107">
        <v>45473</v>
      </c>
      <c r="U134" s="107" t="s">
        <v>0</v>
      </c>
      <c r="V134" s="115"/>
      <c r="W134" s="103"/>
      <c r="X134" s="103">
        <v>40</v>
      </c>
      <c r="Y134" s="103" t="s">
        <v>449</v>
      </c>
      <c r="Z134" s="103" t="s">
        <v>208</v>
      </c>
      <c r="AA134" s="103" t="s">
        <v>374</v>
      </c>
      <c r="AB134" s="103" t="s">
        <v>199</v>
      </c>
      <c r="AC134" s="103" t="s">
        <v>199</v>
      </c>
      <c r="AD134" s="103" t="s">
        <v>209</v>
      </c>
      <c r="AE134" s="103" t="s">
        <v>199</v>
      </c>
      <c r="AF134" s="103" t="s">
        <v>199</v>
      </c>
      <c r="AG134" s="103" t="s">
        <v>199</v>
      </c>
      <c r="AH134" s="103" t="s">
        <v>199</v>
      </c>
      <c r="AI134" s="103" t="s">
        <v>199</v>
      </c>
      <c r="AJ134" s="103" t="s">
        <v>199</v>
      </c>
      <c r="AK134" s="103" t="s">
        <v>199</v>
      </c>
      <c r="AL134" s="103" t="s">
        <v>663</v>
      </c>
    </row>
    <row r="135" spans="2:38" s="111" customFormat="1" ht="128.25" hidden="1" x14ac:dyDescent="0.2">
      <c r="B135" s="103" t="s">
        <v>453</v>
      </c>
      <c r="C135" s="104" t="s">
        <v>454</v>
      </c>
      <c r="D135" s="103" t="s">
        <v>704</v>
      </c>
      <c r="E135" s="103" t="s">
        <v>705</v>
      </c>
      <c r="F135" s="103" t="s">
        <v>705</v>
      </c>
      <c r="G135" s="103"/>
      <c r="H135" s="103" t="s">
        <v>552</v>
      </c>
      <c r="I135" s="103" t="s">
        <v>199</v>
      </c>
      <c r="J135" s="103" t="s">
        <v>199</v>
      </c>
      <c r="K135" s="103" t="s">
        <v>199</v>
      </c>
      <c r="L135" s="103" t="s">
        <v>199</v>
      </c>
      <c r="M135" s="134" t="s">
        <v>742</v>
      </c>
      <c r="N135" s="103" t="s">
        <v>743</v>
      </c>
      <c r="O135" s="106" t="s">
        <v>744</v>
      </c>
      <c r="P135" s="103" t="s">
        <v>661</v>
      </c>
      <c r="Q135" s="103" t="s">
        <v>662</v>
      </c>
      <c r="R135" s="103" t="s">
        <v>0</v>
      </c>
      <c r="S135" s="107">
        <v>45505</v>
      </c>
      <c r="T135" s="107">
        <v>45641</v>
      </c>
      <c r="U135" s="107" t="s">
        <v>0</v>
      </c>
      <c r="V135" s="115"/>
      <c r="W135" s="103"/>
      <c r="X135" s="103">
        <v>10</v>
      </c>
      <c r="Y135" s="103" t="s">
        <v>449</v>
      </c>
      <c r="Z135" s="103" t="s">
        <v>208</v>
      </c>
      <c r="AA135" s="103" t="s">
        <v>374</v>
      </c>
      <c r="AB135" s="103" t="s">
        <v>199</v>
      </c>
      <c r="AC135" s="103" t="s">
        <v>199</v>
      </c>
      <c r="AD135" s="103" t="s">
        <v>487</v>
      </c>
      <c r="AE135" s="103" t="s">
        <v>199</v>
      </c>
      <c r="AF135" s="103" t="s">
        <v>199</v>
      </c>
      <c r="AG135" s="103" t="s">
        <v>199</v>
      </c>
      <c r="AH135" s="103" t="s">
        <v>199</v>
      </c>
      <c r="AI135" s="103" t="s">
        <v>199</v>
      </c>
      <c r="AJ135" s="103" t="s">
        <v>199</v>
      </c>
      <c r="AK135" s="103" t="s">
        <v>199</v>
      </c>
      <c r="AL135" s="103" t="s">
        <v>663</v>
      </c>
    </row>
    <row r="136" spans="2:38" s="111" customFormat="1" ht="128.25" hidden="1" x14ac:dyDescent="0.2">
      <c r="B136" s="103" t="s">
        <v>453</v>
      </c>
      <c r="C136" s="104" t="s">
        <v>454</v>
      </c>
      <c r="D136" s="103" t="s">
        <v>704</v>
      </c>
      <c r="E136" s="103" t="s">
        <v>705</v>
      </c>
      <c r="F136" s="103" t="s">
        <v>705</v>
      </c>
      <c r="G136" s="103"/>
      <c r="H136" s="103" t="s">
        <v>552</v>
      </c>
      <c r="I136" s="103" t="s">
        <v>199</v>
      </c>
      <c r="J136" s="103" t="s">
        <v>199</v>
      </c>
      <c r="K136" s="103" t="s">
        <v>199</v>
      </c>
      <c r="L136" s="103" t="s">
        <v>199</v>
      </c>
      <c r="M136" s="134" t="s">
        <v>746</v>
      </c>
      <c r="N136" s="103" t="s">
        <v>747</v>
      </c>
      <c r="O136" s="106" t="s">
        <v>748</v>
      </c>
      <c r="P136" s="103" t="s">
        <v>661</v>
      </c>
      <c r="Q136" s="103" t="s">
        <v>662</v>
      </c>
      <c r="R136" s="103" t="s">
        <v>0</v>
      </c>
      <c r="S136" s="107">
        <v>45292</v>
      </c>
      <c r="T136" s="107">
        <v>45473</v>
      </c>
      <c r="U136" s="107" t="s">
        <v>0</v>
      </c>
      <c r="V136" s="115"/>
      <c r="W136" s="103"/>
      <c r="X136" s="103">
        <v>30</v>
      </c>
      <c r="Y136" s="103" t="s">
        <v>449</v>
      </c>
      <c r="Z136" s="103" t="s">
        <v>208</v>
      </c>
      <c r="AA136" s="103" t="s">
        <v>374</v>
      </c>
      <c r="AB136" s="103" t="s">
        <v>199</v>
      </c>
      <c r="AC136" s="103" t="s">
        <v>199</v>
      </c>
      <c r="AD136" s="103" t="s">
        <v>487</v>
      </c>
      <c r="AE136" s="103" t="s">
        <v>199</v>
      </c>
      <c r="AF136" s="103" t="s">
        <v>199</v>
      </c>
      <c r="AG136" s="103" t="s">
        <v>199</v>
      </c>
      <c r="AH136" s="103" t="s">
        <v>199</v>
      </c>
      <c r="AI136" s="103" t="s">
        <v>199</v>
      </c>
      <c r="AJ136" s="103" t="s">
        <v>199</v>
      </c>
      <c r="AK136" s="103" t="s">
        <v>199</v>
      </c>
      <c r="AL136" s="103" t="s">
        <v>663</v>
      </c>
    </row>
    <row r="137" spans="2:38" s="111" customFormat="1" ht="128.25" hidden="1" x14ac:dyDescent="0.2">
      <c r="B137" s="103" t="s">
        <v>453</v>
      </c>
      <c r="C137" s="104" t="s">
        <v>454</v>
      </c>
      <c r="D137" s="103" t="s">
        <v>704</v>
      </c>
      <c r="E137" s="103" t="s">
        <v>705</v>
      </c>
      <c r="F137" s="103" t="s">
        <v>705</v>
      </c>
      <c r="G137" s="103"/>
      <c r="H137" s="103" t="s">
        <v>552</v>
      </c>
      <c r="I137" s="103" t="s">
        <v>199</v>
      </c>
      <c r="J137" s="103" t="s">
        <v>199</v>
      </c>
      <c r="K137" s="103" t="s">
        <v>199</v>
      </c>
      <c r="L137" s="103" t="s">
        <v>199</v>
      </c>
      <c r="M137" s="134" t="s">
        <v>749</v>
      </c>
      <c r="N137" s="103" t="s">
        <v>750</v>
      </c>
      <c r="O137" s="106" t="s">
        <v>751</v>
      </c>
      <c r="P137" s="103" t="s">
        <v>661</v>
      </c>
      <c r="Q137" s="103" t="s">
        <v>662</v>
      </c>
      <c r="R137" s="103" t="s">
        <v>0</v>
      </c>
      <c r="S137" s="107">
        <v>45474</v>
      </c>
      <c r="T137" s="107">
        <v>45641</v>
      </c>
      <c r="U137" s="107" t="s">
        <v>0</v>
      </c>
      <c r="V137" s="115"/>
      <c r="W137" s="103"/>
      <c r="X137" s="103">
        <v>10</v>
      </c>
      <c r="Y137" s="103" t="s">
        <v>449</v>
      </c>
      <c r="Z137" s="103" t="s">
        <v>208</v>
      </c>
      <c r="AA137" s="103" t="s">
        <v>374</v>
      </c>
      <c r="AB137" s="103" t="s">
        <v>199</v>
      </c>
      <c r="AC137" s="103" t="s">
        <v>199</v>
      </c>
      <c r="AD137" s="103" t="s">
        <v>487</v>
      </c>
      <c r="AE137" s="103" t="s">
        <v>199</v>
      </c>
      <c r="AF137" s="103" t="s">
        <v>199</v>
      </c>
      <c r="AG137" s="103" t="s">
        <v>199</v>
      </c>
      <c r="AH137" s="103" t="s">
        <v>199</v>
      </c>
      <c r="AI137" s="103" t="s">
        <v>199</v>
      </c>
      <c r="AJ137" s="103" t="s">
        <v>199</v>
      </c>
      <c r="AK137" s="103" t="s">
        <v>199</v>
      </c>
      <c r="AL137" s="103" t="s">
        <v>663</v>
      </c>
    </row>
    <row r="138" spans="2:38" s="111" customFormat="1" ht="128.25" hidden="1" x14ac:dyDescent="0.2">
      <c r="B138" s="103" t="s">
        <v>453</v>
      </c>
      <c r="C138" s="104" t="s">
        <v>454</v>
      </c>
      <c r="D138" s="103" t="s">
        <v>704</v>
      </c>
      <c r="E138" s="103" t="s">
        <v>705</v>
      </c>
      <c r="F138" s="103" t="s">
        <v>705</v>
      </c>
      <c r="G138" s="103"/>
      <c r="H138" s="103" t="s">
        <v>753</v>
      </c>
      <c r="I138" s="103" t="s">
        <v>199</v>
      </c>
      <c r="J138" s="103" t="s">
        <v>199</v>
      </c>
      <c r="K138" s="103" t="s">
        <v>199</v>
      </c>
      <c r="L138" s="103" t="s">
        <v>199</v>
      </c>
      <c r="M138" s="134" t="s">
        <v>754</v>
      </c>
      <c r="N138" s="134" t="s">
        <v>755</v>
      </c>
      <c r="O138" s="106" t="s">
        <v>756</v>
      </c>
      <c r="P138" s="103" t="s">
        <v>661</v>
      </c>
      <c r="Q138" s="103" t="s">
        <v>662</v>
      </c>
      <c r="R138" s="103" t="s">
        <v>0</v>
      </c>
      <c r="S138" s="107">
        <v>45473</v>
      </c>
      <c r="T138" s="107">
        <v>45641</v>
      </c>
      <c r="U138" s="107" t="s">
        <v>512</v>
      </c>
      <c r="V138" s="115"/>
      <c r="W138" s="103"/>
      <c r="X138" s="103">
        <v>50</v>
      </c>
      <c r="Y138" s="103" t="s">
        <v>449</v>
      </c>
      <c r="Z138" s="103" t="s">
        <v>208</v>
      </c>
      <c r="AA138" s="103" t="s">
        <v>354</v>
      </c>
      <c r="AB138" s="103" t="s">
        <v>374</v>
      </c>
      <c r="AC138" s="103" t="s">
        <v>199</v>
      </c>
      <c r="AD138" s="103" t="s">
        <v>487</v>
      </c>
      <c r="AE138" s="103" t="s">
        <v>199</v>
      </c>
      <c r="AF138" s="103" t="s">
        <v>199</v>
      </c>
      <c r="AG138" s="103" t="s">
        <v>199</v>
      </c>
      <c r="AH138" s="103" t="s">
        <v>199</v>
      </c>
      <c r="AI138" s="103" t="s">
        <v>199</v>
      </c>
      <c r="AJ138" s="103" t="s">
        <v>199</v>
      </c>
      <c r="AK138" s="103" t="s">
        <v>199</v>
      </c>
      <c r="AL138" s="103" t="s">
        <v>663</v>
      </c>
    </row>
    <row r="139" spans="2:38" s="111" customFormat="1" ht="128.25" hidden="1" x14ac:dyDescent="0.2">
      <c r="B139" s="103" t="s">
        <v>453</v>
      </c>
      <c r="C139" s="104" t="s">
        <v>454</v>
      </c>
      <c r="D139" s="103" t="s">
        <v>704</v>
      </c>
      <c r="E139" s="103" t="s">
        <v>705</v>
      </c>
      <c r="F139" s="103" t="s">
        <v>705</v>
      </c>
      <c r="G139" s="103"/>
      <c r="H139" s="103" t="s">
        <v>753</v>
      </c>
      <c r="I139" s="103" t="s">
        <v>199</v>
      </c>
      <c r="J139" s="103" t="s">
        <v>199</v>
      </c>
      <c r="K139" s="103" t="s">
        <v>199</v>
      </c>
      <c r="L139" s="103" t="s">
        <v>199</v>
      </c>
      <c r="M139" s="134" t="s">
        <v>757</v>
      </c>
      <c r="N139" s="134" t="s">
        <v>758</v>
      </c>
      <c r="O139" s="106" t="s">
        <v>759</v>
      </c>
      <c r="P139" s="103" t="s">
        <v>661</v>
      </c>
      <c r="Q139" s="103" t="s">
        <v>662</v>
      </c>
      <c r="R139" s="103" t="s">
        <v>0</v>
      </c>
      <c r="S139" s="107">
        <v>45292</v>
      </c>
      <c r="T139" s="107">
        <v>45641</v>
      </c>
      <c r="U139" s="107" t="s">
        <v>512</v>
      </c>
      <c r="V139" s="115"/>
      <c r="W139" s="103"/>
      <c r="X139" s="103">
        <v>50</v>
      </c>
      <c r="Y139" s="103" t="s">
        <v>449</v>
      </c>
      <c r="Z139" s="103" t="s">
        <v>208</v>
      </c>
      <c r="AA139" s="103" t="s">
        <v>374</v>
      </c>
      <c r="AB139" s="103" t="s">
        <v>476</v>
      </c>
      <c r="AC139" s="103" t="s">
        <v>199</v>
      </c>
      <c r="AD139" s="103" t="s">
        <v>513</v>
      </c>
      <c r="AE139" s="103" t="s">
        <v>199</v>
      </c>
      <c r="AF139" s="103" t="s">
        <v>199</v>
      </c>
      <c r="AG139" s="103" t="s">
        <v>199</v>
      </c>
      <c r="AH139" s="103" t="s">
        <v>199</v>
      </c>
      <c r="AI139" s="103" t="s">
        <v>199</v>
      </c>
      <c r="AJ139" s="103" t="s">
        <v>199</v>
      </c>
      <c r="AK139" s="103" t="s">
        <v>199</v>
      </c>
      <c r="AL139" s="103" t="s">
        <v>663</v>
      </c>
    </row>
    <row r="140" spans="2:38" s="111" customFormat="1" ht="128.25" hidden="1" x14ac:dyDescent="0.2">
      <c r="B140" s="103" t="s">
        <v>453</v>
      </c>
      <c r="C140" s="104" t="s">
        <v>454</v>
      </c>
      <c r="D140" s="103" t="s">
        <v>704</v>
      </c>
      <c r="E140" s="103" t="s">
        <v>705</v>
      </c>
      <c r="F140" s="103" t="s">
        <v>705</v>
      </c>
      <c r="G140" s="103"/>
      <c r="H140" s="103" t="s">
        <v>552</v>
      </c>
      <c r="I140" s="103" t="s">
        <v>199</v>
      </c>
      <c r="J140" s="103" t="s">
        <v>199</v>
      </c>
      <c r="K140" s="103" t="s">
        <v>199</v>
      </c>
      <c r="L140" s="103" t="s">
        <v>199</v>
      </c>
      <c r="M140" s="103" t="s">
        <v>760</v>
      </c>
      <c r="N140" s="103" t="s">
        <v>761</v>
      </c>
      <c r="O140" s="106" t="s">
        <v>762</v>
      </c>
      <c r="P140" s="137" t="s">
        <v>763</v>
      </c>
      <c r="Q140" s="137" t="s">
        <v>764</v>
      </c>
      <c r="R140" s="103" t="s">
        <v>199</v>
      </c>
      <c r="S140" s="107">
        <v>45292</v>
      </c>
      <c r="T140" s="107">
        <v>45473</v>
      </c>
      <c r="U140" s="107" t="s">
        <v>512</v>
      </c>
      <c r="V140" s="108"/>
      <c r="W140" s="103"/>
      <c r="X140" s="109">
        <v>0.5</v>
      </c>
      <c r="Y140" s="103" t="s">
        <v>208</v>
      </c>
      <c r="Z140" s="103" t="s">
        <v>374</v>
      </c>
      <c r="AA140" s="103" t="s">
        <v>400</v>
      </c>
      <c r="AB140" s="103" t="s">
        <v>199</v>
      </c>
      <c r="AC140" s="103" t="s">
        <v>199</v>
      </c>
      <c r="AD140" s="103" t="s">
        <v>364</v>
      </c>
      <c r="AE140" s="103" t="s">
        <v>513</v>
      </c>
      <c r="AF140" s="103" t="s">
        <v>199</v>
      </c>
      <c r="AG140" s="103" t="s">
        <v>199</v>
      </c>
      <c r="AH140" s="103" t="s">
        <v>199</v>
      </c>
      <c r="AI140" s="103" t="s">
        <v>199</v>
      </c>
      <c r="AJ140" s="103" t="s">
        <v>765</v>
      </c>
      <c r="AK140" s="103" t="s">
        <v>409</v>
      </c>
      <c r="AL140" s="103" t="s">
        <v>766</v>
      </c>
    </row>
    <row r="141" spans="2:38" s="111" customFormat="1" ht="128.25" hidden="1" x14ac:dyDescent="0.2">
      <c r="B141" s="103" t="s">
        <v>453</v>
      </c>
      <c r="C141" s="104" t="s">
        <v>454</v>
      </c>
      <c r="D141" s="103" t="s">
        <v>704</v>
      </c>
      <c r="E141" s="103" t="s">
        <v>705</v>
      </c>
      <c r="F141" s="103" t="s">
        <v>705</v>
      </c>
      <c r="G141" s="103"/>
      <c r="H141" s="103" t="s">
        <v>552</v>
      </c>
      <c r="I141" s="103" t="s">
        <v>199</v>
      </c>
      <c r="J141" s="103" t="s">
        <v>199</v>
      </c>
      <c r="K141" s="103" t="s">
        <v>199</v>
      </c>
      <c r="L141" s="103" t="s">
        <v>199</v>
      </c>
      <c r="M141" s="103" t="s">
        <v>767</v>
      </c>
      <c r="N141" s="103" t="s">
        <v>768</v>
      </c>
      <c r="O141" s="106" t="s">
        <v>762</v>
      </c>
      <c r="P141" s="137" t="s">
        <v>763</v>
      </c>
      <c r="Q141" s="137" t="s">
        <v>764</v>
      </c>
      <c r="R141" s="103" t="s">
        <v>199</v>
      </c>
      <c r="S141" s="107">
        <v>45474</v>
      </c>
      <c r="T141" s="107">
        <v>45657</v>
      </c>
      <c r="U141" s="107" t="s">
        <v>512</v>
      </c>
      <c r="V141" s="108"/>
      <c r="W141" s="103"/>
      <c r="X141" s="109">
        <v>0.5</v>
      </c>
      <c r="Y141" s="103" t="s">
        <v>208</v>
      </c>
      <c r="Z141" s="103" t="s">
        <v>374</v>
      </c>
      <c r="AA141" s="103" t="s">
        <v>400</v>
      </c>
      <c r="AB141" s="103" t="s">
        <v>199</v>
      </c>
      <c r="AC141" s="103" t="s">
        <v>199</v>
      </c>
      <c r="AD141" s="103" t="s">
        <v>364</v>
      </c>
      <c r="AE141" s="103" t="s">
        <v>513</v>
      </c>
      <c r="AF141" s="103" t="s">
        <v>199</v>
      </c>
      <c r="AG141" s="103" t="s">
        <v>199</v>
      </c>
      <c r="AH141" s="103" t="s">
        <v>199</v>
      </c>
      <c r="AI141" s="103" t="s">
        <v>199</v>
      </c>
      <c r="AJ141" s="103" t="s">
        <v>765</v>
      </c>
      <c r="AK141" s="103" t="s">
        <v>409</v>
      </c>
      <c r="AL141" s="103" t="s">
        <v>766</v>
      </c>
    </row>
    <row r="142" spans="2:38" s="111" customFormat="1" ht="128.25" hidden="1" x14ac:dyDescent="0.2">
      <c r="B142" s="103" t="s">
        <v>453</v>
      </c>
      <c r="C142" s="104" t="s">
        <v>454</v>
      </c>
      <c r="D142" s="103" t="s">
        <v>704</v>
      </c>
      <c r="E142" s="103" t="s">
        <v>705</v>
      </c>
      <c r="F142" s="103" t="s">
        <v>705</v>
      </c>
      <c r="G142" s="103"/>
      <c r="H142" s="103" t="s">
        <v>552</v>
      </c>
      <c r="I142" s="103" t="s">
        <v>199</v>
      </c>
      <c r="J142" s="103" t="s">
        <v>199</v>
      </c>
      <c r="K142" s="103" t="s">
        <v>199</v>
      </c>
      <c r="L142" s="103" t="s">
        <v>199</v>
      </c>
      <c r="M142" s="103" t="s">
        <v>769</v>
      </c>
      <c r="N142" s="103" t="s">
        <v>770</v>
      </c>
      <c r="O142" s="106" t="s">
        <v>771</v>
      </c>
      <c r="P142" s="103" t="s">
        <v>772</v>
      </c>
      <c r="Q142" s="103" t="s">
        <v>773</v>
      </c>
      <c r="R142" s="103" t="s">
        <v>0</v>
      </c>
      <c r="S142" s="107">
        <v>45292</v>
      </c>
      <c r="T142" s="107">
        <v>45412</v>
      </c>
      <c r="U142" s="107" t="s">
        <v>0</v>
      </c>
      <c r="V142" s="108"/>
      <c r="W142" s="103"/>
      <c r="X142" s="103">
        <v>30</v>
      </c>
      <c r="Y142" s="103" t="s">
        <v>247</v>
      </c>
      <c r="Z142" s="103" t="s">
        <v>245</v>
      </c>
      <c r="AA142" s="103" t="s">
        <v>374</v>
      </c>
      <c r="AB142" s="103" t="s">
        <v>199</v>
      </c>
      <c r="AC142" s="103" t="s">
        <v>199</v>
      </c>
      <c r="AD142" s="103" t="s">
        <v>209</v>
      </c>
      <c r="AE142" s="103" t="s">
        <v>199</v>
      </c>
      <c r="AF142" s="103" t="s">
        <v>199</v>
      </c>
      <c r="AG142" s="103" t="s">
        <v>199</v>
      </c>
      <c r="AH142" s="103" t="s">
        <v>199</v>
      </c>
      <c r="AI142" s="103" t="s">
        <v>199</v>
      </c>
      <c r="AJ142" s="103" t="s">
        <v>199</v>
      </c>
      <c r="AK142" s="103" t="s">
        <v>199</v>
      </c>
      <c r="AL142" s="103" t="s">
        <v>774</v>
      </c>
    </row>
    <row r="143" spans="2:38" s="111" customFormat="1" ht="128.25" hidden="1" x14ac:dyDescent="0.2">
      <c r="B143" s="103" t="s">
        <v>453</v>
      </c>
      <c r="C143" s="104" t="s">
        <v>454</v>
      </c>
      <c r="D143" s="103" t="s">
        <v>704</v>
      </c>
      <c r="E143" s="103" t="s">
        <v>705</v>
      </c>
      <c r="F143" s="103" t="s">
        <v>705</v>
      </c>
      <c r="G143" s="103"/>
      <c r="H143" s="103" t="s">
        <v>552</v>
      </c>
      <c r="I143" s="103" t="s">
        <v>199</v>
      </c>
      <c r="J143" s="103" t="s">
        <v>199</v>
      </c>
      <c r="K143" s="103" t="s">
        <v>199</v>
      </c>
      <c r="L143" s="103" t="s">
        <v>199</v>
      </c>
      <c r="M143" s="103" t="s">
        <v>775</v>
      </c>
      <c r="N143" s="103" t="s">
        <v>776</v>
      </c>
      <c r="O143" s="106" t="s">
        <v>777</v>
      </c>
      <c r="P143" s="103" t="s">
        <v>772</v>
      </c>
      <c r="Q143" s="103" t="s">
        <v>773</v>
      </c>
      <c r="R143" s="103" t="s">
        <v>0</v>
      </c>
      <c r="S143" s="107">
        <v>45292</v>
      </c>
      <c r="T143" s="107">
        <v>45503</v>
      </c>
      <c r="U143" s="107" t="s">
        <v>0</v>
      </c>
      <c r="V143" s="108"/>
      <c r="W143" s="103"/>
      <c r="X143" s="103">
        <v>30</v>
      </c>
      <c r="Y143" s="103" t="s">
        <v>247</v>
      </c>
      <c r="Z143" s="103" t="s">
        <v>245</v>
      </c>
      <c r="AA143" s="103" t="s">
        <v>374</v>
      </c>
      <c r="AB143" s="103" t="s">
        <v>199</v>
      </c>
      <c r="AC143" s="103" t="s">
        <v>199</v>
      </c>
      <c r="AD143" s="103" t="s">
        <v>209</v>
      </c>
      <c r="AE143" s="103" t="s">
        <v>199</v>
      </c>
      <c r="AF143" s="103" t="s">
        <v>199</v>
      </c>
      <c r="AG143" s="103" t="s">
        <v>199</v>
      </c>
      <c r="AH143" s="103" t="s">
        <v>199</v>
      </c>
      <c r="AI143" s="103" t="s">
        <v>199</v>
      </c>
      <c r="AJ143" s="103" t="s">
        <v>199</v>
      </c>
      <c r="AK143" s="103" t="s">
        <v>199</v>
      </c>
      <c r="AL143" s="103" t="s">
        <v>774</v>
      </c>
    </row>
    <row r="144" spans="2:38" s="111" customFormat="1" ht="128.25" hidden="1" x14ac:dyDescent="0.2">
      <c r="B144" s="103" t="s">
        <v>453</v>
      </c>
      <c r="C144" s="104" t="s">
        <v>454</v>
      </c>
      <c r="D144" s="103" t="s">
        <v>704</v>
      </c>
      <c r="E144" s="103" t="s">
        <v>705</v>
      </c>
      <c r="F144" s="103" t="s">
        <v>705</v>
      </c>
      <c r="G144" s="103"/>
      <c r="H144" s="103" t="s">
        <v>552</v>
      </c>
      <c r="I144" s="103" t="s">
        <v>199</v>
      </c>
      <c r="J144" s="103" t="s">
        <v>199</v>
      </c>
      <c r="K144" s="103" t="s">
        <v>199</v>
      </c>
      <c r="L144" s="103" t="s">
        <v>199</v>
      </c>
      <c r="M144" s="103" t="s">
        <v>778</v>
      </c>
      <c r="N144" s="103" t="s">
        <v>779</v>
      </c>
      <c r="O144" s="106" t="s">
        <v>780</v>
      </c>
      <c r="P144" s="103" t="s">
        <v>772</v>
      </c>
      <c r="Q144" s="103" t="s">
        <v>773</v>
      </c>
      <c r="R144" s="103" t="s">
        <v>0</v>
      </c>
      <c r="S144" s="107">
        <v>45292</v>
      </c>
      <c r="T144" s="107">
        <v>45641</v>
      </c>
      <c r="U144" s="107" t="s">
        <v>0</v>
      </c>
      <c r="V144" s="108"/>
      <c r="W144" s="103"/>
      <c r="X144" s="103">
        <v>40</v>
      </c>
      <c r="Y144" s="103" t="s">
        <v>247</v>
      </c>
      <c r="Z144" s="103" t="s">
        <v>245</v>
      </c>
      <c r="AA144" s="103" t="s">
        <v>374</v>
      </c>
      <c r="AB144" s="103" t="s">
        <v>199</v>
      </c>
      <c r="AC144" s="103" t="s">
        <v>199</v>
      </c>
      <c r="AD144" s="103" t="s">
        <v>209</v>
      </c>
      <c r="AE144" s="103" t="s">
        <v>199</v>
      </c>
      <c r="AF144" s="103" t="s">
        <v>199</v>
      </c>
      <c r="AG144" s="103" t="s">
        <v>199</v>
      </c>
      <c r="AH144" s="103" t="s">
        <v>199</v>
      </c>
      <c r="AI144" s="103" t="s">
        <v>199</v>
      </c>
      <c r="AJ144" s="103" t="s">
        <v>199</v>
      </c>
      <c r="AK144" s="103" t="s">
        <v>199</v>
      </c>
      <c r="AL144" s="103" t="s">
        <v>774</v>
      </c>
    </row>
    <row r="145" spans="2:38" s="111" customFormat="1" ht="128.25" hidden="1" x14ac:dyDescent="0.2">
      <c r="B145" s="103" t="s">
        <v>453</v>
      </c>
      <c r="C145" s="104" t="s">
        <v>454</v>
      </c>
      <c r="D145" s="103" t="s">
        <v>704</v>
      </c>
      <c r="E145" s="103" t="s">
        <v>705</v>
      </c>
      <c r="F145" s="103" t="s">
        <v>705</v>
      </c>
      <c r="G145" s="103"/>
      <c r="H145" s="103" t="s">
        <v>552</v>
      </c>
      <c r="I145" s="103" t="s">
        <v>199</v>
      </c>
      <c r="J145" s="103" t="s">
        <v>199</v>
      </c>
      <c r="K145" s="103" t="s">
        <v>199</v>
      </c>
      <c r="L145" s="103" t="s">
        <v>199</v>
      </c>
      <c r="M145" s="103" t="s">
        <v>781</v>
      </c>
      <c r="N145" s="103" t="s">
        <v>782</v>
      </c>
      <c r="O145" s="103" t="s">
        <v>783</v>
      </c>
      <c r="P145" s="103" t="s">
        <v>667</v>
      </c>
      <c r="Q145" s="103" t="s">
        <v>672</v>
      </c>
      <c r="R145" s="103" t="s">
        <v>99</v>
      </c>
      <c r="S145" s="107">
        <v>45292</v>
      </c>
      <c r="T145" s="107">
        <v>45641</v>
      </c>
      <c r="U145" s="107" t="s">
        <v>512</v>
      </c>
      <c r="V145" s="115"/>
      <c r="W145" s="103"/>
      <c r="X145" s="103">
        <v>50</v>
      </c>
      <c r="Y145" s="103" t="s">
        <v>374</v>
      </c>
      <c r="Z145" s="103" t="s">
        <v>199</v>
      </c>
      <c r="AA145" s="103" t="s">
        <v>199</v>
      </c>
      <c r="AB145" s="103" t="s">
        <v>199</v>
      </c>
      <c r="AC145" s="103" t="s">
        <v>199</v>
      </c>
      <c r="AD145" s="103" t="s">
        <v>513</v>
      </c>
      <c r="AE145" s="103" t="s">
        <v>487</v>
      </c>
      <c r="AF145" s="103" t="s">
        <v>199</v>
      </c>
      <c r="AG145" s="103" t="s">
        <v>199</v>
      </c>
      <c r="AH145" s="103" t="s">
        <v>199</v>
      </c>
      <c r="AI145" s="103" t="s">
        <v>199</v>
      </c>
      <c r="AJ145" s="103" t="s">
        <v>199</v>
      </c>
      <c r="AK145" s="103" t="s">
        <v>199</v>
      </c>
      <c r="AL145" s="103" t="s">
        <v>654</v>
      </c>
    </row>
    <row r="146" spans="2:38" s="111" customFormat="1" ht="156.75" hidden="1" x14ac:dyDescent="0.2">
      <c r="B146" s="103" t="s">
        <v>453</v>
      </c>
      <c r="C146" s="104" t="s">
        <v>454</v>
      </c>
      <c r="D146" s="103" t="s">
        <v>704</v>
      </c>
      <c r="E146" s="103" t="s">
        <v>705</v>
      </c>
      <c r="F146" s="103" t="s">
        <v>705</v>
      </c>
      <c r="G146" s="103"/>
      <c r="H146" s="103" t="s">
        <v>552</v>
      </c>
      <c r="I146" s="103" t="s">
        <v>199</v>
      </c>
      <c r="J146" s="103" t="s">
        <v>199</v>
      </c>
      <c r="K146" s="103" t="s">
        <v>199</v>
      </c>
      <c r="L146" s="103" t="s">
        <v>199</v>
      </c>
      <c r="M146" s="103" t="s">
        <v>784</v>
      </c>
      <c r="N146" s="103" t="s">
        <v>785</v>
      </c>
      <c r="O146" s="106" t="s">
        <v>786</v>
      </c>
      <c r="P146" s="103" t="s">
        <v>667</v>
      </c>
      <c r="Q146" s="103" t="s">
        <v>787</v>
      </c>
      <c r="R146" s="103" t="s">
        <v>99</v>
      </c>
      <c r="S146" s="107">
        <v>45292</v>
      </c>
      <c r="T146" s="107">
        <v>45641</v>
      </c>
      <c r="U146" s="107" t="s">
        <v>512</v>
      </c>
      <c r="V146" s="115"/>
      <c r="W146" s="103"/>
      <c r="X146" s="103">
        <v>30</v>
      </c>
      <c r="Y146" s="103" t="s">
        <v>374</v>
      </c>
      <c r="Z146" s="103" t="s">
        <v>199</v>
      </c>
      <c r="AA146" s="103" t="s">
        <v>199</v>
      </c>
      <c r="AB146" s="103" t="s">
        <v>199</v>
      </c>
      <c r="AC146" s="103" t="s">
        <v>199</v>
      </c>
      <c r="AD146" s="103" t="s">
        <v>487</v>
      </c>
      <c r="AE146" s="103" t="s">
        <v>199</v>
      </c>
      <c r="AF146" s="103" t="s">
        <v>199</v>
      </c>
      <c r="AG146" s="103" t="s">
        <v>199</v>
      </c>
      <c r="AH146" s="103" t="s">
        <v>199</v>
      </c>
      <c r="AI146" s="103" t="s">
        <v>199</v>
      </c>
      <c r="AJ146" s="103" t="s">
        <v>199</v>
      </c>
      <c r="AK146" s="103" t="s">
        <v>199</v>
      </c>
      <c r="AL146" s="103" t="s">
        <v>654</v>
      </c>
    </row>
    <row r="147" spans="2:38" s="111" customFormat="1" ht="128.25" hidden="1" x14ac:dyDescent="0.2">
      <c r="B147" s="103" t="s">
        <v>453</v>
      </c>
      <c r="C147" s="104" t="s">
        <v>454</v>
      </c>
      <c r="D147" s="103" t="s">
        <v>704</v>
      </c>
      <c r="E147" s="103" t="s">
        <v>705</v>
      </c>
      <c r="F147" s="103" t="s">
        <v>705</v>
      </c>
      <c r="G147" s="103"/>
      <c r="H147" s="103" t="s">
        <v>552</v>
      </c>
      <c r="I147" s="103" t="s">
        <v>199</v>
      </c>
      <c r="J147" s="103" t="s">
        <v>199</v>
      </c>
      <c r="K147" s="103" t="s">
        <v>199</v>
      </c>
      <c r="L147" s="103" t="s">
        <v>199</v>
      </c>
      <c r="M147" s="103" t="s">
        <v>788</v>
      </c>
      <c r="N147" s="103" t="s">
        <v>789</v>
      </c>
      <c r="O147" s="103" t="s">
        <v>790</v>
      </c>
      <c r="P147" s="103" t="s">
        <v>667</v>
      </c>
      <c r="Q147" s="103" t="s">
        <v>791</v>
      </c>
      <c r="R147" s="103" t="s">
        <v>99</v>
      </c>
      <c r="S147" s="107">
        <v>45292</v>
      </c>
      <c r="T147" s="107">
        <v>45641</v>
      </c>
      <c r="U147" s="107" t="s">
        <v>512</v>
      </c>
      <c r="V147" s="115"/>
      <c r="W147" s="103"/>
      <c r="X147" s="103">
        <v>20</v>
      </c>
      <c r="Y147" s="103" t="s">
        <v>374</v>
      </c>
      <c r="Z147" s="103" t="s">
        <v>199</v>
      </c>
      <c r="AA147" s="103" t="s">
        <v>199</v>
      </c>
      <c r="AB147" s="103" t="s">
        <v>199</v>
      </c>
      <c r="AC147" s="103" t="s">
        <v>199</v>
      </c>
      <c r="AD147" s="103" t="s">
        <v>487</v>
      </c>
      <c r="AE147" s="103" t="s">
        <v>199</v>
      </c>
      <c r="AF147" s="103" t="s">
        <v>199</v>
      </c>
      <c r="AG147" s="103" t="s">
        <v>199</v>
      </c>
      <c r="AH147" s="103" t="s">
        <v>199</v>
      </c>
      <c r="AI147" s="103" t="s">
        <v>199</v>
      </c>
      <c r="AJ147" s="103" t="s">
        <v>199</v>
      </c>
      <c r="AK147" s="103" t="s">
        <v>199</v>
      </c>
      <c r="AL147" s="103" t="s">
        <v>654</v>
      </c>
    </row>
    <row r="148" spans="2:38" s="111" customFormat="1" ht="128.25" hidden="1" x14ac:dyDescent="0.2">
      <c r="B148" s="103" t="s">
        <v>453</v>
      </c>
      <c r="C148" s="104" t="s">
        <v>454</v>
      </c>
      <c r="D148" s="103" t="s">
        <v>704</v>
      </c>
      <c r="E148" s="103" t="s">
        <v>705</v>
      </c>
      <c r="F148" s="103" t="s">
        <v>705</v>
      </c>
      <c r="G148" s="103"/>
      <c r="H148" s="103" t="s">
        <v>552</v>
      </c>
      <c r="I148" s="103" t="s">
        <v>199</v>
      </c>
      <c r="J148" s="103" t="s">
        <v>199</v>
      </c>
      <c r="K148" s="103" t="s">
        <v>199</v>
      </c>
      <c r="L148" s="103" t="s">
        <v>199</v>
      </c>
      <c r="M148" s="103" t="s">
        <v>792</v>
      </c>
      <c r="N148" s="103" t="s">
        <v>793</v>
      </c>
      <c r="O148" s="106" t="s">
        <v>794</v>
      </c>
      <c r="P148" s="106" t="s">
        <v>486</v>
      </c>
      <c r="Q148" s="103"/>
      <c r="R148" s="103" t="s">
        <v>99</v>
      </c>
      <c r="S148" s="107">
        <v>45323</v>
      </c>
      <c r="T148" s="107">
        <v>45412</v>
      </c>
      <c r="U148" s="107" t="s">
        <v>99</v>
      </c>
      <c r="V148" s="115"/>
      <c r="W148" s="103"/>
      <c r="X148" s="103"/>
      <c r="Y148" s="103" t="s">
        <v>207</v>
      </c>
      <c r="Z148" s="103" t="s">
        <v>208</v>
      </c>
      <c r="AA148" s="103" t="s">
        <v>374</v>
      </c>
      <c r="AB148" s="103" t="s">
        <v>400</v>
      </c>
      <c r="AC148" s="103" t="s">
        <v>199</v>
      </c>
      <c r="AD148" s="103" t="s">
        <v>364</v>
      </c>
      <c r="AE148" s="103" t="s">
        <v>487</v>
      </c>
      <c r="AF148" s="103" t="s">
        <v>199</v>
      </c>
      <c r="AG148" s="103" t="s">
        <v>199</v>
      </c>
      <c r="AH148" s="103" t="s">
        <v>199</v>
      </c>
      <c r="AI148" s="103" t="s">
        <v>199</v>
      </c>
      <c r="AJ148" s="103" t="s">
        <v>402</v>
      </c>
      <c r="AK148" s="103" t="s">
        <v>694</v>
      </c>
      <c r="AL148" s="103" t="s">
        <v>654</v>
      </c>
    </row>
    <row r="149" spans="2:38" s="111" customFormat="1" ht="128.25" hidden="1" x14ac:dyDescent="0.2">
      <c r="B149" s="103" t="s">
        <v>453</v>
      </c>
      <c r="C149" s="104" t="s">
        <v>454</v>
      </c>
      <c r="D149" s="103" t="s">
        <v>704</v>
      </c>
      <c r="E149" s="103" t="s">
        <v>705</v>
      </c>
      <c r="F149" s="103" t="s">
        <v>705</v>
      </c>
      <c r="G149" s="103"/>
      <c r="H149" s="103" t="s">
        <v>552</v>
      </c>
      <c r="I149" s="103" t="s">
        <v>199</v>
      </c>
      <c r="J149" s="103" t="s">
        <v>199</v>
      </c>
      <c r="K149" s="103" t="s">
        <v>199</v>
      </c>
      <c r="L149" s="103" t="s">
        <v>199</v>
      </c>
      <c r="M149" s="103" t="s">
        <v>795</v>
      </c>
      <c r="N149" s="103" t="s">
        <v>795</v>
      </c>
      <c r="O149" s="106" t="s">
        <v>796</v>
      </c>
      <c r="P149" s="58" t="s">
        <v>491</v>
      </c>
      <c r="Q149" s="103" t="s">
        <v>486</v>
      </c>
      <c r="R149" s="103" t="s">
        <v>99</v>
      </c>
      <c r="S149" s="107">
        <v>45413</v>
      </c>
      <c r="T149" s="107">
        <v>45443</v>
      </c>
      <c r="U149" s="107" t="s">
        <v>99</v>
      </c>
      <c r="V149" s="115"/>
      <c r="W149" s="103"/>
      <c r="X149" s="103"/>
      <c r="Y149" s="103" t="s">
        <v>207</v>
      </c>
      <c r="Z149" s="103" t="s">
        <v>208</v>
      </c>
      <c r="AA149" s="103" t="s">
        <v>374</v>
      </c>
      <c r="AB149" s="103" t="s">
        <v>400</v>
      </c>
      <c r="AC149" s="103" t="s">
        <v>199</v>
      </c>
      <c r="AD149" s="103" t="s">
        <v>364</v>
      </c>
      <c r="AE149" s="103" t="s">
        <v>487</v>
      </c>
      <c r="AF149" s="103" t="s">
        <v>199</v>
      </c>
      <c r="AG149" s="103" t="s">
        <v>199</v>
      </c>
      <c r="AH149" s="103" t="s">
        <v>199</v>
      </c>
      <c r="AI149" s="103" t="s">
        <v>199</v>
      </c>
      <c r="AJ149" s="103" t="s">
        <v>402</v>
      </c>
      <c r="AK149" s="103" t="s">
        <v>694</v>
      </c>
      <c r="AL149" s="103" t="s">
        <v>654</v>
      </c>
    </row>
    <row r="150" spans="2:38" s="111" customFormat="1" ht="128.25" hidden="1" x14ac:dyDescent="0.2">
      <c r="B150" s="103" t="s">
        <v>453</v>
      </c>
      <c r="C150" s="104" t="s">
        <v>454</v>
      </c>
      <c r="D150" s="103" t="s">
        <v>704</v>
      </c>
      <c r="E150" s="103" t="s">
        <v>705</v>
      </c>
      <c r="F150" s="103" t="s">
        <v>705</v>
      </c>
      <c r="G150" s="103"/>
      <c r="H150" s="103" t="s">
        <v>552</v>
      </c>
      <c r="I150" s="103" t="s">
        <v>199</v>
      </c>
      <c r="J150" s="103" t="s">
        <v>199</v>
      </c>
      <c r="K150" s="103" t="s">
        <v>199</v>
      </c>
      <c r="L150" s="103" t="s">
        <v>199</v>
      </c>
      <c r="M150" s="103" t="s">
        <v>797</v>
      </c>
      <c r="N150" s="103" t="s">
        <v>798</v>
      </c>
      <c r="O150" s="106" t="s">
        <v>485</v>
      </c>
      <c r="P150" s="103" t="s">
        <v>486</v>
      </c>
      <c r="Q150" s="103" t="s">
        <v>799</v>
      </c>
      <c r="R150" s="103" t="s">
        <v>99</v>
      </c>
      <c r="S150" s="107">
        <v>45352</v>
      </c>
      <c r="T150" s="107">
        <v>45397</v>
      </c>
      <c r="U150" s="107" t="s">
        <v>512</v>
      </c>
      <c r="V150" s="115"/>
      <c r="W150" s="103"/>
      <c r="X150" s="103"/>
      <c r="Y150" s="103" t="s">
        <v>207</v>
      </c>
      <c r="Z150" s="103" t="s">
        <v>208</v>
      </c>
      <c r="AA150" s="103" t="s">
        <v>374</v>
      </c>
      <c r="AB150" s="103" t="s">
        <v>199</v>
      </c>
      <c r="AC150" s="103" t="s">
        <v>199</v>
      </c>
      <c r="AD150" s="103" t="s">
        <v>487</v>
      </c>
      <c r="AE150" s="103" t="s">
        <v>199</v>
      </c>
      <c r="AF150" s="103" t="s">
        <v>199</v>
      </c>
      <c r="AG150" s="103" t="s">
        <v>199</v>
      </c>
      <c r="AH150" s="103" t="s">
        <v>199</v>
      </c>
      <c r="AI150" s="103" t="s">
        <v>199</v>
      </c>
      <c r="AJ150" s="103" t="s">
        <v>199</v>
      </c>
      <c r="AK150" s="103" t="s">
        <v>199</v>
      </c>
      <c r="AL150" s="103" t="s">
        <v>654</v>
      </c>
    </row>
    <row r="151" spans="2:38" s="111" customFormat="1" ht="128.25" hidden="1" x14ac:dyDescent="0.2">
      <c r="B151" s="103" t="s">
        <v>453</v>
      </c>
      <c r="C151" s="104" t="s">
        <v>454</v>
      </c>
      <c r="D151" s="103" t="s">
        <v>704</v>
      </c>
      <c r="E151" s="103" t="s">
        <v>705</v>
      </c>
      <c r="F151" s="103" t="s">
        <v>705</v>
      </c>
      <c r="G151" s="103"/>
      <c r="H151" s="103" t="s">
        <v>552</v>
      </c>
      <c r="I151" s="103" t="s">
        <v>199</v>
      </c>
      <c r="J151" s="103" t="s">
        <v>199</v>
      </c>
      <c r="K151" s="103" t="s">
        <v>199</v>
      </c>
      <c r="L151" s="103" t="s">
        <v>199</v>
      </c>
      <c r="M151" s="103" t="s">
        <v>800</v>
      </c>
      <c r="N151" s="103" t="s">
        <v>800</v>
      </c>
      <c r="O151" s="106" t="s">
        <v>490</v>
      </c>
      <c r="P151" s="103" t="s">
        <v>486</v>
      </c>
      <c r="Q151" s="103" t="s">
        <v>801</v>
      </c>
      <c r="R151" s="103" t="s">
        <v>99</v>
      </c>
      <c r="S151" s="107">
        <v>45398</v>
      </c>
      <c r="T151" s="107">
        <v>45077</v>
      </c>
      <c r="U151" s="107"/>
      <c r="V151" s="115"/>
      <c r="W151" s="103"/>
      <c r="X151" s="103"/>
      <c r="Y151" s="103" t="s">
        <v>207</v>
      </c>
      <c r="Z151" s="103" t="s">
        <v>208</v>
      </c>
      <c r="AA151" s="103" t="s">
        <v>374</v>
      </c>
      <c r="AB151" s="103" t="s">
        <v>199</v>
      </c>
      <c r="AC151" s="103" t="s">
        <v>199</v>
      </c>
      <c r="AD151" s="103" t="s">
        <v>487</v>
      </c>
      <c r="AE151" s="103" t="s">
        <v>199</v>
      </c>
      <c r="AF151" s="103" t="s">
        <v>199</v>
      </c>
      <c r="AG151" s="103" t="s">
        <v>199</v>
      </c>
      <c r="AH151" s="103" t="s">
        <v>199</v>
      </c>
      <c r="AI151" s="103" t="s">
        <v>199</v>
      </c>
      <c r="AJ151" s="103" t="s">
        <v>199</v>
      </c>
      <c r="AK151" s="103" t="s">
        <v>199</v>
      </c>
      <c r="AL151" s="103" t="s">
        <v>654</v>
      </c>
    </row>
    <row r="152" spans="2:38" s="111" customFormat="1" ht="128.25" hidden="1" x14ac:dyDescent="0.2">
      <c r="B152" s="103" t="s">
        <v>453</v>
      </c>
      <c r="C152" s="104" t="s">
        <v>454</v>
      </c>
      <c r="D152" s="103" t="s">
        <v>704</v>
      </c>
      <c r="E152" s="103" t="s">
        <v>705</v>
      </c>
      <c r="F152" s="103" t="s">
        <v>705</v>
      </c>
      <c r="G152" s="103"/>
      <c r="H152" s="103" t="s">
        <v>552</v>
      </c>
      <c r="I152" s="103" t="s">
        <v>199</v>
      </c>
      <c r="J152" s="103" t="s">
        <v>199</v>
      </c>
      <c r="K152" s="103" t="s">
        <v>199</v>
      </c>
      <c r="L152" s="103" t="s">
        <v>199</v>
      </c>
      <c r="M152" s="103" t="s">
        <v>802</v>
      </c>
      <c r="N152" s="103" t="s">
        <v>803</v>
      </c>
      <c r="O152" s="106" t="s">
        <v>804</v>
      </c>
      <c r="P152" s="103" t="s">
        <v>1517</v>
      </c>
      <c r="Q152" s="103" t="s">
        <v>806</v>
      </c>
      <c r="R152" s="103" t="s">
        <v>99</v>
      </c>
      <c r="S152" s="107">
        <v>45566</v>
      </c>
      <c r="T152" s="107">
        <v>45641</v>
      </c>
      <c r="U152" s="107" t="s">
        <v>512</v>
      </c>
      <c r="V152" s="115"/>
      <c r="W152" s="103"/>
      <c r="X152" s="103"/>
      <c r="Y152" s="103" t="s">
        <v>476</v>
      </c>
      <c r="Z152" s="103" t="s">
        <v>374</v>
      </c>
      <c r="AA152" s="103" t="s">
        <v>199</v>
      </c>
      <c r="AB152" s="103" t="s">
        <v>199</v>
      </c>
      <c r="AC152" s="103" t="s">
        <v>199</v>
      </c>
      <c r="AD152" s="103" t="s">
        <v>487</v>
      </c>
      <c r="AE152" s="103" t="s">
        <v>513</v>
      </c>
      <c r="AF152" s="103" t="s">
        <v>199</v>
      </c>
      <c r="AG152" s="103" t="s">
        <v>199</v>
      </c>
      <c r="AH152" s="103" t="s">
        <v>199</v>
      </c>
      <c r="AI152" s="103" t="s">
        <v>199</v>
      </c>
      <c r="AJ152" s="103" t="s">
        <v>199</v>
      </c>
      <c r="AK152" s="103" t="s">
        <v>199</v>
      </c>
      <c r="AL152" s="103" t="s">
        <v>610</v>
      </c>
    </row>
    <row r="153" spans="2:38" s="111" customFormat="1" ht="128.25" hidden="1" x14ac:dyDescent="0.2">
      <c r="B153" s="103" t="s">
        <v>453</v>
      </c>
      <c r="C153" s="104" t="s">
        <v>454</v>
      </c>
      <c r="D153" s="103" t="s">
        <v>704</v>
      </c>
      <c r="E153" s="103" t="s">
        <v>705</v>
      </c>
      <c r="F153" s="103" t="s">
        <v>705</v>
      </c>
      <c r="G153" s="103"/>
      <c r="H153" s="103" t="s">
        <v>552</v>
      </c>
      <c r="I153" s="103" t="s">
        <v>199</v>
      </c>
      <c r="J153" s="103" t="s">
        <v>199</v>
      </c>
      <c r="K153" s="103" t="s">
        <v>199</v>
      </c>
      <c r="L153" s="103" t="s">
        <v>199</v>
      </c>
      <c r="M153" s="103" t="s">
        <v>807</v>
      </c>
      <c r="N153" s="103" t="s">
        <v>807</v>
      </c>
      <c r="O153" s="106" t="s">
        <v>808</v>
      </c>
      <c r="P153" s="103" t="s">
        <v>608</v>
      </c>
      <c r="Q153" s="103" t="s">
        <v>609</v>
      </c>
      <c r="R153" s="103" t="s">
        <v>0</v>
      </c>
      <c r="S153" s="107">
        <v>45323</v>
      </c>
      <c r="T153" s="107">
        <v>45626</v>
      </c>
      <c r="U153" s="107" t="s">
        <v>512</v>
      </c>
      <c r="V153" s="115"/>
      <c r="W153" s="103"/>
      <c r="X153" s="103"/>
      <c r="Y153" s="103" t="s">
        <v>207</v>
      </c>
      <c r="Z153" s="103" t="s">
        <v>476</v>
      </c>
      <c r="AA153" s="103" t="s">
        <v>199</v>
      </c>
      <c r="AB153" s="103" t="s">
        <v>199</v>
      </c>
      <c r="AC153" s="103" t="s">
        <v>199</v>
      </c>
      <c r="AD153" s="103" t="s">
        <v>487</v>
      </c>
      <c r="AE153" s="103" t="s">
        <v>620</v>
      </c>
      <c r="AF153" s="103" t="s">
        <v>199</v>
      </c>
      <c r="AG153" s="103" t="s">
        <v>199</v>
      </c>
      <c r="AH153" s="103" t="s">
        <v>199</v>
      </c>
      <c r="AI153" s="103" t="s">
        <v>199</v>
      </c>
      <c r="AJ153" s="103" t="s">
        <v>199</v>
      </c>
      <c r="AK153" s="103" t="s">
        <v>199</v>
      </c>
      <c r="AL153" s="103" t="s">
        <v>610</v>
      </c>
    </row>
    <row r="154" spans="2:38" s="111" customFormat="1" ht="128.25" hidden="1" x14ac:dyDescent="0.2">
      <c r="B154" s="103" t="s">
        <v>453</v>
      </c>
      <c r="C154" s="104" t="s">
        <v>454</v>
      </c>
      <c r="D154" s="103" t="s">
        <v>704</v>
      </c>
      <c r="E154" s="103" t="s">
        <v>705</v>
      </c>
      <c r="F154" s="103" t="s">
        <v>705</v>
      </c>
      <c r="G154" s="103"/>
      <c r="H154" s="103" t="s">
        <v>552</v>
      </c>
      <c r="I154" s="103" t="s">
        <v>199</v>
      </c>
      <c r="J154" s="103" t="s">
        <v>199</v>
      </c>
      <c r="K154" s="103" t="s">
        <v>199</v>
      </c>
      <c r="L154" s="103" t="s">
        <v>199</v>
      </c>
      <c r="M154" s="103" t="s">
        <v>809</v>
      </c>
      <c r="N154" s="103" t="s">
        <v>810</v>
      </c>
      <c r="O154" s="106" t="s">
        <v>811</v>
      </c>
      <c r="P154" s="103" t="s">
        <v>703</v>
      </c>
      <c r="Q154" s="103" t="s">
        <v>812</v>
      </c>
      <c r="R154" s="103" t="s">
        <v>99</v>
      </c>
      <c r="S154" s="107">
        <v>45323</v>
      </c>
      <c r="T154" s="107">
        <v>45412</v>
      </c>
      <c r="U154" s="107" t="s">
        <v>512</v>
      </c>
      <c r="V154" s="115"/>
      <c r="W154" s="103"/>
      <c r="X154" s="103"/>
      <c r="Y154" s="103" t="s">
        <v>374</v>
      </c>
      <c r="Z154" s="103" t="s">
        <v>199</v>
      </c>
      <c r="AA154" s="103" t="s">
        <v>199</v>
      </c>
      <c r="AB154" s="103" t="s">
        <v>199</v>
      </c>
      <c r="AC154" s="103" t="s">
        <v>199</v>
      </c>
      <c r="AD154" s="103" t="s">
        <v>487</v>
      </c>
      <c r="AE154" s="103" t="s">
        <v>199</v>
      </c>
      <c r="AF154" s="103" t="s">
        <v>199</v>
      </c>
      <c r="AG154" s="103" t="s">
        <v>199</v>
      </c>
      <c r="AH154" s="103" t="s">
        <v>199</v>
      </c>
      <c r="AI154" s="103" t="s">
        <v>199</v>
      </c>
      <c r="AJ154" s="103" t="s">
        <v>199</v>
      </c>
      <c r="AK154" s="103" t="s">
        <v>199</v>
      </c>
      <c r="AL154" s="103" t="s">
        <v>654</v>
      </c>
    </row>
    <row r="155" spans="2:38" s="111" customFormat="1" ht="128.25" hidden="1" x14ac:dyDescent="0.2">
      <c r="B155" s="103" t="s">
        <v>453</v>
      </c>
      <c r="C155" s="104" t="s">
        <v>454</v>
      </c>
      <c r="D155" s="103" t="s">
        <v>704</v>
      </c>
      <c r="E155" s="103" t="s">
        <v>705</v>
      </c>
      <c r="F155" s="103" t="s">
        <v>705</v>
      </c>
      <c r="G155" s="103"/>
      <c r="H155" s="103" t="s">
        <v>552</v>
      </c>
      <c r="I155" s="103" t="s">
        <v>199</v>
      </c>
      <c r="J155" s="103" t="s">
        <v>199</v>
      </c>
      <c r="K155" s="103" t="s">
        <v>199</v>
      </c>
      <c r="L155" s="103" t="s">
        <v>199</v>
      </c>
      <c r="M155" s="103" t="s">
        <v>813</v>
      </c>
      <c r="N155" s="103" t="s">
        <v>813</v>
      </c>
      <c r="O155" s="106" t="s">
        <v>814</v>
      </c>
      <c r="P155" s="58" t="s">
        <v>491</v>
      </c>
      <c r="Q155" s="103" t="s">
        <v>703</v>
      </c>
      <c r="R155" s="103" t="s">
        <v>99</v>
      </c>
      <c r="S155" s="107">
        <v>45383</v>
      </c>
      <c r="T155" s="107">
        <v>45412</v>
      </c>
      <c r="U155" s="107" t="s">
        <v>512</v>
      </c>
      <c r="V155" s="115"/>
      <c r="W155" s="103"/>
      <c r="X155" s="103"/>
      <c r="Y155" s="103" t="s">
        <v>374</v>
      </c>
      <c r="Z155" s="103" t="s">
        <v>199</v>
      </c>
      <c r="AA155" s="103" t="s">
        <v>199</v>
      </c>
      <c r="AB155" s="103" t="s">
        <v>199</v>
      </c>
      <c r="AC155" s="103" t="s">
        <v>199</v>
      </c>
      <c r="AD155" s="103" t="s">
        <v>487</v>
      </c>
      <c r="AE155" s="103" t="s">
        <v>199</v>
      </c>
      <c r="AF155" s="103" t="s">
        <v>199</v>
      </c>
      <c r="AG155" s="103" t="s">
        <v>199</v>
      </c>
      <c r="AH155" s="103" t="s">
        <v>199</v>
      </c>
      <c r="AI155" s="103" t="s">
        <v>199</v>
      </c>
      <c r="AJ155" s="103" t="s">
        <v>199</v>
      </c>
      <c r="AK155" s="103" t="s">
        <v>199</v>
      </c>
      <c r="AL155" s="103" t="s">
        <v>654</v>
      </c>
    </row>
    <row r="156" spans="2:38" s="111" customFormat="1" ht="128.25" hidden="1" x14ac:dyDescent="0.2">
      <c r="B156" s="103" t="s">
        <v>453</v>
      </c>
      <c r="C156" s="104" t="s">
        <v>454</v>
      </c>
      <c r="D156" s="103" t="s">
        <v>704</v>
      </c>
      <c r="E156" s="103" t="s">
        <v>705</v>
      </c>
      <c r="F156" s="103" t="s">
        <v>705</v>
      </c>
      <c r="G156" s="103"/>
      <c r="H156" s="103" t="s">
        <v>552</v>
      </c>
      <c r="I156" s="103" t="s">
        <v>199</v>
      </c>
      <c r="J156" s="103" t="s">
        <v>199</v>
      </c>
      <c r="K156" s="103" t="s">
        <v>199</v>
      </c>
      <c r="L156" s="103" t="s">
        <v>199</v>
      </c>
      <c r="M156" s="103" t="s">
        <v>815</v>
      </c>
      <c r="N156" s="103" t="s">
        <v>815</v>
      </c>
      <c r="O156" s="106" t="s">
        <v>816</v>
      </c>
      <c r="P156" s="103" t="s">
        <v>703</v>
      </c>
      <c r="Q156" s="103"/>
      <c r="R156" s="103" t="s">
        <v>99</v>
      </c>
      <c r="S156" s="107">
        <v>45413</v>
      </c>
      <c r="T156" s="107">
        <v>45443</v>
      </c>
      <c r="U156" s="107" t="s">
        <v>281</v>
      </c>
      <c r="V156" s="115"/>
      <c r="W156" s="103"/>
      <c r="X156" s="103"/>
      <c r="Y156" s="103" t="s">
        <v>400</v>
      </c>
      <c r="Z156" s="103" t="s">
        <v>374</v>
      </c>
      <c r="AA156" s="103" t="s">
        <v>199</v>
      </c>
      <c r="AB156" s="103" t="s">
        <v>199</v>
      </c>
      <c r="AC156" s="103" t="s">
        <v>199</v>
      </c>
      <c r="AD156" s="103" t="s">
        <v>364</v>
      </c>
      <c r="AE156" s="103" t="s">
        <v>487</v>
      </c>
      <c r="AF156" s="103" t="s">
        <v>199</v>
      </c>
      <c r="AG156" s="103" t="s">
        <v>199</v>
      </c>
      <c r="AH156" s="103" t="s">
        <v>199</v>
      </c>
      <c r="AI156" s="103" t="s">
        <v>199</v>
      </c>
      <c r="AJ156" s="103" t="s">
        <v>402</v>
      </c>
      <c r="AK156" s="103" t="s">
        <v>694</v>
      </c>
      <c r="AL156" s="103" t="s">
        <v>654</v>
      </c>
    </row>
    <row r="157" spans="2:38" s="111" customFormat="1" ht="128.25" hidden="1" x14ac:dyDescent="0.2">
      <c r="B157" s="103" t="s">
        <v>453</v>
      </c>
      <c r="C157" s="104" t="s">
        <v>454</v>
      </c>
      <c r="D157" s="103" t="s">
        <v>704</v>
      </c>
      <c r="E157" s="103" t="s">
        <v>705</v>
      </c>
      <c r="F157" s="103" t="s">
        <v>705</v>
      </c>
      <c r="G157" s="103"/>
      <c r="H157" s="103" t="s">
        <v>552</v>
      </c>
      <c r="I157" s="103" t="s">
        <v>199</v>
      </c>
      <c r="J157" s="103" t="s">
        <v>199</v>
      </c>
      <c r="K157" s="103" t="s">
        <v>199</v>
      </c>
      <c r="L157" s="103" t="s">
        <v>199</v>
      </c>
      <c r="M157" s="103" t="s">
        <v>817</v>
      </c>
      <c r="N157" s="103" t="s">
        <v>818</v>
      </c>
      <c r="O157" s="106" t="s">
        <v>794</v>
      </c>
      <c r="P157" s="106" t="s">
        <v>486</v>
      </c>
      <c r="Q157" s="103"/>
      <c r="R157" s="103" t="s">
        <v>99</v>
      </c>
      <c r="S157" s="107">
        <v>45323</v>
      </c>
      <c r="T157" s="107">
        <v>45412</v>
      </c>
      <c r="U157" s="107" t="s">
        <v>99</v>
      </c>
      <c r="V157" s="115"/>
      <c r="W157" s="103"/>
      <c r="X157" s="103"/>
      <c r="Y157" s="103" t="s">
        <v>207</v>
      </c>
      <c r="Z157" s="103" t="s">
        <v>208</v>
      </c>
      <c r="AA157" s="103" t="s">
        <v>374</v>
      </c>
      <c r="AB157" s="103" t="s">
        <v>400</v>
      </c>
      <c r="AC157" s="103" t="s">
        <v>199</v>
      </c>
      <c r="AD157" s="103" t="s">
        <v>487</v>
      </c>
      <c r="AE157" s="103" t="s">
        <v>199</v>
      </c>
      <c r="AF157" s="103" t="s">
        <v>199</v>
      </c>
      <c r="AG157" s="103" t="s">
        <v>199</v>
      </c>
      <c r="AH157" s="103" t="s">
        <v>199</v>
      </c>
      <c r="AI157" s="103" t="s">
        <v>199</v>
      </c>
      <c r="AJ157" s="103" t="s">
        <v>199</v>
      </c>
      <c r="AK157" s="103" t="s">
        <v>199</v>
      </c>
      <c r="AL157" s="103" t="s">
        <v>654</v>
      </c>
    </row>
    <row r="158" spans="2:38" s="111" customFormat="1" ht="128.25" hidden="1" x14ac:dyDescent="0.2">
      <c r="B158" s="103" t="s">
        <v>453</v>
      </c>
      <c r="C158" s="104" t="s">
        <v>454</v>
      </c>
      <c r="D158" s="103" t="s">
        <v>704</v>
      </c>
      <c r="E158" s="103" t="s">
        <v>705</v>
      </c>
      <c r="F158" s="103" t="s">
        <v>705</v>
      </c>
      <c r="G158" s="103"/>
      <c r="H158" s="103" t="s">
        <v>552</v>
      </c>
      <c r="I158" s="103" t="s">
        <v>199</v>
      </c>
      <c r="J158" s="103" t="s">
        <v>199</v>
      </c>
      <c r="K158" s="103" t="s">
        <v>199</v>
      </c>
      <c r="L158" s="103" t="s">
        <v>199</v>
      </c>
      <c r="M158" s="103" t="s">
        <v>795</v>
      </c>
      <c r="N158" s="103" t="s">
        <v>795</v>
      </c>
      <c r="O158" s="106" t="s">
        <v>796</v>
      </c>
      <c r="P158" s="58" t="s">
        <v>491</v>
      </c>
      <c r="Q158" s="103" t="s">
        <v>486</v>
      </c>
      <c r="R158" s="103" t="s">
        <v>99</v>
      </c>
      <c r="S158" s="107">
        <v>45413</v>
      </c>
      <c r="T158" s="107">
        <v>45443</v>
      </c>
      <c r="U158" s="107" t="s">
        <v>99</v>
      </c>
      <c r="V158" s="115"/>
      <c r="W158" s="103"/>
      <c r="X158" s="103"/>
      <c r="Y158" s="103" t="s">
        <v>207</v>
      </c>
      <c r="Z158" s="103" t="s">
        <v>208</v>
      </c>
      <c r="AA158" s="103" t="s">
        <v>374</v>
      </c>
      <c r="AB158" s="103" t="s">
        <v>400</v>
      </c>
      <c r="AC158" s="103" t="s">
        <v>199</v>
      </c>
      <c r="AD158" s="103" t="s">
        <v>487</v>
      </c>
      <c r="AE158" s="103" t="s">
        <v>199</v>
      </c>
      <c r="AF158" s="103" t="s">
        <v>199</v>
      </c>
      <c r="AG158" s="103" t="s">
        <v>199</v>
      </c>
      <c r="AH158" s="103" t="s">
        <v>199</v>
      </c>
      <c r="AI158" s="103" t="s">
        <v>199</v>
      </c>
      <c r="AJ158" s="103" t="s">
        <v>199</v>
      </c>
      <c r="AK158" s="103" t="s">
        <v>199</v>
      </c>
      <c r="AL158" s="103" t="s">
        <v>654</v>
      </c>
    </row>
    <row r="159" spans="2:38" s="111" customFormat="1" ht="128.25" hidden="1" x14ac:dyDescent="0.2">
      <c r="B159" s="103" t="s">
        <v>453</v>
      </c>
      <c r="C159" s="104" t="s">
        <v>454</v>
      </c>
      <c r="D159" s="103" t="s">
        <v>704</v>
      </c>
      <c r="E159" s="103" t="s">
        <v>705</v>
      </c>
      <c r="F159" s="103" t="s">
        <v>705</v>
      </c>
      <c r="G159" s="103"/>
      <c r="H159" s="103" t="s">
        <v>552</v>
      </c>
      <c r="I159" s="103" t="s">
        <v>199</v>
      </c>
      <c r="J159" s="103" t="s">
        <v>199</v>
      </c>
      <c r="K159" s="103" t="s">
        <v>199</v>
      </c>
      <c r="L159" s="103" t="s">
        <v>199</v>
      </c>
      <c r="M159" s="103" t="s">
        <v>819</v>
      </c>
      <c r="N159" s="103" t="s">
        <v>820</v>
      </c>
      <c r="O159" s="106" t="s">
        <v>821</v>
      </c>
      <c r="P159" s="103" t="s">
        <v>772</v>
      </c>
      <c r="Q159" s="103"/>
      <c r="R159" s="103" t="s">
        <v>0</v>
      </c>
      <c r="S159" s="107">
        <v>45292</v>
      </c>
      <c r="T159" s="107">
        <v>45641</v>
      </c>
      <c r="U159" s="107" t="s">
        <v>512</v>
      </c>
      <c r="V159" s="115"/>
      <c r="W159" s="103"/>
      <c r="X159" s="103"/>
      <c r="Y159" s="103" t="s">
        <v>247</v>
      </c>
      <c r="Z159" s="103" t="s">
        <v>199</v>
      </c>
      <c r="AA159" s="103" t="s">
        <v>199</v>
      </c>
      <c r="AB159" s="103" t="s">
        <v>199</v>
      </c>
      <c r="AC159" s="103" t="s">
        <v>199</v>
      </c>
      <c r="AD159" s="103" t="s">
        <v>487</v>
      </c>
      <c r="AE159" s="103" t="s">
        <v>199</v>
      </c>
      <c r="AF159" s="103" t="s">
        <v>199</v>
      </c>
      <c r="AG159" s="103" t="s">
        <v>199</v>
      </c>
      <c r="AH159" s="103" t="s">
        <v>199</v>
      </c>
      <c r="AI159" s="103" t="s">
        <v>199</v>
      </c>
      <c r="AJ159" s="103" t="s">
        <v>199</v>
      </c>
      <c r="AK159" s="103" t="s">
        <v>199</v>
      </c>
      <c r="AL159" s="103" t="s">
        <v>774</v>
      </c>
    </row>
    <row r="160" spans="2:38" s="111" customFormat="1" ht="128.25" hidden="1" x14ac:dyDescent="0.2">
      <c r="B160" s="103" t="s">
        <v>453</v>
      </c>
      <c r="C160" s="104" t="s">
        <v>454</v>
      </c>
      <c r="D160" s="103" t="s">
        <v>704</v>
      </c>
      <c r="E160" s="103" t="s">
        <v>705</v>
      </c>
      <c r="F160" s="103" t="s">
        <v>705</v>
      </c>
      <c r="G160" s="103"/>
      <c r="H160" s="103" t="s">
        <v>552</v>
      </c>
      <c r="I160" s="103" t="s">
        <v>199</v>
      </c>
      <c r="J160" s="103" t="s">
        <v>199</v>
      </c>
      <c r="K160" s="103" t="s">
        <v>199</v>
      </c>
      <c r="L160" s="103" t="s">
        <v>199</v>
      </c>
      <c r="M160" s="103" t="s">
        <v>822</v>
      </c>
      <c r="N160" s="103" t="s">
        <v>822</v>
      </c>
      <c r="O160" s="103" t="s">
        <v>823</v>
      </c>
      <c r="P160" s="103" t="s">
        <v>772</v>
      </c>
      <c r="Q160" s="103"/>
      <c r="R160" s="103" t="s">
        <v>0</v>
      </c>
      <c r="S160" s="107">
        <v>45292</v>
      </c>
      <c r="T160" s="107">
        <v>45641</v>
      </c>
      <c r="U160" s="107" t="s">
        <v>512</v>
      </c>
      <c r="V160" s="115"/>
      <c r="W160" s="103"/>
      <c r="X160" s="27"/>
      <c r="Y160" s="103" t="s">
        <v>247</v>
      </c>
      <c r="Z160" s="103" t="s">
        <v>199</v>
      </c>
      <c r="AA160" s="103" t="s">
        <v>199</v>
      </c>
      <c r="AB160" s="103" t="s">
        <v>199</v>
      </c>
      <c r="AC160" s="103" t="s">
        <v>199</v>
      </c>
      <c r="AD160" s="103" t="s">
        <v>487</v>
      </c>
      <c r="AE160" s="103" t="s">
        <v>199</v>
      </c>
      <c r="AF160" s="103" t="s">
        <v>199</v>
      </c>
      <c r="AG160" s="103" t="s">
        <v>199</v>
      </c>
      <c r="AH160" s="103" t="s">
        <v>199</v>
      </c>
      <c r="AI160" s="103" t="s">
        <v>199</v>
      </c>
      <c r="AJ160" s="103" t="s">
        <v>199</v>
      </c>
      <c r="AK160" s="103" t="s">
        <v>199</v>
      </c>
      <c r="AL160" s="103" t="s">
        <v>774</v>
      </c>
    </row>
    <row r="161" spans="2:38" s="111" customFormat="1" ht="128.25" hidden="1" x14ac:dyDescent="0.2">
      <c r="B161" s="103" t="s">
        <v>453</v>
      </c>
      <c r="C161" s="104" t="s">
        <v>454</v>
      </c>
      <c r="D161" s="103" t="s">
        <v>704</v>
      </c>
      <c r="E161" s="103" t="s">
        <v>705</v>
      </c>
      <c r="F161" s="103" t="s">
        <v>705</v>
      </c>
      <c r="G161" s="103"/>
      <c r="H161" s="103" t="s">
        <v>552</v>
      </c>
      <c r="I161" s="103" t="s">
        <v>199</v>
      </c>
      <c r="J161" s="103" t="s">
        <v>199</v>
      </c>
      <c r="K161" s="103" t="s">
        <v>199</v>
      </c>
      <c r="L161" s="103" t="s">
        <v>199</v>
      </c>
      <c r="M161" s="103" t="s">
        <v>824</v>
      </c>
      <c r="N161" s="103" t="s">
        <v>825</v>
      </c>
      <c r="O161" s="106" t="s">
        <v>826</v>
      </c>
      <c r="P161" s="106" t="s">
        <v>827</v>
      </c>
      <c r="Q161" s="103" t="s">
        <v>608</v>
      </c>
      <c r="R161" s="103" t="s">
        <v>0</v>
      </c>
      <c r="S161" s="107">
        <v>45323</v>
      </c>
      <c r="T161" s="107">
        <v>45641</v>
      </c>
      <c r="U161" s="107" t="s">
        <v>512</v>
      </c>
      <c r="V161" s="115"/>
      <c r="W161" s="103"/>
      <c r="X161" s="103"/>
      <c r="Y161" s="103" t="s">
        <v>207</v>
      </c>
      <c r="Z161" s="103" t="s">
        <v>374</v>
      </c>
      <c r="AA161" s="103" t="s">
        <v>199</v>
      </c>
      <c r="AB161" s="103" t="s">
        <v>199</v>
      </c>
      <c r="AC161" s="103" t="s">
        <v>199</v>
      </c>
      <c r="AD161" s="103" t="s">
        <v>487</v>
      </c>
      <c r="AE161" s="103" t="s">
        <v>624</v>
      </c>
      <c r="AF161" s="103" t="s">
        <v>199</v>
      </c>
      <c r="AG161" s="103" t="s">
        <v>199</v>
      </c>
      <c r="AH161" s="103" t="s">
        <v>199</v>
      </c>
      <c r="AI161" s="103" t="s">
        <v>199</v>
      </c>
      <c r="AJ161" s="103" t="s">
        <v>199</v>
      </c>
      <c r="AK161" s="103" t="s">
        <v>199</v>
      </c>
      <c r="AL161" s="103" t="s">
        <v>610</v>
      </c>
    </row>
    <row r="162" spans="2:38" s="111" customFormat="1" ht="128.25" hidden="1" x14ac:dyDescent="0.2">
      <c r="B162" s="103" t="s">
        <v>453</v>
      </c>
      <c r="C162" s="104" t="s">
        <v>454</v>
      </c>
      <c r="D162" s="103" t="s">
        <v>830</v>
      </c>
      <c r="E162" s="103" t="s">
        <v>831</v>
      </c>
      <c r="F162" s="103" t="s">
        <v>832</v>
      </c>
      <c r="G162" s="103"/>
      <c r="H162" s="103" t="s">
        <v>552</v>
      </c>
      <c r="I162" s="103" t="s">
        <v>199</v>
      </c>
      <c r="J162" s="103" t="s">
        <v>833</v>
      </c>
      <c r="K162" s="103" t="s">
        <v>199</v>
      </c>
      <c r="L162" s="103" t="s">
        <v>199</v>
      </c>
      <c r="M162" s="103" t="s">
        <v>834</v>
      </c>
      <c r="N162" s="103" t="s">
        <v>835</v>
      </c>
      <c r="O162" s="106" t="s">
        <v>836</v>
      </c>
      <c r="P162" s="103" t="s">
        <v>608</v>
      </c>
      <c r="Q162" s="103" t="s">
        <v>609</v>
      </c>
      <c r="R162" s="103" t="s">
        <v>0</v>
      </c>
      <c r="S162" s="118">
        <v>45292</v>
      </c>
      <c r="T162" s="118">
        <v>45473</v>
      </c>
      <c r="U162" s="118" t="s">
        <v>512</v>
      </c>
      <c r="V162" s="108"/>
      <c r="W162" s="103"/>
      <c r="X162" s="106">
        <v>50</v>
      </c>
      <c r="Y162" s="103" t="s">
        <v>476</v>
      </c>
      <c r="Z162" s="103" t="s">
        <v>208</v>
      </c>
      <c r="AA162" s="103" t="s">
        <v>207</v>
      </c>
      <c r="AB162" s="103" t="s">
        <v>199</v>
      </c>
      <c r="AC162" s="103" t="s">
        <v>199</v>
      </c>
      <c r="AD162" s="103" t="s">
        <v>209</v>
      </c>
      <c r="AE162" s="103" t="s">
        <v>199</v>
      </c>
      <c r="AF162" s="103" t="s">
        <v>199</v>
      </c>
      <c r="AG162" s="103" t="s">
        <v>199</v>
      </c>
      <c r="AH162" s="103" t="s">
        <v>199</v>
      </c>
      <c r="AI162" s="103" t="s">
        <v>199</v>
      </c>
      <c r="AJ162" s="103" t="s">
        <v>199</v>
      </c>
      <c r="AK162" s="103" t="s">
        <v>199</v>
      </c>
      <c r="AL162" s="103" t="s">
        <v>610</v>
      </c>
    </row>
    <row r="163" spans="2:38" s="111" customFormat="1" ht="128.25" hidden="1" x14ac:dyDescent="0.2">
      <c r="B163" s="103" t="s">
        <v>453</v>
      </c>
      <c r="C163" s="104" t="s">
        <v>454</v>
      </c>
      <c r="D163" s="103" t="s">
        <v>830</v>
      </c>
      <c r="E163" s="103" t="s">
        <v>831</v>
      </c>
      <c r="F163" s="103" t="s">
        <v>832</v>
      </c>
      <c r="G163" s="103"/>
      <c r="H163" s="103" t="s">
        <v>552</v>
      </c>
      <c r="I163" s="103" t="s">
        <v>199</v>
      </c>
      <c r="J163" s="103" t="s">
        <v>833</v>
      </c>
      <c r="K163" s="103" t="s">
        <v>199</v>
      </c>
      <c r="L163" s="103" t="s">
        <v>199</v>
      </c>
      <c r="M163" s="103" t="s">
        <v>837</v>
      </c>
      <c r="N163" s="103" t="s">
        <v>838</v>
      </c>
      <c r="O163" s="106" t="s">
        <v>839</v>
      </c>
      <c r="P163" s="103" t="s">
        <v>608</v>
      </c>
      <c r="Q163" s="103" t="s">
        <v>609</v>
      </c>
      <c r="R163" s="103" t="s">
        <v>0</v>
      </c>
      <c r="S163" s="118">
        <v>45292</v>
      </c>
      <c r="T163" s="118">
        <v>45473</v>
      </c>
      <c r="U163" s="118" t="s">
        <v>512</v>
      </c>
      <c r="V163" s="108"/>
      <c r="W163" s="103"/>
      <c r="X163" s="106">
        <v>50</v>
      </c>
      <c r="Y163" s="103" t="s">
        <v>476</v>
      </c>
      <c r="Z163" s="103" t="s">
        <v>208</v>
      </c>
      <c r="AA163" s="103" t="s">
        <v>207</v>
      </c>
      <c r="AB163" s="103" t="s">
        <v>199</v>
      </c>
      <c r="AC163" s="103" t="s">
        <v>199</v>
      </c>
      <c r="AD163" s="103" t="s">
        <v>209</v>
      </c>
      <c r="AE163" s="103" t="s">
        <v>199</v>
      </c>
      <c r="AF163" s="103" t="s">
        <v>199</v>
      </c>
      <c r="AG163" s="103" t="s">
        <v>199</v>
      </c>
      <c r="AH163" s="103" t="s">
        <v>199</v>
      </c>
      <c r="AI163" s="103" t="s">
        <v>199</v>
      </c>
      <c r="AJ163" s="103" t="s">
        <v>199</v>
      </c>
      <c r="AK163" s="103" t="s">
        <v>199</v>
      </c>
      <c r="AL163" s="103" t="s">
        <v>610</v>
      </c>
    </row>
    <row r="164" spans="2:38" s="111" customFormat="1" ht="128.25" hidden="1" x14ac:dyDescent="0.2">
      <c r="B164" s="103" t="s">
        <v>453</v>
      </c>
      <c r="C164" s="104" t="s">
        <v>454</v>
      </c>
      <c r="D164" s="103" t="s">
        <v>830</v>
      </c>
      <c r="E164" s="103" t="s">
        <v>831</v>
      </c>
      <c r="F164" s="103" t="s">
        <v>840</v>
      </c>
      <c r="G164" s="103"/>
      <c r="H164" s="103" t="s">
        <v>552</v>
      </c>
      <c r="I164" s="103" t="s">
        <v>199</v>
      </c>
      <c r="J164" s="103" t="s">
        <v>833</v>
      </c>
      <c r="K164" s="103" t="s">
        <v>199</v>
      </c>
      <c r="L164" s="103" t="s">
        <v>199</v>
      </c>
      <c r="M164" s="103" t="s">
        <v>841</v>
      </c>
      <c r="N164" s="103" t="s">
        <v>842</v>
      </c>
      <c r="O164" s="106" t="s">
        <v>843</v>
      </c>
      <c r="P164" s="103" t="s">
        <v>608</v>
      </c>
      <c r="Q164" s="103" t="s">
        <v>609</v>
      </c>
      <c r="R164" s="103" t="s">
        <v>0</v>
      </c>
      <c r="S164" s="118">
        <v>45474</v>
      </c>
      <c r="T164" s="118">
        <v>45641</v>
      </c>
      <c r="U164" s="118" t="s">
        <v>512</v>
      </c>
      <c r="V164" s="108"/>
      <c r="W164" s="103"/>
      <c r="X164" s="106">
        <v>40</v>
      </c>
      <c r="Y164" s="103" t="s">
        <v>476</v>
      </c>
      <c r="Z164" s="103" t="s">
        <v>208</v>
      </c>
      <c r="AA164" s="103" t="s">
        <v>207</v>
      </c>
      <c r="AB164" s="103" t="s">
        <v>199</v>
      </c>
      <c r="AC164" s="103" t="s">
        <v>199</v>
      </c>
      <c r="AD164" s="103" t="s">
        <v>209</v>
      </c>
      <c r="AE164" s="103" t="s">
        <v>199</v>
      </c>
      <c r="AF164" s="103" t="s">
        <v>199</v>
      </c>
      <c r="AG164" s="103" t="s">
        <v>199</v>
      </c>
      <c r="AH164" s="103" t="s">
        <v>199</v>
      </c>
      <c r="AI164" s="103" t="s">
        <v>199</v>
      </c>
      <c r="AJ164" s="103" t="s">
        <v>199</v>
      </c>
      <c r="AK164" s="103" t="s">
        <v>199</v>
      </c>
      <c r="AL164" s="103" t="s">
        <v>610</v>
      </c>
    </row>
    <row r="165" spans="2:38" s="111" customFormat="1" ht="128.25" hidden="1" x14ac:dyDescent="0.2">
      <c r="B165" s="103" t="s">
        <v>453</v>
      </c>
      <c r="C165" s="104" t="s">
        <v>454</v>
      </c>
      <c r="D165" s="103" t="s">
        <v>830</v>
      </c>
      <c r="E165" s="103" t="s">
        <v>831</v>
      </c>
      <c r="F165" s="103" t="s">
        <v>840</v>
      </c>
      <c r="G165" s="103"/>
      <c r="H165" s="103" t="s">
        <v>552</v>
      </c>
      <c r="I165" s="103" t="s">
        <v>199</v>
      </c>
      <c r="J165" s="103" t="s">
        <v>833</v>
      </c>
      <c r="K165" s="103" t="s">
        <v>199</v>
      </c>
      <c r="L165" s="103" t="s">
        <v>199</v>
      </c>
      <c r="M165" s="103" t="s">
        <v>844</v>
      </c>
      <c r="N165" s="103" t="s">
        <v>845</v>
      </c>
      <c r="O165" s="106" t="s">
        <v>846</v>
      </c>
      <c r="P165" s="103" t="s">
        <v>608</v>
      </c>
      <c r="Q165" s="103" t="s">
        <v>609</v>
      </c>
      <c r="R165" s="103" t="s">
        <v>0</v>
      </c>
      <c r="S165" s="118">
        <v>45474</v>
      </c>
      <c r="T165" s="118">
        <v>45641</v>
      </c>
      <c r="U165" s="118" t="s">
        <v>512</v>
      </c>
      <c r="V165" s="108"/>
      <c r="W165" s="103"/>
      <c r="X165" s="106">
        <v>30</v>
      </c>
      <c r="Y165" s="103" t="s">
        <v>476</v>
      </c>
      <c r="Z165" s="103" t="s">
        <v>208</v>
      </c>
      <c r="AA165" s="103" t="s">
        <v>207</v>
      </c>
      <c r="AB165" s="103" t="s">
        <v>199</v>
      </c>
      <c r="AC165" s="103" t="s">
        <v>199</v>
      </c>
      <c r="AD165" s="103" t="s">
        <v>209</v>
      </c>
      <c r="AE165" s="103" t="s">
        <v>199</v>
      </c>
      <c r="AF165" s="103" t="s">
        <v>199</v>
      </c>
      <c r="AG165" s="103" t="s">
        <v>199</v>
      </c>
      <c r="AH165" s="103" t="s">
        <v>199</v>
      </c>
      <c r="AI165" s="103" t="s">
        <v>199</v>
      </c>
      <c r="AJ165" s="103" t="s">
        <v>199</v>
      </c>
      <c r="AK165" s="103" t="s">
        <v>199</v>
      </c>
      <c r="AL165" s="103" t="s">
        <v>610</v>
      </c>
    </row>
    <row r="166" spans="2:38" s="111" customFormat="1" ht="128.25" hidden="1" x14ac:dyDescent="0.2">
      <c r="B166" s="103" t="s">
        <v>453</v>
      </c>
      <c r="C166" s="104" t="s">
        <v>454</v>
      </c>
      <c r="D166" s="103" t="s">
        <v>830</v>
      </c>
      <c r="E166" s="103" t="s">
        <v>831</v>
      </c>
      <c r="F166" s="103" t="s">
        <v>840</v>
      </c>
      <c r="G166" s="103"/>
      <c r="H166" s="103" t="s">
        <v>552</v>
      </c>
      <c r="I166" s="103" t="s">
        <v>199</v>
      </c>
      <c r="J166" s="103" t="s">
        <v>833</v>
      </c>
      <c r="K166" s="103" t="s">
        <v>199</v>
      </c>
      <c r="L166" s="103" t="s">
        <v>199</v>
      </c>
      <c r="M166" s="103" t="s">
        <v>847</v>
      </c>
      <c r="N166" s="103" t="s">
        <v>848</v>
      </c>
      <c r="O166" s="106" t="s">
        <v>849</v>
      </c>
      <c r="P166" s="103" t="s">
        <v>608</v>
      </c>
      <c r="Q166" s="103" t="s">
        <v>609</v>
      </c>
      <c r="R166" s="103" t="s">
        <v>0</v>
      </c>
      <c r="S166" s="118">
        <v>45474</v>
      </c>
      <c r="T166" s="118">
        <v>45641</v>
      </c>
      <c r="U166" s="118" t="s">
        <v>512</v>
      </c>
      <c r="V166" s="108"/>
      <c r="W166" s="103"/>
      <c r="X166" s="106">
        <v>30</v>
      </c>
      <c r="Y166" s="103" t="s">
        <v>476</v>
      </c>
      <c r="Z166" s="103" t="s">
        <v>208</v>
      </c>
      <c r="AA166" s="103" t="s">
        <v>207</v>
      </c>
      <c r="AB166" s="103" t="s">
        <v>199</v>
      </c>
      <c r="AC166" s="103" t="s">
        <v>199</v>
      </c>
      <c r="AD166" s="103" t="s">
        <v>209</v>
      </c>
      <c r="AE166" s="103" t="s">
        <v>199</v>
      </c>
      <c r="AF166" s="103" t="s">
        <v>199</v>
      </c>
      <c r="AG166" s="103" t="s">
        <v>199</v>
      </c>
      <c r="AH166" s="103" t="s">
        <v>199</v>
      </c>
      <c r="AI166" s="103" t="s">
        <v>199</v>
      </c>
      <c r="AJ166" s="103" t="s">
        <v>199</v>
      </c>
      <c r="AK166" s="103" t="s">
        <v>199</v>
      </c>
      <c r="AL166" s="103" t="s">
        <v>610</v>
      </c>
    </row>
    <row r="167" spans="2:38" s="111" customFormat="1" ht="171" hidden="1" x14ac:dyDescent="0.2">
      <c r="B167" s="103" t="s">
        <v>453</v>
      </c>
      <c r="C167" s="104" t="s">
        <v>850</v>
      </c>
      <c r="D167" s="103" t="s">
        <v>851</v>
      </c>
      <c r="E167" s="103" t="s">
        <v>852</v>
      </c>
      <c r="F167" s="103" t="s">
        <v>853</v>
      </c>
      <c r="G167" s="103"/>
      <c r="H167" s="103" t="s">
        <v>753</v>
      </c>
      <c r="I167" s="103" t="s">
        <v>854</v>
      </c>
      <c r="J167" s="103" t="s">
        <v>855</v>
      </c>
      <c r="K167" s="103" t="s">
        <v>199</v>
      </c>
      <c r="L167" s="103" t="s">
        <v>199</v>
      </c>
      <c r="M167" s="134" t="s">
        <v>856</v>
      </c>
      <c r="N167" s="134" t="s">
        <v>857</v>
      </c>
      <c r="O167" s="106" t="s">
        <v>858</v>
      </c>
      <c r="P167" s="103" t="s">
        <v>661</v>
      </c>
      <c r="Q167" s="103" t="s">
        <v>662</v>
      </c>
      <c r="R167" s="103" t="s">
        <v>0</v>
      </c>
      <c r="S167" s="107">
        <v>45474</v>
      </c>
      <c r="T167" s="107">
        <v>45641</v>
      </c>
      <c r="U167" s="107" t="s">
        <v>512</v>
      </c>
      <c r="V167" s="115"/>
      <c r="W167" s="103"/>
      <c r="X167" s="133">
        <v>0.2</v>
      </c>
      <c r="Y167" s="103" t="s">
        <v>449</v>
      </c>
      <c r="Z167" s="103" t="s">
        <v>208</v>
      </c>
      <c r="AA167" s="103" t="s">
        <v>354</v>
      </c>
      <c r="AB167" s="58" t="s">
        <v>199</v>
      </c>
      <c r="AC167" s="58" t="s">
        <v>199</v>
      </c>
      <c r="AD167" s="103" t="s">
        <v>828</v>
      </c>
      <c r="AE167" s="103" t="s">
        <v>199</v>
      </c>
      <c r="AF167" s="103" t="s">
        <v>199</v>
      </c>
      <c r="AG167" s="103" t="s">
        <v>199</v>
      </c>
      <c r="AH167" s="103" t="s">
        <v>199</v>
      </c>
      <c r="AI167" s="103" t="s">
        <v>199</v>
      </c>
      <c r="AJ167" s="103" t="s">
        <v>199</v>
      </c>
      <c r="AK167" s="103" t="s">
        <v>199</v>
      </c>
      <c r="AL167" s="103" t="s">
        <v>663</v>
      </c>
    </row>
    <row r="168" spans="2:38" s="111" customFormat="1" ht="199.5" hidden="1" x14ac:dyDescent="0.2">
      <c r="B168" s="103" t="s">
        <v>453</v>
      </c>
      <c r="C168" s="104" t="s">
        <v>850</v>
      </c>
      <c r="D168" s="103" t="s">
        <v>851</v>
      </c>
      <c r="E168" s="103" t="s">
        <v>852</v>
      </c>
      <c r="F168" s="103" t="s">
        <v>853</v>
      </c>
      <c r="G168" s="103"/>
      <c r="H168" s="103" t="s">
        <v>753</v>
      </c>
      <c r="I168" s="103" t="s">
        <v>854</v>
      </c>
      <c r="J168" s="103" t="s">
        <v>855</v>
      </c>
      <c r="K168" s="103" t="s">
        <v>199</v>
      </c>
      <c r="L168" s="103" t="s">
        <v>199</v>
      </c>
      <c r="M168" s="134" t="s">
        <v>860</v>
      </c>
      <c r="N168" s="138" t="s">
        <v>861</v>
      </c>
      <c r="O168" s="134" t="s">
        <v>862</v>
      </c>
      <c r="P168" s="103" t="s">
        <v>661</v>
      </c>
      <c r="Q168" s="103" t="s">
        <v>662</v>
      </c>
      <c r="R168" s="103" t="s">
        <v>0</v>
      </c>
      <c r="S168" s="107">
        <v>45474</v>
      </c>
      <c r="T168" s="107">
        <v>45641</v>
      </c>
      <c r="U168" s="107" t="s">
        <v>512</v>
      </c>
      <c r="V168" s="115"/>
      <c r="W168" s="103"/>
      <c r="X168" s="133">
        <v>0.4</v>
      </c>
      <c r="Y168" s="103" t="s">
        <v>449</v>
      </c>
      <c r="Z168" s="103" t="s">
        <v>208</v>
      </c>
      <c r="AA168" s="103" t="s">
        <v>354</v>
      </c>
      <c r="AB168" s="58" t="s">
        <v>199</v>
      </c>
      <c r="AC168" s="58" t="s">
        <v>199</v>
      </c>
      <c r="AD168" s="103" t="s">
        <v>209</v>
      </c>
      <c r="AE168" s="103" t="s">
        <v>199</v>
      </c>
      <c r="AF168" s="103" t="s">
        <v>199</v>
      </c>
      <c r="AG168" s="103" t="s">
        <v>199</v>
      </c>
      <c r="AH168" s="103" t="s">
        <v>199</v>
      </c>
      <c r="AI168" s="103" t="s">
        <v>199</v>
      </c>
      <c r="AJ168" s="103" t="s">
        <v>199</v>
      </c>
      <c r="AK168" s="103" t="s">
        <v>199</v>
      </c>
      <c r="AL168" s="103" t="s">
        <v>663</v>
      </c>
    </row>
    <row r="169" spans="2:38" s="111" customFormat="1" ht="171" hidden="1" x14ac:dyDescent="0.2">
      <c r="B169" s="103" t="s">
        <v>453</v>
      </c>
      <c r="C169" s="104" t="s">
        <v>850</v>
      </c>
      <c r="D169" s="103" t="s">
        <v>851</v>
      </c>
      <c r="E169" s="103" t="s">
        <v>852</v>
      </c>
      <c r="F169" s="103" t="s">
        <v>853</v>
      </c>
      <c r="G169" s="103"/>
      <c r="H169" s="103" t="s">
        <v>753</v>
      </c>
      <c r="I169" s="103" t="s">
        <v>854</v>
      </c>
      <c r="J169" s="103" t="s">
        <v>855</v>
      </c>
      <c r="K169" s="103" t="s">
        <v>199</v>
      </c>
      <c r="L169" s="103" t="s">
        <v>199</v>
      </c>
      <c r="M169" s="134" t="s">
        <v>863</v>
      </c>
      <c r="N169" s="134" t="s">
        <v>864</v>
      </c>
      <c r="O169" s="106" t="s">
        <v>865</v>
      </c>
      <c r="P169" s="103" t="s">
        <v>661</v>
      </c>
      <c r="Q169" s="103" t="s">
        <v>662</v>
      </c>
      <c r="R169" s="103" t="s">
        <v>0</v>
      </c>
      <c r="S169" s="107">
        <v>45474</v>
      </c>
      <c r="T169" s="107">
        <v>45641</v>
      </c>
      <c r="U169" s="107" t="s">
        <v>512</v>
      </c>
      <c r="V169" s="115"/>
      <c r="W169" s="103"/>
      <c r="X169" s="133">
        <v>0.4</v>
      </c>
      <c r="Y169" s="103" t="s">
        <v>449</v>
      </c>
      <c r="Z169" s="103" t="s">
        <v>208</v>
      </c>
      <c r="AA169" s="103" t="s">
        <v>354</v>
      </c>
      <c r="AB169" s="58" t="s">
        <v>199</v>
      </c>
      <c r="AC169" s="58" t="s">
        <v>199</v>
      </c>
      <c r="AD169" s="103" t="s">
        <v>209</v>
      </c>
      <c r="AE169" s="103" t="s">
        <v>199</v>
      </c>
      <c r="AF169" s="103" t="s">
        <v>199</v>
      </c>
      <c r="AG169" s="103" t="s">
        <v>199</v>
      </c>
      <c r="AH169" s="103" t="s">
        <v>199</v>
      </c>
      <c r="AI169" s="103" t="s">
        <v>199</v>
      </c>
      <c r="AJ169" s="103" t="s">
        <v>199</v>
      </c>
      <c r="AK169" s="103" t="s">
        <v>199</v>
      </c>
      <c r="AL169" s="103" t="s">
        <v>663</v>
      </c>
    </row>
    <row r="170" spans="2:38" s="111" customFormat="1" ht="171" hidden="1" x14ac:dyDescent="0.2">
      <c r="B170" s="103" t="s">
        <v>453</v>
      </c>
      <c r="C170" s="104" t="s">
        <v>850</v>
      </c>
      <c r="D170" s="103" t="s">
        <v>851</v>
      </c>
      <c r="E170" s="103" t="s">
        <v>852</v>
      </c>
      <c r="F170" s="103" t="s">
        <v>853</v>
      </c>
      <c r="G170" s="103"/>
      <c r="H170" s="103" t="s">
        <v>552</v>
      </c>
      <c r="I170" s="103" t="s">
        <v>854</v>
      </c>
      <c r="J170" s="103" t="s">
        <v>855</v>
      </c>
      <c r="K170" s="103" t="s">
        <v>199</v>
      </c>
      <c r="L170" s="103" t="s">
        <v>199</v>
      </c>
      <c r="M170" s="134" t="s">
        <v>866</v>
      </c>
      <c r="N170" s="134" t="s">
        <v>867</v>
      </c>
      <c r="O170" s="106" t="s">
        <v>868</v>
      </c>
      <c r="P170" s="103" t="s">
        <v>661</v>
      </c>
      <c r="Q170" s="103" t="s">
        <v>662</v>
      </c>
      <c r="R170" s="103" t="s">
        <v>0</v>
      </c>
      <c r="S170" s="107">
        <v>45474</v>
      </c>
      <c r="T170" s="107">
        <v>45641</v>
      </c>
      <c r="U170" s="107" t="s">
        <v>512</v>
      </c>
      <c r="V170" s="115"/>
      <c r="W170" s="103"/>
      <c r="X170" s="103">
        <v>10</v>
      </c>
      <c r="Y170" s="103" t="s">
        <v>449</v>
      </c>
      <c r="Z170" s="103" t="s">
        <v>208</v>
      </c>
      <c r="AA170" s="103" t="s">
        <v>354</v>
      </c>
      <c r="AB170" s="58" t="s">
        <v>199</v>
      </c>
      <c r="AC170" s="58" t="s">
        <v>199</v>
      </c>
      <c r="AD170" s="103" t="s">
        <v>209</v>
      </c>
      <c r="AE170" s="103" t="s">
        <v>199</v>
      </c>
      <c r="AF170" s="103" t="s">
        <v>199</v>
      </c>
      <c r="AG170" s="103" t="s">
        <v>199</v>
      </c>
      <c r="AH170" s="103" t="s">
        <v>199</v>
      </c>
      <c r="AI170" s="103" t="s">
        <v>199</v>
      </c>
      <c r="AJ170" s="103" t="s">
        <v>199</v>
      </c>
      <c r="AK170" s="103" t="s">
        <v>199</v>
      </c>
      <c r="AL170" s="103" t="s">
        <v>663</v>
      </c>
    </row>
    <row r="171" spans="2:38" s="111" customFormat="1" ht="171" hidden="1" x14ac:dyDescent="0.2">
      <c r="B171" s="103" t="s">
        <v>453</v>
      </c>
      <c r="C171" s="104" t="s">
        <v>850</v>
      </c>
      <c r="D171" s="103" t="s">
        <v>851</v>
      </c>
      <c r="E171" s="103" t="s">
        <v>852</v>
      </c>
      <c r="F171" s="103" t="s">
        <v>853</v>
      </c>
      <c r="G171" s="103"/>
      <c r="H171" s="103" t="s">
        <v>753</v>
      </c>
      <c r="I171" s="103" t="s">
        <v>854</v>
      </c>
      <c r="J171" s="103" t="s">
        <v>855</v>
      </c>
      <c r="K171" s="103" t="s">
        <v>199</v>
      </c>
      <c r="L171" s="103" t="s">
        <v>199</v>
      </c>
      <c r="M171" s="103" t="s">
        <v>869</v>
      </c>
      <c r="N171" s="103" t="s">
        <v>870</v>
      </c>
      <c r="O171" s="106" t="s">
        <v>871</v>
      </c>
      <c r="P171" s="103" t="s">
        <v>872</v>
      </c>
      <c r="Q171" s="103"/>
      <c r="R171" s="103" t="s">
        <v>220</v>
      </c>
      <c r="S171" s="107">
        <v>45292</v>
      </c>
      <c r="T171" s="107">
        <v>45641</v>
      </c>
      <c r="U171" s="107" t="s">
        <v>512</v>
      </c>
      <c r="V171" s="103"/>
      <c r="W171" s="103"/>
      <c r="X171" s="103">
        <v>100</v>
      </c>
      <c r="Y171" s="103" t="s">
        <v>354</v>
      </c>
      <c r="Z171" s="103" t="s">
        <v>873</v>
      </c>
      <c r="AA171" s="103" t="s">
        <v>199</v>
      </c>
      <c r="AB171" s="103" t="s">
        <v>199</v>
      </c>
      <c r="AC171" s="103" t="s">
        <v>199</v>
      </c>
      <c r="AD171" s="103" t="s">
        <v>209</v>
      </c>
      <c r="AE171" s="103" t="s">
        <v>199</v>
      </c>
      <c r="AF171" s="103" t="s">
        <v>199</v>
      </c>
      <c r="AG171" s="103" t="s">
        <v>199</v>
      </c>
      <c r="AH171" s="103" t="s">
        <v>199</v>
      </c>
      <c r="AI171" s="103" t="s">
        <v>199</v>
      </c>
      <c r="AJ171" s="103" t="s">
        <v>199</v>
      </c>
      <c r="AK171" s="103" t="s">
        <v>199</v>
      </c>
      <c r="AL171" s="103" t="s">
        <v>234</v>
      </c>
    </row>
    <row r="172" spans="2:38" s="111" customFormat="1" ht="171" hidden="1" x14ac:dyDescent="0.2">
      <c r="B172" s="67" t="s">
        <v>453</v>
      </c>
      <c r="C172" s="104" t="s">
        <v>850</v>
      </c>
      <c r="D172" s="103" t="s">
        <v>851</v>
      </c>
      <c r="E172" s="103" t="s">
        <v>852</v>
      </c>
      <c r="F172" s="67" t="s">
        <v>853</v>
      </c>
      <c r="G172" s="67"/>
      <c r="H172" s="58" t="s">
        <v>753</v>
      </c>
      <c r="I172" s="103" t="s">
        <v>854</v>
      </c>
      <c r="J172" s="103" t="s">
        <v>855</v>
      </c>
      <c r="K172" s="103" t="s">
        <v>199</v>
      </c>
      <c r="L172" s="103" t="s">
        <v>199</v>
      </c>
      <c r="M172" s="67" t="s">
        <v>874</v>
      </c>
      <c r="N172" s="68" t="s">
        <v>875</v>
      </c>
      <c r="O172" s="67" t="s">
        <v>876</v>
      </c>
      <c r="P172" s="58" t="s">
        <v>877</v>
      </c>
      <c r="Q172" s="58" t="s">
        <v>878</v>
      </c>
      <c r="R172" s="58" t="s">
        <v>99</v>
      </c>
      <c r="S172" s="69">
        <v>45381</v>
      </c>
      <c r="T172" s="69">
        <v>45657</v>
      </c>
      <c r="U172" s="58" t="s">
        <v>879</v>
      </c>
      <c r="V172" s="131" t="s">
        <v>1518</v>
      </c>
      <c r="W172" s="131" t="s">
        <v>1518</v>
      </c>
      <c r="X172" s="72" t="s">
        <v>880</v>
      </c>
      <c r="Y172" s="58" t="s">
        <v>881</v>
      </c>
      <c r="Z172" s="58" t="s">
        <v>423</v>
      </c>
      <c r="AA172" s="58" t="s">
        <v>199</v>
      </c>
      <c r="AB172" s="58" t="s">
        <v>199</v>
      </c>
      <c r="AC172" s="58" t="s">
        <v>199</v>
      </c>
      <c r="AD172" s="58" t="s">
        <v>364</v>
      </c>
      <c r="AE172" s="103" t="s">
        <v>248</v>
      </c>
      <c r="AF172" s="103" t="s">
        <v>487</v>
      </c>
      <c r="AG172" s="103" t="s">
        <v>199</v>
      </c>
      <c r="AH172" s="103" t="s">
        <v>199</v>
      </c>
      <c r="AI172" s="103" t="s">
        <v>199</v>
      </c>
      <c r="AJ172" s="73" t="s">
        <v>408</v>
      </c>
      <c r="AK172" s="73" t="s">
        <v>409</v>
      </c>
      <c r="AL172" s="67" t="s">
        <v>497</v>
      </c>
    </row>
    <row r="173" spans="2:38" s="111" customFormat="1" ht="171" hidden="1" x14ac:dyDescent="0.2">
      <c r="B173" s="103" t="s">
        <v>453</v>
      </c>
      <c r="C173" s="104" t="s">
        <v>850</v>
      </c>
      <c r="D173" s="103" t="s">
        <v>851</v>
      </c>
      <c r="E173" s="103" t="s">
        <v>852</v>
      </c>
      <c r="F173" s="103" t="s">
        <v>853</v>
      </c>
      <c r="G173" s="103"/>
      <c r="H173" s="103" t="s">
        <v>753</v>
      </c>
      <c r="I173" s="103" t="s">
        <v>854</v>
      </c>
      <c r="J173" s="103" t="s">
        <v>855</v>
      </c>
      <c r="K173" s="103" t="s">
        <v>199</v>
      </c>
      <c r="L173" s="103" t="s">
        <v>199</v>
      </c>
      <c r="M173" s="103" t="s">
        <v>882</v>
      </c>
      <c r="N173" s="103" t="s">
        <v>882</v>
      </c>
      <c r="O173" s="103" t="s">
        <v>883</v>
      </c>
      <c r="P173" s="103" t="s">
        <v>218</v>
      </c>
      <c r="Q173" s="103" t="s">
        <v>884</v>
      </c>
      <c r="R173" s="103" t="s">
        <v>220</v>
      </c>
      <c r="S173" s="107">
        <v>45323</v>
      </c>
      <c r="T173" s="121">
        <v>45626</v>
      </c>
      <c r="U173" s="107" t="s">
        <v>199</v>
      </c>
      <c r="V173" s="115"/>
      <c r="W173" s="103"/>
      <c r="X173" s="103"/>
      <c r="Y173" s="103" t="s">
        <v>354</v>
      </c>
      <c r="Z173" s="103" t="s">
        <v>881</v>
      </c>
      <c r="AA173" s="103" t="s">
        <v>199</v>
      </c>
      <c r="AB173" s="103" t="s">
        <v>199</v>
      </c>
      <c r="AC173" s="103" t="s">
        <v>199</v>
      </c>
      <c r="AD173" s="103" t="s">
        <v>487</v>
      </c>
      <c r="AE173" s="103" t="s">
        <v>199</v>
      </c>
      <c r="AF173" s="103" t="s">
        <v>199</v>
      </c>
      <c r="AG173" s="103" t="s">
        <v>199</v>
      </c>
      <c r="AH173" s="103" t="s">
        <v>199</v>
      </c>
      <c r="AI173" s="103" t="s">
        <v>199</v>
      </c>
      <c r="AJ173" s="103" t="s">
        <v>408</v>
      </c>
      <c r="AK173" s="103" t="s">
        <v>409</v>
      </c>
      <c r="AL173" s="103" t="s">
        <v>234</v>
      </c>
    </row>
    <row r="174" spans="2:38" s="111" customFormat="1" ht="171" hidden="1" x14ac:dyDescent="0.2">
      <c r="B174" s="103" t="s">
        <v>453</v>
      </c>
      <c r="C174" s="104" t="s">
        <v>850</v>
      </c>
      <c r="D174" s="103" t="s">
        <v>851</v>
      </c>
      <c r="E174" s="103" t="s">
        <v>852</v>
      </c>
      <c r="F174" s="103" t="s">
        <v>853</v>
      </c>
      <c r="G174" s="103"/>
      <c r="H174" s="103" t="s">
        <v>753</v>
      </c>
      <c r="I174" s="103" t="s">
        <v>854</v>
      </c>
      <c r="J174" s="103" t="s">
        <v>855</v>
      </c>
      <c r="K174" s="103" t="s">
        <v>199</v>
      </c>
      <c r="L174" s="103" t="s">
        <v>199</v>
      </c>
      <c r="M174" s="103" t="s">
        <v>885</v>
      </c>
      <c r="N174" s="103" t="s">
        <v>885</v>
      </c>
      <c r="O174" s="103" t="s">
        <v>886</v>
      </c>
      <c r="P174" s="103" t="s">
        <v>887</v>
      </c>
      <c r="Q174" s="103" t="s">
        <v>888</v>
      </c>
      <c r="R174" s="103" t="s">
        <v>220</v>
      </c>
      <c r="S174" s="107">
        <v>45323</v>
      </c>
      <c r="T174" s="121">
        <v>45626</v>
      </c>
      <c r="U174" s="107" t="s">
        <v>512</v>
      </c>
      <c r="V174" s="115"/>
      <c r="W174" s="103"/>
      <c r="X174" s="103"/>
      <c r="Y174" s="103" t="s">
        <v>354</v>
      </c>
      <c r="Z174" s="103" t="s">
        <v>881</v>
      </c>
      <c r="AA174" s="103" t="s">
        <v>199</v>
      </c>
      <c r="AB174" s="103" t="s">
        <v>199</v>
      </c>
      <c r="AC174" s="103" t="s">
        <v>199</v>
      </c>
      <c r="AD174" s="103" t="s">
        <v>487</v>
      </c>
      <c r="AE174" s="103" t="s">
        <v>199</v>
      </c>
      <c r="AF174" s="103" t="s">
        <v>199</v>
      </c>
      <c r="AG174" s="103" t="s">
        <v>199</v>
      </c>
      <c r="AH174" s="103" t="s">
        <v>199</v>
      </c>
      <c r="AI174" s="103" t="s">
        <v>199</v>
      </c>
      <c r="AJ174" s="103" t="s">
        <v>408</v>
      </c>
      <c r="AK174" s="103" t="s">
        <v>409</v>
      </c>
      <c r="AL174" s="103" t="s">
        <v>234</v>
      </c>
    </row>
    <row r="175" spans="2:38" s="111" customFormat="1" ht="171" hidden="1" x14ac:dyDescent="0.2">
      <c r="B175" s="103" t="s">
        <v>453</v>
      </c>
      <c r="C175" s="104" t="s">
        <v>850</v>
      </c>
      <c r="D175" s="103" t="s">
        <v>851</v>
      </c>
      <c r="E175" s="103" t="s">
        <v>852</v>
      </c>
      <c r="F175" s="103" t="s">
        <v>853</v>
      </c>
      <c r="G175" s="103"/>
      <c r="H175" s="103" t="s">
        <v>753</v>
      </c>
      <c r="I175" s="103" t="s">
        <v>854</v>
      </c>
      <c r="J175" s="103" t="s">
        <v>855</v>
      </c>
      <c r="K175" s="103" t="s">
        <v>199</v>
      </c>
      <c r="L175" s="103" t="s">
        <v>199</v>
      </c>
      <c r="M175" s="103"/>
      <c r="N175" s="103"/>
      <c r="O175" s="103"/>
      <c r="P175" s="103"/>
      <c r="Q175" s="103"/>
      <c r="R175" s="103"/>
      <c r="S175" s="107"/>
      <c r="T175" s="121"/>
      <c r="U175" s="107"/>
      <c r="V175" s="115"/>
      <c r="W175" s="103"/>
      <c r="X175" s="103"/>
      <c r="Y175" s="103"/>
      <c r="Z175" s="103"/>
      <c r="AA175" s="103"/>
      <c r="AB175" s="103"/>
      <c r="AC175" s="103"/>
      <c r="AD175" s="103"/>
      <c r="AE175" s="103"/>
      <c r="AF175" s="103"/>
      <c r="AG175" s="103"/>
      <c r="AH175" s="103"/>
      <c r="AI175" s="103"/>
      <c r="AJ175" s="103"/>
      <c r="AK175" s="103"/>
      <c r="AL175" s="103"/>
    </row>
    <row r="176" spans="2:38" s="111" customFormat="1" ht="171" hidden="1" x14ac:dyDescent="0.2">
      <c r="B176" s="103" t="s">
        <v>453</v>
      </c>
      <c r="C176" s="104" t="s">
        <v>850</v>
      </c>
      <c r="D176" s="103" t="s">
        <v>851</v>
      </c>
      <c r="E176" s="103" t="s">
        <v>852</v>
      </c>
      <c r="F176" s="103" t="s">
        <v>853</v>
      </c>
      <c r="G176" s="103"/>
      <c r="H176" s="103" t="s">
        <v>753</v>
      </c>
      <c r="I176" s="103" t="s">
        <v>854</v>
      </c>
      <c r="J176" s="103" t="s">
        <v>855</v>
      </c>
      <c r="K176" s="103" t="s">
        <v>199</v>
      </c>
      <c r="L176" s="103" t="s">
        <v>199</v>
      </c>
      <c r="M176" s="103" t="s">
        <v>889</v>
      </c>
      <c r="N176" s="103" t="s">
        <v>890</v>
      </c>
      <c r="O176" s="106" t="s">
        <v>891</v>
      </c>
      <c r="P176" s="103" t="s">
        <v>272</v>
      </c>
      <c r="Q176" s="103" t="s">
        <v>892</v>
      </c>
      <c r="R176" s="106" t="s">
        <v>72</v>
      </c>
      <c r="S176" s="107">
        <v>45293</v>
      </c>
      <c r="T176" s="107">
        <v>45626</v>
      </c>
      <c r="U176" s="118" t="s">
        <v>260</v>
      </c>
      <c r="V176" s="108"/>
      <c r="W176" s="103"/>
      <c r="X176" s="109">
        <v>0.8</v>
      </c>
      <c r="Y176" s="103" t="s">
        <v>207</v>
      </c>
      <c r="Z176" s="103" t="s">
        <v>893</v>
      </c>
      <c r="AA176" s="103" t="s">
        <v>199</v>
      </c>
      <c r="AB176" s="103" t="s">
        <v>199</v>
      </c>
      <c r="AC176" s="103" t="s">
        <v>199</v>
      </c>
      <c r="AD176" s="123" t="s">
        <v>364</v>
      </c>
      <c r="AE176" s="103" t="s">
        <v>199</v>
      </c>
      <c r="AF176" s="103" t="s">
        <v>199</v>
      </c>
      <c r="AG176" s="103" t="s">
        <v>199</v>
      </c>
      <c r="AH176" s="103" t="s">
        <v>199</v>
      </c>
      <c r="AI176" s="103" t="s">
        <v>199</v>
      </c>
      <c r="AJ176" s="103" t="s">
        <v>408</v>
      </c>
      <c r="AK176" s="103" t="s">
        <v>409</v>
      </c>
      <c r="AL176" s="106" t="s">
        <v>261</v>
      </c>
    </row>
    <row r="177" spans="2:38" s="111" customFormat="1" ht="171" hidden="1" x14ac:dyDescent="0.2">
      <c r="B177" s="103" t="s">
        <v>453</v>
      </c>
      <c r="C177" s="104" t="s">
        <v>850</v>
      </c>
      <c r="D177" s="103" t="s">
        <v>851</v>
      </c>
      <c r="E177" s="103" t="s">
        <v>852</v>
      </c>
      <c r="F177" s="103" t="s">
        <v>853</v>
      </c>
      <c r="G177" s="103"/>
      <c r="H177" s="103" t="s">
        <v>753</v>
      </c>
      <c r="I177" s="103" t="s">
        <v>854</v>
      </c>
      <c r="J177" s="103" t="s">
        <v>855</v>
      </c>
      <c r="K177" s="103" t="s">
        <v>199</v>
      </c>
      <c r="L177" s="103" t="s">
        <v>199</v>
      </c>
      <c r="M177" s="103" t="s">
        <v>894</v>
      </c>
      <c r="N177" s="103" t="s">
        <v>895</v>
      </c>
      <c r="O177" s="106" t="s">
        <v>896</v>
      </c>
      <c r="P177" s="103" t="s">
        <v>230</v>
      </c>
      <c r="Q177" s="103" t="s">
        <v>231</v>
      </c>
      <c r="R177" s="106" t="s">
        <v>220</v>
      </c>
      <c r="S177" s="107">
        <v>45627</v>
      </c>
      <c r="T177" s="107">
        <v>45641</v>
      </c>
      <c r="U177" s="106" t="s">
        <v>72</v>
      </c>
      <c r="V177" s="108"/>
      <c r="W177" s="103"/>
      <c r="X177" s="109"/>
      <c r="Y177" s="103" t="s">
        <v>208</v>
      </c>
      <c r="Z177" s="103" t="s">
        <v>232</v>
      </c>
      <c r="AA177" s="103" t="s">
        <v>233</v>
      </c>
      <c r="AB177" s="103" t="s">
        <v>893</v>
      </c>
      <c r="AC177" s="103" t="s">
        <v>199</v>
      </c>
      <c r="AD177" s="123" t="s">
        <v>364</v>
      </c>
      <c r="AE177" s="103" t="s">
        <v>199</v>
      </c>
      <c r="AF177" s="103" t="s">
        <v>199</v>
      </c>
      <c r="AG177" s="103" t="s">
        <v>199</v>
      </c>
      <c r="AH177" s="103" t="s">
        <v>199</v>
      </c>
      <c r="AI177" s="103" t="s">
        <v>199</v>
      </c>
      <c r="AJ177" s="103" t="s">
        <v>408</v>
      </c>
      <c r="AK177" s="103" t="s">
        <v>409</v>
      </c>
      <c r="AL177" s="106" t="s">
        <v>234</v>
      </c>
    </row>
    <row r="178" spans="2:38" s="111" customFormat="1" ht="171" hidden="1" x14ac:dyDescent="0.2">
      <c r="B178" s="103" t="s">
        <v>453</v>
      </c>
      <c r="C178" s="104" t="s">
        <v>850</v>
      </c>
      <c r="D178" s="103" t="s">
        <v>851</v>
      </c>
      <c r="E178" s="103" t="s">
        <v>852</v>
      </c>
      <c r="F178" s="103" t="s">
        <v>853</v>
      </c>
      <c r="G178" s="103"/>
      <c r="H178" s="103" t="s">
        <v>753</v>
      </c>
      <c r="I178" s="103" t="s">
        <v>854</v>
      </c>
      <c r="J178" s="103" t="s">
        <v>855</v>
      </c>
      <c r="K178" s="103" t="s">
        <v>199</v>
      </c>
      <c r="L178" s="103" t="s">
        <v>199</v>
      </c>
      <c r="M178" s="103" t="s">
        <v>897</v>
      </c>
      <c r="N178" s="103" t="s">
        <v>898</v>
      </c>
      <c r="O178" s="106" t="s">
        <v>267</v>
      </c>
      <c r="P178" s="103" t="s">
        <v>272</v>
      </c>
      <c r="Q178" s="103" t="s">
        <v>892</v>
      </c>
      <c r="R178" s="106" t="s">
        <v>72</v>
      </c>
      <c r="S178" s="107">
        <v>45293</v>
      </c>
      <c r="T178" s="107">
        <v>45626</v>
      </c>
      <c r="U178" s="118" t="s">
        <v>72</v>
      </c>
      <c r="V178" s="108"/>
      <c r="W178" s="103"/>
      <c r="X178" s="109">
        <v>0.2</v>
      </c>
      <c r="Y178" s="103" t="s">
        <v>207</v>
      </c>
      <c r="Z178" s="103" t="s">
        <v>893</v>
      </c>
      <c r="AA178" s="103" t="s">
        <v>199</v>
      </c>
      <c r="AB178" s="103" t="s">
        <v>199</v>
      </c>
      <c r="AC178" s="103" t="s">
        <v>199</v>
      </c>
      <c r="AD178" s="123" t="s">
        <v>364</v>
      </c>
      <c r="AE178" s="103" t="s">
        <v>199</v>
      </c>
      <c r="AF178" s="103" t="s">
        <v>199</v>
      </c>
      <c r="AG178" s="103" t="s">
        <v>199</v>
      </c>
      <c r="AH178" s="103" t="s">
        <v>199</v>
      </c>
      <c r="AI178" s="103" t="s">
        <v>199</v>
      </c>
      <c r="AJ178" s="103" t="s">
        <v>408</v>
      </c>
      <c r="AK178" s="103" t="s">
        <v>409</v>
      </c>
      <c r="AL178" s="106" t="s">
        <v>261</v>
      </c>
    </row>
    <row r="179" spans="2:38" s="111" customFormat="1" ht="171" hidden="1" x14ac:dyDescent="0.2">
      <c r="B179" s="103" t="s">
        <v>453</v>
      </c>
      <c r="C179" s="104" t="s">
        <v>850</v>
      </c>
      <c r="D179" s="103" t="s">
        <v>851</v>
      </c>
      <c r="E179" s="103" t="s">
        <v>852</v>
      </c>
      <c r="F179" s="103" t="s">
        <v>853</v>
      </c>
      <c r="G179" s="103"/>
      <c r="H179" s="103" t="s">
        <v>753</v>
      </c>
      <c r="I179" s="103" t="s">
        <v>854</v>
      </c>
      <c r="J179" s="103" t="s">
        <v>855</v>
      </c>
      <c r="K179" s="103" t="s">
        <v>199</v>
      </c>
      <c r="L179" s="103" t="s">
        <v>199</v>
      </c>
      <c r="M179" s="103" t="s">
        <v>899</v>
      </c>
      <c r="N179" s="103" t="s">
        <v>900</v>
      </c>
      <c r="O179" s="106" t="s">
        <v>901</v>
      </c>
      <c r="P179" s="103" t="s">
        <v>272</v>
      </c>
      <c r="Q179" s="103" t="s">
        <v>902</v>
      </c>
      <c r="R179" s="106" t="s">
        <v>72</v>
      </c>
      <c r="S179" s="107">
        <v>45383</v>
      </c>
      <c r="T179" s="107">
        <v>45641</v>
      </c>
      <c r="U179" s="118" t="s">
        <v>260</v>
      </c>
      <c r="V179" s="108"/>
      <c r="W179" s="103"/>
      <c r="X179" s="109">
        <v>0.8</v>
      </c>
      <c r="Y179" s="103" t="s">
        <v>207</v>
      </c>
      <c r="Z179" s="103" t="s">
        <v>893</v>
      </c>
      <c r="AA179" s="103" t="s">
        <v>199</v>
      </c>
      <c r="AB179" s="103" t="s">
        <v>199</v>
      </c>
      <c r="AC179" s="103" t="s">
        <v>199</v>
      </c>
      <c r="AD179" s="123" t="s">
        <v>364</v>
      </c>
      <c r="AE179" s="103" t="s">
        <v>199</v>
      </c>
      <c r="AF179" s="103" t="s">
        <v>199</v>
      </c>
      <c r="AG179" s="103" t="s">
        <v>199</v>
      </c>
      <c r="AH179" s="103" t="s">
        <v>199</v>
      </c>
      <c r="AI179" s="103" t="s">
        <v>199</v>
      </c>
      <c r="AJ179" s="103" t="s">
        <v>408</v>
      </c>
      <c r="AK179" s="103" t="s">
        <v>409</v>
      </c>
      <c r="AL179" s="106" t="s">
        <v>261</v>
      </c>
    </row>
    <row r="180" spans="2:38" s="111" customFormat="1" ht="171" hidden="1" x14ac:dyDescent="0.2">
      <c r="B180" s="103" t="s">
        <v>453</v>
      </c>
      <c r="C180" s="104" t="s">
        <v>850</v>
      </c>
      <c r="D180" s="103" t="s">
        <v>851</v>
      </c>
      <c r="E180" s="103" t="s">
        <v>852</v>
      </c>
      <c r="F180" s="103" t="s">
        <v>853</v>
      </c>
      <c r="G180" s="103"/>
      <c r="H180" s="103" t="s">
        <v>753</v>
      </c>
      <c r="I180" s="103" t="s">
        <v>854</v>
      </c>
      <c r="J180" s="103" t="s">
        <v>855</v>
      </c>
      <c r="K180" s="103" t="s">
        <v>199</v>
      </c>
      <c r="L180" s="103" t="s">
        <v>199</v>
      </c>
      <c r="M180" s="103" t="s">
        <v>903</v>
      </c>
      <c r="N180" s="103" t="s">
        <v>904</v>
      </c>
      <c r="O180" s="106" t="s">
        <v>905</v>
      </c>
      <c r="P180" s="103" t="s">
        <v>230</v>
      </c>
      <c r="Q180" s="103" t="s">
        <v>231</v>
      </c>
      <c r="R180" s="106" t="s">
        <v>220</v>
      </c>
      <c r="S180" s="107">
        <v>45627</v>
      </c>
      <c r="T180" s="107">
        <v>45641</v>
      </c>
      <c r="U180" s="106" t="s">
        <v>72</v>
      </c>
      <c r="V180" s="108"/>
      <c r="W180" s="103"/>
      <c r="X180" s="109"/>
      <c r="Y180" s="103" t="s">
        <v>208</v>
      </c>
      <c r="Z180" s="103" t="s">
        <v>232</v>
      </c>
      <c r="AA180" s="103" t="s">
        <v>233</v>
      </c>
      <c r="AB180" s="103" t="s">
        <v>893</v>
      </c>
      <c r="AC180" s="103" t="s">
        <v>199</v>
      </c>
      <c r="AD180" s="123" t="s">
        <v>364</v>
      </c>
      <c r="AE180" s="103" t="s">
        <v>199</v>
      </c>
      <c r="AF180" s="103" t="s">
        <v>199</v>
      </c>
      <c r="AG180" s="103" t="s">
        <v>199</v>
      </c>
      <c r="AH180" s="103" t="s">
        <v>199</v>
      </c>
      <c r="AI180" s="103" t="s">
        <v>199</v>
      </c>
      <c r="AJ180" s="103" t="s">
        <v>408</v>
      </c>
      <c r="AK180" s="103" t="s">
        <v>409</v>
      </c>
      <c r="AL180" s="106" t="s">
        <v>234</v>
      </c>
    </row>
    <row r="181" spans="2:38" s="111" customFormat="1" ht="171" hidden="1" x14ac:dyDescent="0.2">
      <c r="B181" s="103" t="s">
        <v>453</v>
      </c>
      <c r="C181" s="104" t="s">
        <v>850</v>
      </c>
      <c r="D181" s="103" t="s">
        <v>851</v>
      </c>
      <c r="E181" s="103" t="s">
        <v>852</v>
      </c>
      <c r="F181" s="103" t="s">
        <v>853</v>
      </c>
      <c r="G181" s="103"/>
      <c r="H181" s="103" t="s">
        <v>753</v>
      </c>
      <c r="I181" s="103" t="s">
        <v>854</v>
      </c>
      <c r="J181" s="103" t="s">
        <v>855</v>
      </c>
      <c r="K181" s="103" t="s">
        <v>199</v>
      </c>
      <c r="L181" s="103" t="s">
        <v>199</v>
      </c>
      <c r="M181" s="103" t="s">
        <v>906</v>
      </c>
      <c r="N181" s="103" t="s">
        <v>907</v>
      </c>
      <c r="O181" s="106" t="s">
        <v>267</v>
      </c>
      <c r="P181" s="103" t="s">
        <v>272</v>
      </c>
      <c r="Q181" s="103" t="s">
        <v>902</v>
      </c>
      <c r="R181" s="106" t="s">
        <v>72</v>
      </c>
      <c r="S181" s="107">
        <v>45383</v>
      </c>
      <c r="T181" s="107">
        <v>45657</v>
      </c>
      <c r="U181" s="118" t="s">
        <v>72</v>
      </c>
      <c r="V181" s="108"/>
      <c r="W181" s="103"/>
      <c r="X181" s="109">
        <v>0.2</v>
      </c>
      <c r="Y181" s="103" t="s">
        <v>207</v>
      </c>
      <c r="Z181" s="103" t="s">
        <v>893</v>
      </c>
      <c r="AA181" s="103" t="s">
        <v>199</v>
      </c>
      <c r="AB181" s="103"/>
      <c r="AC181" s="103"/>
      <c r="AD181" s="123" t="s">
        <v>364</v>
      </c>
      <c r="AE181" s="103" t="s">
        <v>199</v>
      </c>
      <c r="AF181" s="103" t="s">
        <v>199</v>
      </c>
      <c r="AG181" s="103" t="s">
        <v>199</v>
      </c>
      <c r="AH181" s="103" t="s">
        <v>199</v>
      </c>
      <c r="AI181" s="103" t="s">
        <v>199</v>
      </c>
      <c r="AJ181" s="103" t="s">
        <v>408</v>
      </c>
      <c r="AK181" s="103" t="s">
        <v>409</v>
      </c>
      <c r="AL181" s="106" t="s">
        <v>261</v>
      </c>
    </row>
    <row r="182" spans="2:38" s="111" customFormat="1" ht="171" hidden="1" x14ac:dyDescent="0.2">
      <c r="B182" s="103" t="s">
        <v>453</v>
      </c>
      <c r="C182" s="104" t="s">
        <v>850</v>
      </c>
      <c r="D182" s="103" t="s">
        <v>851</v>
      </c>
      <c r="E182" s="103" t="s">
        <v>852</v>
      </c>
      <c r="F182" s="103" t="s">
        <v>908</v>
      </c>
      <c r="G182" s="103"/>
      <c r="H182" s="103" t="s">
        <v>753</v>
      </c>
      <c r="I182" s="103" t="s">
        <v>854</v>
      </c>
      <c r="J182" s="103" t="s">
        <v>855</v>
      </c>
      <c r="K182" s="103" t="s">
        <v>199</v>
      </c>
      <c r="L182" s="103" t="s">
        <v>199</v>
      </c>
      <c r="M182" s="103" t="s">
        <v>909</v>
      </c>
      <c r="N182" s="103" t="s">
        <v>910</v>
      </c>
      <c r="O182" s="106" t="s">
        <v>911</v>
      </c>
      <c r="P182" s="103" t="s">
        <v>872</v>
      </c>
      <c r="Q182" s="103"/>
      <c r="R182" s="103" t="s">
        <v>912</v>
      </c>
      <c r="S182" s="107">
        <v>45566</v>
      </c>
      <c r="T182" s="107">
        <v>45641</v>
      </c>
      <c r="U182" s="107" t="s">
        <v>512</v>
      </c>
      <c r="V182" s="108"/>
      <c r="W182" s="103"/>
      <c r="X182" s="103">
        <v>100</v>
      </c>
      <c r="Y182" s="103" t="s">
        <v>354</v>
      </c>
      <c r="Z182" s="103" t="s">
        <v>199</v>
      </c>
      <c r="AA182" s="103" t="s">
        <v>199</v>
      </c>
      <c r="AB182" s="103" t="s">
        <v>199</v>
      </c>
      <c r="AC182" s="103" t="s">
        <v>199</v>
      </c>
      <c r="AD182" s="103" t="s">
        <v>356</v>
      </c>
      <c r="AE182" s="103" t="s">
        <v>417</v>
      </c>
      <c r="AF182" s="103" t="s">
        <v>199</v>
      </c>
      <c r="AG182" s="103" t="s">
        <v>199</v>
      </c>
      <c r="AH182" s="103" t="s">
        <v>199</v>
      </c>
      <c r="AI182" s="103" t="s">
        <v>199</v>
      </c>
      <c r="AJ182" s="103" t="s">
        <v>199</v>
      </c>
      <c r="AK182" s="103" t="s">
        <v>199</v>
      </c>
      <c r="AL182" s="103" t="s">
        <v>913</v>
      </c>
    </row>
    <row r="183" spans="2:38" s="111" customFormat="1" ht="171" hidden="1" x14ac:dyDescent="0.2">
      <c r="B183" s="103" t="s">
        <v>453</v>
      </c>
      <c r="C183" s="104" t="s">
        <v>850</v>
      </c>
      <c r="D183" s="103" t="s">
        <v>851</v>
      </c>
      <c r="E183" s="103" t="s">
        <v>852</v>
      </c>
      <c r="F183" s="103" t="s">
        <v>908</v>
      </c>
      <c r="G183" s="103"/>
      <c r="H183" s="103" t="s">
        <v>753</v>
      </c>
      <c r="I183" s="103" t="s">
        <v>854</v>
      </c>
      <c r="J183" s="103" t="s">
        <v>855</v>
      </c>
      <c r="K183" s="103" t="s">
        <v>199</v>
      </c>
      <c r="L183" s="103" t="s">
        <v>199</v>
      </c>
      <c r="M183" s="103" t="s">
        <v>914</v>
      </c>
      <c r="N183" s="103" t="s">
        <v>915</v>
      </c>
      <c r="O183" s="106" t="s">
        <v>916</v>
      </c>
      <c r="P183" s="103" t="s">
        <v>667</v>
      </c>
      <c r="Q183" s="103" t="s">
        <v>672</v>
      </c>
      <c r="R183" s="103" t="s">
        <v>99</v>
      </c>
      <c r="S183" s="107">
        <v>45292</v>
      </c>
      <c r="T183" s="107">
        <v>45641</v>
      </c>
      <c r="U183" s="107" t="s">
        <v>199</v>
      </c>
      <c r="V183" s="115"/>
      <c r="W183" s="103"/>
      <c r="X183" s="103">
        <v>100</v>
      </c>
      <c r="Y183" s="103" t="s">
        <v>354</v>
      </c>
      <c r="Z183" s="103" t="s">
        <v>199</v>
      </c>
      <c r="AA183" s="103" t="s">
        <v>199</v>
      </c>
      <c r="AB183" s="103" t="s">
        <v>199</v>
      </c>
      <c r="AC183" s="103" t="s">
        <v>199</v>
      </c>
      <c r="AD183" s="103" t="s">
        <v>356</v>
      </c>
      <c r="AE183" s="103" t="s">
        <v>417</v>
      </c>
      <c r="AF183" s="103" t="s">
        <v>199</v>
      </c>
      <c r="AG183" s="103" t="s">
        <v>199</v>
      </c>
      <c r="AH183" s="103" t="s">
        <v>199</v>
      </c>
      <c r="AI183" s="103" t="s">
        <v>199</v>
      </c>
      <c r="AJ183" s="103" t="s">
        <v>199</v>
      </c>
      <c r="AK183" s="103" t="s">
        <v>199</v>
      </c>
      <c r="AL183" s="103" t="s">
        <v>913</v>
      </c>
    </row>
    <row r="184" spans="2:38" s="111" customFormat="1" ht="171" hidden="1" x14ac:dyDescent="0.2">
      <c r="B184" s="103" t="s">
        <v>453</v>
      </c>
      <c r="C184" s="104" t="s">
        <v>850</v>
      </c>
      <c r="D184" s="103" t="s">
        <v>851</v>
      </c>
      <c r="E184" s="103" t="s">
        <v>852</v>
      </c>
      <c r="F184" s="103" t="s">
        <v>917</v>
      </c>
      <c r="G184" s="103"/>
      <c r="H184" s="103" t="s">
        <v>753</v>
      </c>
      <c r="I184" s="103" t="s">
        <v>854</v>
      </c>
      <c r="J184" s="103" t="s">
        <v>855</v>
      </c>
      <c r="K184" s="103" t="s">
        <v>199</v>
      </c>
      <c r="L184" s="103" t="s">
        <v>199</v>
      </c>
      <c r="M184" s="103" t="s">
        <v>918</v>
      </c>
      <c r="N184" s="103" t="s">
        <v>919</v>
      </c>
      <c r="O184" s="106" t="s">
        <v>920</v>
      </c>
      <c r="P184" s="103" t="s">
        <v>872</v>
      </c>
      <c r="Q184" s="103"/>
      <c r="R184" s="103" t="s">
        <v>220</v>
      </c>
      <c r="S184" s="107">
        <v>45566</v>
      </c>
      <c r="T184" s="107">
        <v>45641</v>
      </c>
      <c r="U184" s="107" t="s">
        <v>50</v>
      </c>
      <c r="V184" s="103">
        <v>100</v>
      </c>
      <c r="W184" s="103" t="s">
        <v>354</v>
      </c>
      <c r="X184" s="103">
        <v>50</v>
      </c>
      <c r="Y184" s="103" t="s">
        <v>354</v>
      </c>
      <c r="Z184" s="103" t="s">
        <v>199</v>
      </c>
      <c r="AA184" s="103" t="s">
        <v>199</v>
      </c>
      <c r="AB184" s="103" t="s">
        <v>199</v>
      </c>
      <c r="AC184" s="103" t="s">
        <v>199</v>
      </c>
      <c r="AD184" s="103" t="s">
        <v>209</v>
      </c>
      <c r="AE184" s="103" t="s">
        <v>199</v>
      </c>
      <c r="AF184" s="103" t="s">
        <v>199</v>
      </c>
      <c r="AG184" s="103" t="s">
        <v>199</v>
      </c>
      <c r="AH184" s="103" t="s">
        <v>199</v>
      </c>
      <c r="AI184" s="103" t="s">
        <v>199</v>
      </c>
      <c r="AJ184" s="103" t="s">
        <v>199</v>
      </c>
      <c r="AK184" s="103" t="s">
        <v>199</v>
      </c>
      <c r="AL184" s="103" t="s">
        <v>234</v>
      </c>
    </row>
    <row r="185" spans="2:38" s="111" customFormat="1" ht="171" hidden="1" x14ac:dyDescent="0.2">
      <c r="B185" s="103" t="s">
        <v>453</v>
      </c>
      <c r="C185" s="104" t="s">
        <v>850</v>
      </c>
      <c r="D185" s="103" t="s">
        <v>851</v>
      </c>
      <c r="E185" s="103" t="s">
        <v>852</v>
      </c>
      <c r="F185" s="103" t="s">
        <v>917</v>
      </c>
      <c r="G185" s="103"/>
      <c r="H185" s="103" t="s">
        <v>753</v>
      </c>
      <c r="I185" s="103" t="s">
        <v>854</v>
      </c>
      <c r="J185" s="103" t="s">
        <v>855</v>
      </c>
      <c r="K185" s="103" t="s">
        <v>199</v>
      </c>
      <c r="L185" s="103" t="s">
        <v>199</v>
      </c>
      <c r="M185" s="103" t="s">
        <v>921</v>
      </c>
      <c r="N185" s="103" t="s">
        <v>922</v>
      </c>
      <c r="O185" s="106" t="s">
        <v>923</v>
      </c>
      <c r="P185" s="103" t="s">
        <v>872</v>
      </c>
      <c r="Q185" s="103"/>
      <c r="R185" s="103" t="s">
        <v>220</v>
      </c>
      <c r="S185" s="107">
        <v>45597</v>
      </c>
      <c r="T185" s="107">
        <v>45641</v>
      </c>
      <c r="U185" s="107" t="s">
        <v>50</v>
      </c>
      <c r="V185" s="108"/>
      <c r="W185" s="103"/>
      <c r="X185" s="103">
        <v>50</v>
      </c>
      <c r="Y185" s="103" t="s">
        <v>354</v>
      </c>
      <c r="Z185" s="103" t="s">
        <v>374</v>
      </c>
      <c r="AA185" s="103" t="s">
        <v>199</v>
      </c>
      <c r="AB185" s="103" t="s">
        <v>199</v>
      </c>
      <c r="AC185" s="103" t="s">
        <v>199</v>
      </c>
      <c r="AD185" s="103" t="s">
        <v>209</v>
      </c>
      <c r="AE185" s="103" t="s">
        <v>199</v>
      </c>
      <c r="AF185" s="103" t="s">
        <v>199</v>
      </c>
      <c r="AG185" s="103" t="s">
        <v>199</v>
      </c>
      <c r="AH185" s="103" t="s">
        <v>199</v>
      </c>
      <c r="AI185" s="103" t="s">
        <v>199</v>
      </c>
      <c r="AJ185" s="103" t="s">
        <v>199</v>
      </c>
      <c r="AK185" s="103" t="s">
        <v>199</v>
      </c>
      <c r="AL185" s="103" t="s">
        <v>234</v>
      </c>
    </row>
    <row r="186" spans="2:38" s="111" customFormat="1" ht="171" hidden="1" x14ac:dyDescent="0.2">
      <c r="B186" s="103" t="s">
        <v>453</v>
      </c>
      <c r="C186" s="104" t="s">
        <v>850</v>
      </c>
      <c r="D186" s="103" t="s">
        <v>851</v>
      </c>
      <c r="E186" s="103" t="s">
        <v>852</v>
      </c>
      <c r="F186" s="103" t="s">
        <v>924</v>
      </c>
      <c r="G186" s="103"/>
      <c r="H186" s="103" t="s">
        <v>753</v>
      </c>
      <c r="I186" s="103" t="s">
        <v>854</v>
      </c>
      <c r="J186" s="103" t="s">
        <v>855</v>
      </c>
      <c r="K186" s="103" t="s">
        <v>199</v>
      </c>
      <c r="L186" s="103" t="s">
        <v>199</v>
      </c>
      <c r="M186" s="103" t="s">
        <v>925</v>
      </c>
      <c r="N186" s="103" t="s">
        <v>926</v>
      </c>
      <c r="O186" s="106" t="s">
        <v>927</v>
      </c>
      <c r="P186" s="103" t="s">
        <v>872</v>
      </c>
      <c r="Q186" s="103"/>
      <c r="R186" s="103" t="s">
        <v>220</v>
      </c>
      <c r="S186" s="107">
        <v>45292</v>
      </c>
      <c r="T186" s="107">
        <v>45641</v>
      </c>
      <c r="U186" s="107" t="s">
        <v>512</v>
      </c>
      <c r="V186" s="108"/>
      <c r="W186" s="103"/>
      <c r="X186" s="103">
        <v>100</v>
      </c>
      <c r="Y186" s="103" t="s">
        <v>354</v>
      </c>
      <c r="Z186" s="103" t="s">
        <v>355</v>
      </c>
      <c r="AA186" s="103" t="s">
        <v>199</v>
      </c>
      <c r="AB186" s="103" t="s">
        <v>199</v>
      </c>
      <c r="AC186" s="103" t="s">
        <v>199</v>
      </c>
      <c r="AD186" s="103" t="s">
        <v>357</v>
      </c>
      <c r="AE186" s="103" t="s">
        <v>199</v>
      </c>
      <c r="AF186" s="103" t="s">
        <v>199</v>
      </c>
      <c r="AG186" s="103" t="s">
        <v>199</v>
      </c>
      <c r="AH186" s="103" t="s">
        <v>199</v>
      </c>
      <c r="AI186" s="103" t="s">
        <v>199</v>
      </c>
      <c r="AJ186" s="103" t="s">
        <v>199</v>
      </c>
      <c r="AK186" s="103" t="s">
        <v>199</v>
      </c>
      <c r="AL186" s="103" t="s">
        <v>234</v>
      </c>
    </row>
    <row r="187" spans="2:38" s="111" customFormat="1" ht="228" hidden="1" x14ac:dyDescent="0.2">
      <c r="B187" s="103" t="s">
        <v>453</v>
      </c>
      <c r="C187" s="104" t="s">
        <v>850</v>
      </c>
      <c r="D187" s="103" t="s">
        <v>851</v>
      </c>
      <c r="E187" s="103" t="s">
        <v>852</v>
      </c>
      <c r="F187" s="103" t="s">
        <v>928</v>
      </c>
      <c r="G187" s="103"/>
      <c r="H187" s="103" t="s">
        <v>753</v>
      </c>
      <c r="I187" s="103" t="s">
        <v>854</v>
      </c>
      <c r="J187" s="103" t="s">
        <v>855</v>
      </c>
      <c r="K187" s="103" t="s">
        <v>199</v>
      </c>
      <c r="L187" s="103" t="s">
        <v>199</v>
      </c>
      <c r="M187" s="103" t="s">
        <v>929</v>
      </c>
      <c r="N187" s="103" t="s">
        <v>930</v>
      </c>
      <c r="O187" s="106" t="s">
        <v>931</v>
      </c>
      <c r="P187" s="103" t="s">
        <v>703</v>
      </c>
      <c r="Q187" s="103" t="s">
        <v>932</v>
      </c>
      <c r="R187" s="103" t="s">
        <v>99</v>
      </c>
      <c r="S187" s="107">
        <v>45323</v>
      </c>
      <c r="T187" s="107">
        <v>45473</v>
      </c>
      <c r="U187" s="107" t="s">
        <v>512</v>
      </c>
      <c r="V187" s="115"/>
      <c r="W187" s="103"/>
      <c r="X187" s="103">
        <v>33</v>
      </c>
      <c r="Y187" s="103" t="s">
        <v>354</v>
      </c>
      <c r="Z187" s="103" t="s">
        <v>199</v>
      </c>
      <c r="AA187" s="103" t="s">
        <v>199</v>
      </c>
      <c r="AB187" s="103" t="s">
        <v>199</v>
      </c>
      <c r="AC187" s="103" t="s">
        <v>199</v>
      </c>
      <c r="AD187" s="103" t="s">
        <v>356</v>
      </c>
      <c r="AE187" s="103" t="s">
        <v>199</v>
      </c>
      <c r="AF187" s="103" t="s">
        <v>199</v>
      </c>
      <c r="AG187" s="103" t="s">
        <v>199</v>
      </c>
      <c r="AH187" s="103" t="s">
        <v>199</v>
      </c>
      <c r="AI187" s="103" t="s">
        <v>199</v>
      </c>
      <c r="AJ187" s="103" t="s">
        <v>199</v>
      </c>
      <c r="AK187" s="103" t="s">
        <v>199</v>
      </c>
      <c r="AL187" s="103" t="s">
        <v>913</v>
      </c>
    </row>
    <row r="188" spans="2:38" s="111" customFormat="1" ht="171" hidden="1" x14ac:dyDescent="0.2">
      <c r="B188" s="103" t="s">
        <v>453</v>
      </c>
      <c r="C188" s="104" t="s">
        <v>850</v>
      </c>
      <c r="D188" s="103" t="s">
        <v>851</v>
      </c>
      <c r="E188" s="103" t="s">
        <v>852</v>
      </c>
      <c r="F188" s="103" t="s">
        <v>928</v>
      </c>
      <c r="G188" s="103"/>
      <c r="H188" s="103" t="s">
        <v>753</v>
      </c>
      <c r="I188" s="103" t="s">
        <v>854</v>
      </c>
      <c r="J188" s="103" t="s">
        <v>855</v>
      </c>
      <c r="K188" s="103" t="s">
        <v>199</v>
      </c>
      <c r="L188" s="103" t="s">
        <v>199</v>
      </c>
      <c r="M188" s="103" t="s">
        <v>933</v>
      </c>
      <c r="N188" s="103" t="s">
        <v>934</v>
      </c>
      <c r="O188" s="106" t="s">
        <v>935</v>
      </c>
      <c r="P188" s="103" t="s">
        <v>703</v>
      </c>
      <c r="Q188" s="103" t="s">
        <v>936</v>
      </c>
      <c r="R188" s="103" t="s">
        <v>99</v>
      </c>
      <c r="S188" s="107">
        <v>45323</v>
      </c>
      <c r="T188" s="107">
        <v>45442</v>
      </c>
      <c r="U188" s="107" t="s">
        <v>512</v>
      </c>
      <c r="V188" s="115"/>
      <c r="W188" s="103"/>
      <c r="X188" s="103">
        <v>33</v>
      </c>
      <c r="Y188" s="103" t="s">
        <v>423</v>
      </c>
      <c r="Z188" s="103" t="s">
        <v>199</v>
      </c>
      <c r="AA188" s="103" t="s">
        <v>199</v>
      </c>
      <c r="AB188" s="103" t="s">
        <v>199</v>
      </c>
      <c r="AC188" s="103" t="s">
        <v>199</v>
      </c>
      <c r="AD188" s="103" t="s">
        <v>356</v>
      </c>
      <c r="AE188" s="103" t="s">
        <v>487</v>
      </c>
      <c r="AF188" s="103" t="s">
        <v>199</v>
      </c>
      <c r="AG188" s="103" t="s">
        <v>199</v>
      </c>
      <c r="AH188" s="103" t="s">
        <v>199</v>
      </c>
      <c r="AI188" s="103" t="s">
        <v>199</v>
      </c>
      <c r="AJ188" s="103" t="s">
        <v>199</v>
      </c>
      <c r="AK188" s="103" t="s">
        <v>199</v>
      </c>
      <c r="AL188" s="103" t="s">
        <v>654</v>
      </c>
    </row>
    <row r="189" spans="2:38" s="111" customFormat="1" ht="171" hidden="1" x14ac:dyDescent="0.2">
      <c r="B189" s="103" t="s">
        <v>453</v>
      </c>
      <c r="C189" s="104" t="s">
        <v>850</v>
      </c>
      <c r="D189" s="103" t="s">
        <v>851</v>
      </c>
      <c r="E189" s="103" t="s">
        <v>852</v>
      </c>
      <c r="F189" s="103" t="s">
        <v>928</v>
      </c>
      <c r="G189" s="103"/>
      <c r="H189" s="103" t="s">
        <v>753</v>
      </c>
      <c r="I189" s="103" t="s">
        <v>854</v>
      </c>
      <c r="J189" s="103" t="s">
        <v>855</v>
      </c>
      <c r="K189" s="103" t="s">
        <v>199</v>
      </c>
      <c r="L189" s="103" t="s">
        <v>199</v>
      </c>
      <c r="M189" s="103" t="s">
        <v>937</v>
      </c>
      <c r="N189" s="103" t="s">
        <v>938</v>
      </c>
      <c r="O189" s="106" t="s">
        <v>939</v>
      </c>
      <c r="P189" s="103" t="s">
        <v>667</v>
      </c>
      <c r="Q189" s="103" t="s">
        <v>940</v>
      </c>
      <c r="R189" s="103" t="s">
        <v>99</v>
      </c>
      <c r="S189" s="107">
        <v>45306</v>
      </c>
      <c r="T189" s="107">
        <v>45641</v>
      </c>
      <c r="U189" s="107" t="s">
        <v>512</v>
      </c>
      <c r="V189" s="115"/>
      <c r="W189" s="103"/>
      <c r="X189" s="103">
        <v>33</v>
      </c>
      <c r="Y189" s="103" t="s">
        <v>423</v>
      </c>
      <c r="Z189" s="103" t="s">
        <v>487</v>
      </c>
      <c r="AA189" s="103" t="s">
        <v>199</v>
      </c>
      <c r="AB189" s="103" t="s">
        <v>199</v>
      </c>
      <c r="AC189" s="103" t="s">
        <v>199</v>
      </c>
      <c r="AD189" s="103" t="s">
        <v>356</v>
      </c>
      <c r="AE189" s="103" t="s">
        <v>487</v>
      </c>
      <c r="AF189" s="103" t="s">
        <v>199</v>
      </c>
      <c r="AG189" s="103" t="s">
        <v>199</v>
      </c>
      <c r="AH189" s="103" t="s">
        <v>199</v>
      </c>
      <c r="AI189" s="103" t="s">
        <v>199</v>
      </c>
      <c r="AJ189" s="103" t="s">
        <v>199</v>
      </c>
      <c r="AK189" s="103" t="s">
        <v>199</v>
      </c>
      <c r="AL189" s="103" t="s">
        <v>654</v>
      </c>
    </row>
    <row r="190" spans="2:38" s="111" customFormat="1" ht="171" hidden="1" x14ac:dyDescent="0.2">
      <c r="B190" s="103" t="s">
        <v>453</v>
      </c>
      <c r="C190" s="104" t="s">
        <v>850</v>
      </c>
      <c r="D190" s="103" t="s">
        <v>851</v>
      </c>
      <c r="E190" s="103" t="s">
        <v>852</v>
      </c>
      <c r="F190" s="103" t="s">
        <v>928</v>
      </c>
      <c r="G190" s="103"/>
      <c r="H190" s="103" t="s">
        <v>753</v>
      </c>
      <c r="I190" s="103" t="s">
        <v>854</v>
      </c>
      <c r="J190" s="103" t="s">
        <v>855</v>
      </c>
      <c r="K190" s="103" t="s">
        <v>199</v>
      </c>
      <c r="L190" s="103" t="s">
        <v>199</v>
      </c>
      <c r="M190" s="103" t="s">
        <v>941</v>
      </c>
      <c r="N190" s="103" t="s">
        <v>942</v>
      </c>
      <c r="O190" s="106" t="s">
        <v>943</v>
      </c>
      <c r="P190" s="103" t="s">
        <v>872</v>
      </c>
      <c r="Q190" s="103"/>
      <c r="R190" s="103" t="s">
        <v>220</v>
      </c>
      <c r="S190" s="107">
        <v>45352</v>
      </c>
      <c r="T190" s="107">
        <v>45641</v>
      </c>
      <c r="U190" s="107" t="s">
        <v>512</v>
      </c>
      <c r="V190" s="103"/>
      <c r="W190" s="103"/>
      <c r="X190" s="103">
        <v>100</v>
      </c>
      <c r="Y190" s="103" t="s">
        <v>354</v>
      </c>
      <c r="Z190" s="103" t="s">
        <v>199</v>
      </c>
      <c r="AA190" s="103" t="s">
        <v>199</v>
      </c>
      <c r="AB190" s="103" t="s">
        <v>199</v>
      </c>
      <c r="AC190" s="103" t="s">
        <v>199</v>
      </c>
      <c r="AD190" s="103" t="s">
        <v>356</v>
      </c>
      <c r="AE190" s="103"/>
      <c r="AF190" s="103" t="s">
        <v>199</v>
      </c>
      <c r="AG190" s="103" t="s">
        <v>199</v>
      </c>
      <c r="AH190" s="103" t="s">
        <v>199</v>
      </c>
      <c r="AI190" s="103" t="s">
        <v>199</v>
      </c>
      <c r="AJ190" s="103" t="s">
        <v>199</v>
      </c>
      <c r="AK190" s="103" t="s">
        <v>199</v>
      </c>
      <c r="AL190" s="103" t="s">
        <v>234</v>
      </c>
    </row>
    <row r="191" spans="2:38" s="111" customFormat="1" ht="171" hidden="1" x14ac:dyDescent="0.2">
      <c r="B191" s="103" t="s">
        <v>453</v>
      </c>
      <c r="C191" s="103" t="s">
        <v>850</v>
      </c>
      <c r="D191" s="103" t="s">
        <v>851</v>
      </c>
      <c r="E191" s="103" t="s">
        <v>852</v>
      </c>
      <c r="F191" s="103" t="s">
        <v>928</v>
      </c>
      <c r="G191" s="103"/>
      <c r="H191" s="103" t="s">
        <v>753</v>
      </c>
      <c r="I191" s="103" t="s">
        <v>854</v>
      </c>
      <c r="J191" s="103" t="s">
        <v>944</v>
      </c>
      <c r="K191" s="103" t="s">
        <v>199</v>
      </c>
      <c r="L191" s="103" t="s">
        <v>199</v>
      </c>
      <c r="M191" s="103" t="s">
        <v>945</v>
      </c>
      <c r="N191" s="106" t="s">
        <v>946</v>
      </c>
      <c r="O191" s="103" t="s">
        <v>947</v>
      </c>
      <c r="P191" s="103" t="s">
        <v>287</v>
      </c>
      <c r="Q191" s="103"/>
      <c r="R191" s="107" t="s">
        <v>280</v>
      </c>
      <c r="S191" s="107">
        <v>45352</v>
      </c>
      <c r="T191" s="107">
        <v>45519</v>
      </c>
      <c r="U191" s="107" t="s">
        <v>220</v>
      </c>
      <c r="V191" s="108">
        <v>166880178</v>
      </c>
      <c r="W191" s="106" t="s">
        <v>288</v>
      </c>
      <c r="X191" s="103"/>
      <c r="Y191" s="103" t="s">
        <v>207</v>
      </c>
      <c r="Z191" s="103" t="s">
        <v>245</v>
      </c>
      <c r="AA191" s="103" t="s">
        <v>208</v>
      </c>
      <c r="AB191" s="103" t="s">
        <v>199</v>
      </c>
      <c r="AC191" s="103" t="s">
        <v>199</v>
      </c>
      <c r="AD191" s="103" t="s">
        <v>356</v>
      </c>
      <c r="AE191" s="103" t="s">
        <v>248</v>
      </c>
      <c r="AF191" s="103" t="s">
        <v>199</v>
      </c>
      <c r="AG191" s="103" t="s">
        <v>199</v>
      </c>
      <c r="AH191" s="103" t="s">
        <v>199</v>
      </c>
      <c r="AI191" s="103" t="s">
        <v>199</v>
      </c>
      <c r="AJ191" s="103" t="s">
        <v>199</v>
      </c>
      <c r="AK191" s="103" t="s">
        <v>199</v>
      </c>
      <c r="AL191" s="103" t="s">
        <v>283</v>
      </c>
    </row>
    <row r="192" spans="2:38" s="111" customFormat="1" ht="171" hidden="1" x14ac:dyDescent="0.2">
      <c r="B192" s="103" t="s">
        <v>453</v>
      </c>
      <c r="C192" s="103" t="s">
        <v>850</v>
      </c>
      <c r="D192" s="103" t="s">
        <v>851</v>
      </c>
      <c r="E192" s="103" t="s">
        <v>852</v>
      </c>
      <c r="F192" s="103" t="s">
        <v>928</v>
      </c>
      <c r="G192" s="103"/>
      <c r="H192" s="103" t="s">
        <v>753</v>
      </c>
      <c r="I192" s="103" t="s">
        <v>854</v>
      </c>
      <c r="J192" s="103" t="s">
        <v>944</v>
      </c>
      <c r="K192" s="103" t="s">
        <v>199</v>
      </c>
      <c r="L192" s="103" t="s">
        <v>199</v>
      </c>
      <c r="M192" s="103" t="s">
        <v>948</v>
      </c>
      <c r="N192" s="106" t="s">
        <v>949</v>
      </c>
      <c r="O192" s="103" t="s">
        <v>950</v>
      </c>
      <c r="P192" s="103" t="s">
        <v>279</v>
      </c>
      <c r="Q192" s="103"/>
      <c r="R192" s="107" t="s">
        <v>280</v>
      </c>
      <c r="S192" s="107">
        <v>45352</v>
      </c>
      <c r="T192" s="107">
        <v>45519</v>
      </c>
      <c r="U192" s="107" t="s">
        <v>220</v>
      </c>
      <c r="V192" s="108">
        <v>88517466</v>
      </c>
      <c r="W192" s="106">
        <v>168</v>
      </c>
      <c r="X192" s="103"/>
      <c r="Y192" s="103" t="s">
        <v>207</v>
      </c>
      <c r="Z192" s="103" t="s">
        <v>245</v>
      </c>
      <c r="AA192" s="103" t="s">
        <v>208</v>
      </c>
      <c r="AB192" s="103" t="s">
        <v>199</v>
      </c>
      <c r="AC192" s="103" t="s">
        <v>199</v>
      </c>
      <c r="AD192" s="103" t="s">
        <v>356</v>
      </c>
      <c r="AE192" s="103" t="s">
        <v>248</v>
      </c>
      <c r="AF192" s="103" t="s">
        <v>199</v>
      </c>
      <c r="AG192" s="103" t="s">
        <v>199</v>
      </c>
      <c r="AH192" s="103" t="s">
        <v>199</v>
      </c>
      <c r="AI192" s="103" t="s">
        <v>199</v>
      </c>
      <c r="AJ192" s="103" t="s">
        <v>199</v>
      </c>
      <c r="AK192" s="103" t="s">
        <v>199</v>
      </c>
      <c r="AL192" s="103" t="s">
        <v>283</v>
      </c>
    </row>
    <row r="193" spans="2:38" s="111" customFormat="1" ht="171" hidden="1" x14ac:dyDescent="0.2">
      <c r="B193" s="103" t="s">
        <v>453</v>
      </c>
      <c r="C193" s="103" t="s">
        <v>850</v>
      </c>
      <c r="D193" s="103" t="s">
        <v>851</v>
      </c>
      <c r="E193" s="103" t="s">
        <v>852</v>
      </c>
      <c r="F193" s="103" t="s">
        <v>928</v>
      </c>
      <c r="G193" s="103"/>
      <c r="H193" s="103" t="s">
        <v>753</v>
      </c>
      <c r="I193" s="103" t="s">
        <v>854</v>
      </c>
      <c r="J193" s="103" t="s">
        <v>944</v>
      </c>
      <c r="K193" s="103" t="s">
        <v>199</v>
      </c>
      <c r="L193" s="103" t="s">
        <v>199</v>
      </c>
      <c r="M193" s="103" t="s">
        <v>951</v>
      </c>
      <c r="N193" s="106" t="s">
        <v>952</v>
      </c>
      <c r="O193" s="103" t="s">
        <v>953</v>
      </c>
      <c r="P193" s="103" t="s">
        <v>954</v>
      </c>
      <c r="Q193" s="103"/>
      <c r="R193" s="107" t="s">
        <v>280</v>
      </c>
      <c r="S193" s="107">
        <v>45352</v>
      </c>
      <c r="T193" s="107">
        <v>45519</v>
      </c>
      <c r="U193" s="107" t="s">
        <v>220</v>
      </c>
      <c r="V193" s="108">
        <v>32540022</v>
      </c>
      <c r="W193" s="106">
        <v>164</v>
      </c>
      <c r="X193" s="103"/>
      <c r="Y193" s="103" t="s">
        <v>207</v>
      </c>
      <c r="Z193" s="103" t="s">
        <v>245</v>
      </c>
      <c r="AA193" s="103" t="s">
        <v>208</v>
      </c>
      <c r="AB193" s="103" t="s">
        <v>199</v>
      </c>
      <c r="AC193" s="103" t="s">
        <v>199</v>
      </c>
      <c r="AD193" s="103" t="s">
        <v>356</v>
      </c>
      <c r="AE193" s="103" t="s">
        <v>248</v>
      </c>
      <c r="AF193" s="103" t="s">
        <v>199</v>
      </c>
      <c r="AG193" s="103" t="s">
        <v>199</v>
      </c>
      <c r="AH193" s="103" t="s">
        <v>199</v>
      </c>
      <c r="AI193" s="103" t="s">
        <v>199</v>
      </c>
      <c r="AJ193" s="103" t="s">
        <v>199</v>
      </c>
      <c r="AK193" s="103" t="s">
        <v>199</v>
      </c>
      <c r="AL193" s="103" t="s">
        <v>283</v>
      </c>
    </row>
    <row r="194" spans="2:38" s="111" customFormat="1" ht="171" hidden="1" x14ac:dyDescent="0.2">
      <c r="B194" s="103" t="s">
        <v>453</v>
      </c>
      <c r="C194" s="103" t="s">
        <v>850</v>
      </c>
      <c r="D194" s="103" t="s">
        <v>851</v>
      </c>
      <c r="E194" s="103" t="s">
        <v>852</v>
      </c>
      <c r="F194" s="103" t="s">
        <v>928</v>
      </c>
      <c r="G194" s="103"/>
      <c r="H194" s="103" t="s">
        <v>753</v>
      </c>
      <c r="I194" s="103" t="s">
        <v>854</v>
      </c>
      <c r="J194" s="103" t="s">
        <v>944</v>
      </c>
      <c r="K194" s="103" t="s">
        <v>199</v>
      </c>
      <c r="L194" s="103" t="s">
        <v>199</v>
      </c>
      <c r="M194" s="103" t="s">
        <v>955</v>
      </c>
      <c r="N194" s="106" t="s">
        <v>956</v>
      </c>
      <c r="O194" s="103" t="s">
        <v>957</v>
      </c>
      <c r="P194" s="103" t="s">
        <v>958</v>
      </c>
      <c r="Q194" s="103"/>
      <c r="R194" s="107" t="s">
        <v>280</v>
      </c>
      <c r="S194" s="107">
        <v>45352</v>
      </c>
      <c r="T194" s="107">
        <v>45519</v>
      </c>
      <c r="U194" s="107" t="s">
        <v>220</v>
      </c>
      <c r="V194" s="108">
        <v>31500966</v>
      </c>
      <c r="W194" s="106">
        <v>154</v>
      </c>
      <c r="X194" s="103"/>
      <c r="Y194" s="103" t="s">
        <v>207</v>
      </c>
      <c r="Z194" s="103" t="s">
        <v>245</v>
      </c>
      <c r="AA194" s="103" t="s">
        <v>208</v>
      </c>
      <c r="AB194" s="103" t="s">
        <v>199</v>
      </c>
      <c r="AC194" s="103" t="s">
        <v>199</v>
      </c>
      <c r="AD194" s="103" t="s">
        <v>356</v>
      </c>
      <c r="AE194" s="103" t="s">
        <v>248</v>
      </c>
      <c r="AF194" s="103" t="s">
        <v>199</v>
      </c>
      <c r="AG194" s="103" t="s">
        <v>199</v>
      </c>
      <c r="AH194" s="103" t="s">
        <v>199</v>
      </c>
      <c r="AI194" s="103" t="s">
        <v>199</v>
      </c>
      <c r="AJ194" s="103" t="s">
        <v>199</v>
      </c>
      <c r="AK194" s="103" t="s">
        <v>199</v>
      </c>
      <c r="AL194" s="103" t="s">
        <v>294</v>
      </c>
    </row>
    <row r="195" spans="2:38" s="111" customFormat="1" ht="171" hidden="1" x14ac:dyDescent="0.2">
      <c r="B195" s="103" t="s">
        <v>453</v>
      </c>
      <c r="C195" s="103" t="s">
        <v>850</v>
      </c>
      <c r="D195" s="103" t="s">
        <v>851</v>
      </c>
      <c r="E195" s="103" t="s">
        <v>852</v>
      </c>
      <c r="F195" s="103" t="s">
        <v>928</v>
      </c>
      <c r="G195" s="103"/>
      <c r="H195" s="103" t="s">
        <v>753</v>
      </c>
      <c r="I195" s="103" t="s">
        <v>854</v>
      </c>
      <c r="J195" s="103" t="s">
        <v>944</v>
      </c>
      <c r="K195" s="103" t="s">
        <v>199</v>
      </c>
      <c r="L195" s="103" t="s">
        <v>199</v>
      </c>
      <c r="M195" s="103" t="s">
        <v>959</v>
      </c>
      <c r="N195" s="106" t="s">
        <v>960</v>
      </c>
      <c r="O195" s="103" t="s">
        <v>961</v>
      </c>
      <c r="P195" s="103" t="s">
        <v>287</v>
      </c>
      <c r="Q195" s="103"/>
      <c r="R195" s="107" t="s">
        <v>280</v>
      </c>
      <c r="S195" s="107">
        <v>45397</v>
      </c>
      <c r="T195" s="107">
        <v>45565</v>
      </c>
      <c r="U195" s="107" t="s">
        <v>220</v>
      </c>
      <c r="V195" s="103" t="s">
        <v>199</v>
      </c>
      <c r="W195" s="103" t="s">
        <v>199</v>
      </c>
      <c r="X195" s="103"/>
      <c r="Y195" s="103" t="s">
        <v>245</v>
      </c>
      <c r="Z195" s="103" t="s">
        <v>208</v>
      </c>
      <c r="AA195" s="103" t="s">
        <v>199</v>
      </c>
      <c r="AB195" s="103" t="s">
        <v>199</v>
      </c>
      <c r="AC195" s="103" t="s">
        <v>199</v>
      </c>
      <c r="AD195" s="103" t="s">
        <v>356</v>
      </c>
      <c r="AE195" s="103" t="s">
        <v>199</v>
      </c>
      <c r="AF195" s="103" t="s">
        <v>199</v>
      </c>
      <c r="AG195" s="103" t="s">
        <v>199</v>
      </c>
      <c r="AH195" s="103" t="s">
        <v>199</v>
      </c>
      <c r="AI195" s="103" t="s">
        <v>199</v>
      </c>
      <c r="AJ195" s="103" t="s">
        <v>199</v>
      </c>
      <c r="AK195" s="103" t="s">
        <v>199</v>
      </c>
      <c r="AL195" s="103" t="s">
        <v>283</v>
      </c>
    </row>
    <row r="196" spans="2:38" s="111" customFormat="1" ht="171" hidden="1" x14ac:dyDescent="0.2">
      <c r="B196" s="103" t="s">
        <v>453</v>
      </c>
      <c r="C196" s="103" t="s">
        <v>850</v>
      </c>
      <c r="D196" s="103" t="s">
        <v>851</v>
      </c>
      <c r="E196" s="103" t="s">
        <v>852</v>
      </c>
      <c r="F196" s="103" t="s">
        <v>928</v>
      </c>
      <c r="G196" s="103"/>
      <c r="H196" s="103" t="s">
        <v>753</v>
      </c>
      <c r="I196" s="103" t="s">
        <v>854</v>
      </c>
      <c r="J196" s="103" t="s">
        <v>944</v>
      </c>
      <c r="K196" s="103" t="s">
        <v>199</v>
      </c>
      <c r="L196" s="103" t="s">
        <v>199</v>
      </c>
      <c r="M196" s="103" t="s">
        <v>962</v>
      </c>
      <c r="N196" s="106" t="s">
        <v>963</v>
      </c>
      <c r="O196" s="103" t="s">
        <v>964</v>
      </c>
      <c r="P196" s="103" t="s">
        <v>279</v>
      </c>
      <c r="Q196" s="103"/>
      <c r="R196" s="107" t="s">
        <v>280</v>
      </c>
      <c r="S196" s="107">
        <v>45397</v>
      </c>
      <c r="T196" s="107">
        <v>45565</v>
      </c>
      <c r="U196" s="107" t="s">
        <v>220</v>
      </c>
      <c r="V196" s="103" t="s">
        <v>199</v>
      </c>
      <c r="W196" s="103" t="s">
        <v>199</v>
      </c>
      <c r="X196" s="103"/>
      <c r="Y196" s="103" t="s">
        <v>245</v>
      </c>
      <c r="Z196" s="103" t="s">
        <v>208</v>
      </c>
      <c r="AA196" s="103" t="s">
        <v>199</v>
      </c>
      <c r="AB196" s="103" t="s">
        <v>199</v>
      </c>
      <c r="AC196" s="103" t="s">
        <v>199</v>
      </c>
      <c r="AD196" s="103" t="s">
        <v>356</v>
      </c>
      <c r="AE196" s="103" t="s">
        <v>199</v>
      </c>
      <c r="AF196" s="103" t="s">
        <v>199</v>
      </c>
      <c r="AG196" s="103" t="s">
        <v>199</v>
      </c>
      <c r="AH196" s="103" t="s">
        <v>199</v>
      </c>
      <c r="AI196" s="103" t="s">
        <v>199</v>
      </c>
      <c r="AJ196" s="103" t="s">
        <v>199</v>
      </c>
      <c r="AK196" s="103" t="s">
        <v>199</v>
      </c>
      <c r="AL196" s="103" t="s">
        <v>283</v>
      </c>
    </row>
    <row r="197" spans="2:38" s="111" customFormat="1" ht="171" hidden="1" x14ac:dyDescent="0.2">
      <c r="B197" s="103" t="s">
        <v>453</v>
      </c>
      <c r="C197" s="103" t="s">
        <v>850</v>
      </c>
      <c r="D197" s="103" t="s">
        <v>851</v>
      </c>
      <c r="E197" s="103" t="s">
        <v>852</v>
      </c>
      <c r="F197" s="103" t="s">
        <v>928</v>
      </c>
      <c r="G197" s="103"/>
      <c r="H197" s="103" t="s">
        <v>753</v>
      </c>
      <c r="I197" s="103" t="s">
        <v>854</v>
      </c>
      <c r="J197" s="103" t="s">
        <v>944</v>
      </c>
      <c r="K197" s="103" t="s">
        <v>199</v>
      </c>
      <c r="L197" s="103" t="s">
        <v>199</v>
      </c>
      <c r="M197" s="103" t="s">
        <v>965</v>
      </c>
      <c r="N197" s="106" t="s">
        <v>966</v>
      </c>
      <c r="O197" s="103" t="s">
        <v>967</v>
      </c>
      <c r="P197" s="103" t="s">
        <v>954</v>
      </c>
      <c r="Q197" s="103"/>
      <c r="R197" s="107" t="s">
        <v>280</v>
      </c>
      <c r="S197" s="107">
        <v>45397</v>
      </c>
      <c r="T197" s="107">
        <v>45565</v>
      </c>
      <c r="U197" s="107" t="s">
        <v>220</v>
      </c>
      <c r="V197" s="103" t="s">
        <v>199</v>
      </c>
      <c r="W197" s="103" t="s">
        <v>199</v>
      </c>
      <c r="X197" s="103"/>
      <c r="Y197" s="103" t="s">
        <v>245</v>
      </c>
      <c r="Z197" s="103" t="s">
        <v>208</v>
      </c>
      <c r="AA197" s="103" t="s">
        <v>199</v>
      </c>
      <c r="AB197" s="103" t="s">
        <v>199</v>
      </c>
      <c r="AC197" s="103" t="s">
        <v>199</v>
      </c>
      <c r="AD197" s="103" t="s">
        <v>356</v>
      </c>
      <c r="AE197" s="103" t="s">
        <v>199</v>
      </c>
      <c r="AF197" s="103" t="s">
        <v>199</v>
      </c>
      <c r="AG197" s="103" t="s">
        <v>199</v>
      </c>
      <c r="AH197" s="103" t="s">
        <v>199</v>
      </c>
      <c r="AI197" s="103" t="s">
        <v>199</v>
      </c>
      <c r="AJ197" s="103" t="s">
        <v>199</v>
      </c>
      <c r="AK197" s="103" t="s">
        <v>199</v>
      </c>
      <c r="AL197" s="103" t="s">
        <v>283</v>
      </c>
    </row>
    <row r="198" spans="2:38" s="111" customFormat="1" ht="171" hidden="1" x14ac:dyDescent="0.2">
      <c r="B198" s="103" t="s">
        <v>453</v>
      </c>
      <c r="C198" s="103" t="s">
        <v>850</v>
      </c>
      <c r="D198" s="103" t="s">
        <v>851</v>
      </c>
      <c r="E198" s="103" t="s">
        <v>852</v>
      </c>
      <c r="F198" s="103" t="s">
        <v>928</v>
      </c>
      <c r="G198" s="103"/>
      <c r="H198" s="103" t="s">
        <v>753</v>
      </c>
      <c r="I198" s="103" t="s">
        <v>854</v>
      </c>
      <c r="J198" s="103" t="s">
        <v>944</v>
      </c>
      <c r="K198" s="103" t="s">
        <v>199</v>
      </c>
      <c r="L198" s="103" t="s">
        <v>199</v>
      </c>
      <c r="M198" s="103" t="s">
        <v>968</v>
      </c>
      <c r="N198" s="106" t="s">
        <v>969</v>
      </c>
      <c r="O198" s="103" t="s">
        <v>970</v>
      </c>
      <c r="P198" s="103" t="s">
        <v>958</v>
      </c>
      <c r="Q198" s="103"/>
      <c r="R198" s="107" t="s">
        <v>280</v>
      </c>
      <c r="S198" s="107">
        <v>45397</v>
      </c>
      <c r="T198" s="107">
        <v>45565</v>
      </c>
      <c r="U198" s="107" t="s">
        <v>220</v>
      </c>
      <c r="V198" s="103" t="s">
        <v>199</v>
      </c>
      <c r="W198" s="103" t="s">
        <v>199</v>
      </c>
      <c r="X198" s="103"/>
      <c r="Y198" s="103" t="s">
        <v>245</v>
      </c>
      <c r="Z198" s="103" t="s">
        <v>208</v>
      </c>
      <c r="AA198" s="103" t="s">
        <v>199</v>
      </c>
      <c r="AB198" s="103" t="s">
        <v>199</v>
      </c>
      <c r="AC198" s="103" t="s">
        <v>199</v>
      </c>
      <c r="AD198" s="103" t="s">
        <v>356</v>
      </c>
      <c r="AE198" s="103" t="s">
        <v>199</v>
      </c>
      <c r="AF198" s="103" t="s">
        <v>199</v>
      </c>
      <c r="AG198" s="103" t="s">
        <v>199</v>
      </c>
      <c r="AH198" s="103" t="s">
        <v>199</v>
      </c>
      <c r="AI198" s="103" t="s">
        <v>199</v>
      </c>
      <c r="AJ198" s="103" t="s">
        <v>199</v>
      </c>
      <c r="AK198" s="103" t="s">
        <v>199</v>
      </c>
      <c r="AL198" s="103" t="s">
        <v>294</v>
      </c>
    </row>
    <row r="199" spans="2:38" s="111" customFormat="1" ht="171" hidden="1" x14ac:dyDescent="0.2">
      <c r="B199" s="103" t="s">
        <v>453</v>
      </c>
      <c r="C199" s="103" t="s">
        <v>850</v>
      </c>
      <c r="D199" s="103" t="s">
        <v>851</v>
      </c>
      <c r="E199" s="103" t="s">
        <v>852</v>
      </c>
      <c r="F199" s="103" t="s">
        <v>928</v>
      </c>
      <c r="G199" s="103"/>
      <c r="H199" s="103" t="s">
        <v>753</v>
      </c>
      <c r="I199" s="103" t="s">
        <v>854</v>
      </c>
      <c r="J199" s="103" t="s">
        <v>944</v>
      </c>
      <c r="K199" s="103" t="s">
        <v>199</v>
      </c>
      <c r="L199" s="103" t="s">
        <v>199</v>
      </c>
      <c r="M199" s="103" t="s">
        <v>971</v>
      </c>
      <c r="N199" s="106" t="s">
        <v>972</v>
      </c>
      <c r="O199" s="103" t="s">
        <v>973</v>
      </c>
      <c r="P199" s="103" t="s">
        <v>287</v>
      </c>
      <c r="Q199" s="103"/>
      <c r="R199" s="107" t="s">
        <v>280</v>
      </c>
      <c r="S199" s="107">
        <v>45458</v>
      </c>
      <c r="T199" s="107">
        <v>45626</v>
      </c>
      <c r="U199" s="107" t="s">
        <v>974</v>
      </c>
      <c r="V199" s="129" t="s">
        <v>975</v>
      </c>
      <c r="W199" s="106">
        <v>176</v>
      </c>
      <c r="X199" s="103"/>
      <c r="Y199" s="103" t="s">
        <v>245</v>
      </c>
      <c r="Z199" s="103" t="s">
        <v>208</v>
      </c>
      <c r="AA199" s="103" t="s">
        <v>199</v>
      </c>
      <c r="AB199" s="103" t="s">
        <v>199</v>
      </c>
      <c r="AC199" s="103" t="s">
        <v>199</v>
      </c>
      <c r="AD199" s="103" t="s">
        <v>356</v>
      </c>
      <c r="AE199" s="103" t="s">
        <v>199</v>
      </c>
      <c r="AF199" s="103" t="s">
        <v>199</v>
      </c>
      <c r="AG199" s="103" t="s">
        <v>199</v>
      </c>
      <c r="AH199" s="103" t="s">
        <v>199</v>
      </c>
      <c r="AI199" s="103" t="s">
        <v>199</v>
      </c>
      <c r="AJ199" s="103" t="s">
        <v>199</v>
      </c>
      <c r="AK199" s="103" t="s">
        <v>199</v>
      </c>
      <c r="AL199" s="103" t="s">
        <v>283</v>
      </c>
    </row>
    <row r="200" spans="2:38" s="111" customFormat="1" ht="171" hidden="1" x14ac:dyDescent="0.2">
      <c r="B200" s="103" t="s">
        <v>453</v>
      </c>
      <c r="C200" s="103" t="s">
        <v>850</v>
      </c>
      <c r="D200" s="103" t="s">
        <v>851</v>
      </c>
      <c r="E200" s="103" t="s">
        <v>852</v>
      </c>
      <c r="F200" s="103" t="s">
        <v>928</v>
      </c>
      <c r="G200" s="103"/>
      <c r="H200" s="103" t="s">
        <v>753</v>
      </c>
      <c r="I200" s="103" t="s">
        <v>854</v>
      </c>
      <c r="J200" s="103" t="s">
        <v>944</v>
      </c>
      <c r="K200" s="103" t="s">
        <v>199</v>
      </c>
      <c r="L200" s="103" t="s">
        <v>199</v>
      </c>
      <c r="M200" s="103" t="s">
        <v>976</v>
      </c>
      <c r="N200" s="106" t="s">
        <v>949</v>
      </c>
      <c r="O200" s="103" t="s">
        <v>977</v>
      </c>
      <c r="P200" s="103" t="s">
        <v>279</v>
      </c>
      <c r="Q200" s="103"/>
      <c r="R200" s="107" t="s">
        <v>280</v>
      </c>
      <c r="S200" s="107">
        <v>45458</v>
      </c>
      <c r="T200" s="107">
        <v>45626</v>
      </c>
      <c r="U200" s="107" t="s">
        <v>974</v>
      </c>
      <c r="V200" s="129" t="s">
        <v>975</v>
      </c>
      <c r="W200" s="106">
        <v>176</v>
      </c>
      <c r="X200" s="103"/>
      <c r="Y200" s="103" t="s">
        <v>245</v>
      </c>
      <c r="Z200" s="103" t="s">
        <v>208</v>
      </c>
      <c r="AA200" s="103" t="s">
        <v>199</v>
      </c>
      <c r="AB200" s="103" t="s">
        <v>199</v>
      </c>
      <c r="AC200" s="103" t="s">
        <v>199</v>
      </c>
      <c r="AD200" s="103" t="s">
        <v>356</v>
      </c>
      <c r="AE200" s="103" t="s">
        <v>199</v>
      </c>
      <c r="AF200" s="103" t="s">
        <v>199</v>
      </c>
      <c r="AG200" s="103" t="s">
        <v>199</v>
      </c>
      <c r="AH200" s="103" t="s">
        <v>199</v>
      </c>
      <c r="AI200" s="103" t="s">
        <v>199</v>
      </c>
      <c r="AJ200" s="103" t="s">
        <v>199</v>
      </c>
      <c r="AK200" s="103" t="s">
        <v>199</v>
      </c>
      <c r="AL200" s="103" t="s">
        <v>283</v>
      </c>
    </row>
    <row r="201" spans="2:38" s="111" customFormat="1" ht="171" hidden="1" x14ac:dyDescent="0.2">
      <c r="B201" s="103" t="s">
        <v>453</v>
      </c>
      <c r="C201" s="103" t="s">
        <v>850</v>
      </c>
      <c r="D201" s="103" t="s">
        <v>851</v>
      </c>
      <c r="E201" s="103" t="s">
        <v>852</v>
      </c>
      <c r="F201" s="103" t="s">
        <v>928</v>
      </c>
      <c r="G201" s="103"/>
      <c r="H201" s="103" t="s">
        <v>753</v>
      </c>
      <c r="I201" s="103" t="s">
        <v>854</v>
      </c>
      <c r="J201" s="103" t="s">
        <v>944</v>
      </c>
      <c r="K201" s="103" t="s">
        <v>199</v>
      </c>
      <c r="L201" s="103" t="s">
        <v>199</v>
      </c>
      <c r="M201" s="103" t="s">
        <v>978</v>
      </c>
      <c r="N201" s="106" t="s">
        <v>952</v>
      </c>
      <c r="O201" s="103" t="s">
        <v>979</v>
      </c>
      <c r="P201" s="103" t="s">
        <v>954</v>
      </c>
      <c r="Q201" s="103"/>
      <c r="R201" s="107" t="s">
        <v>280</v>
      </c>
      <c r="S201" s="107">
        <v>45458</v>
      </c>
      <c r="T201" s="107">
        <v>45626</v>
      </c>
      <c r="U201" s="107" t="s">
        <v>974</v>
      </c>
      <c r="V201" s="129" t="s">
        <v>975</v>
      </c>
      <c r="W201" s="106">
        <v>176</v>
      </c>
      <c r="X201" s="103"/>
      <c r="Y201" s="103" t="s">
        <v>245</v>
      </c>
      <c r="Z201" s="103" t="s">
        <v>208</v>
      </c>
      <c r="AA201" s="103" t="s">
        <v>199</v>
      </c>
      <c r="AB201" s="103" t="s">
        <v>199</v>
      </c>
      <c r="AC201" s="103" t="s">
        <v>199</v>
      </c>
      <c r="AD201" s="103" t="s">
        <v>356</v>
      </c>
      <c r="AE201" s="103" t="s">
        <v>199</v>
      </c>
      <c r="AF201" s="103" t="s">
        <v>199</v>
      </c>
      <c r="AG201" s="103" t="s">
        <v>199</v>
      </c>
      <c r="AH201" s="103" t="s">
        <v>199</v>
      </c>
      <c r="AI201" s="103" t="s">
        <v>199</v>
      </c>
      <c r="AJ201" s="103" t="s">
        <v>199</v>
      </c>
      <c r="AK201" s="103" t="s">
        <v>199</v>
      </c>
      <c r="AL201" s="103" t="s">
        <v>283</v>
      </c>
    </row>
    <row r="202" spans="2:38" s="111" customFormat="1" ht="171" hidden="1" x14ac:dyDescent="0.2">
      <c r="B202" s="103" t="s">
        <v>453</v>
      </c>
      <c r="C202" s="103" t="s">
        <v>850</v>
      </c>
      <c r="D202" s="103" t="s">
        <v>851</v>
      </c>
      <c r="E202" s="103" t="s">
        <v>852</v>
      </c>
      <c r="F202" s="103" t="s">
        <v>928</v>
      </c>
      <c r="G202" s="103"/>
      <c r="H202" s="103" t="s">
        <v>753</v>
      </c>
      <c r="I202" s="103" t="s">
        <v>854</v>
      </c>
      <c r="J202" s="103" t="s">
        <v>944</v>
      </c>
      <c r="K202" s="103" t="s">
        <v>199</v>
      </c>
      <c r="L202" s="103" t="s">
        <v>199</v>
      </c>
      <c r="M202" s="103" t="s">
        <v>980</v>
      </c>
      <c r="N202" s="103" t="s">
        <v>956</v>
      </c>
      <c r="O202" s="103" t="s">
        <v>981</v>
      </c>
      <c r="P202" s="103" t="s">
        <v>958</v>
      </c>
      <c r="Q202" s="103"/>
      <c r="R202" s="107" t="s">
        <v>280</v>
      </c>
      <c r="S202" s="107">
        <v>45458</v>
      </c>
      <c r="T202" s="107">
        <v>45626</v>
      </c>
      <c r="U202" s="107" t="s">
        <v>974</v>
      </c>
      <c r="V202" s="129" t="s">
        <v>975</v>
      </c>
      <c r="W202" s="106">
        <v>176</v>
      </c>
      <c r="X202" s="103"/>
      <c r="Y202" s="103" t="s">
        <v>245</v>
      </c>
      <c r="Z202" s="103" t="s">
        <v>208</v>
      </c>
      <c r="AA202" s="103" t="s">
        <v>199</v>
      </c>
      <c r="AB202" s="103" t="s">
        <v>199</v>
      </c>
      <c r="AC202" s="103" t="s">
        <v>199</v>
      </c>
      <c r="AD202" s="103" t="s">
        <v>356</v>
      </c>
      <c r="AE202" s="103" t="s">
        <v>199</v>
      </c>
      <c r="AF202" s="103" t="s">
        <v>199</v>
      </c>
      <c r="AG202" s="103" t="s">
        <v>199</v>
      </c>
      <c r="AH202" s="103" t="s">
        <v>199</v>
      </c>
      <c r="AI202" s="103" t="s">
        <v>199</v>
      </c>
      <c r="AJ202" s="103" t="s">
        <v>199</v>
      </c>
      <c r="AK202" s="103" t="s">
        <v>199</v>
      </c>
      <c r="AL202" s="103" t="s">
        <v>294</v>
      </c>
    </row>
    <row r="203" spans="2:38" s="111" customFormat="1" ht="171" hidden="1" x14ac:dyDescent="0.2">
      <c r="B203" s="103" t="s">
        <v>453</v>
      </c>
      <c r="C203" s="104" t="s">
        <v>850</v>
      </c>
      <c r="D203" s="103" t="s">
        <v>982</v>
      </c>
      <c r="E203" s="103" t="s">
        <v>983</v>
      </c>
      <c r="F203" s="103" t="s">
        <v>984</v>
      </c>
      <c r="G203" s="103"/>
      <c r="H203" s="103" t="s">
        <v>753</v>
      </c>
      <c r="I203" s="103" t="s">
        <v>854</v>
      </c>
      <c r="J203" s="103" t="s">
        <v>855</v>
      </c>
      <c r="K203" s="103" t="s">
        <v>199</v>
      </c>
      <c r="L203" s="103" t="s">
        <v>199</v>
      </c>
      <c r="M203" s="103" t="s">
        <v>985</v>
      </c>
      <c r="N203" s="103" t="s">
        <v>986</v>
      </c>
      <c r="O203" s="106" t="s">
        <v>987</v>
      </c>
      <c r="P203" s="137" t="s">
        <v>763</v>
      </c>
      <c r="Q203" s="137" t="s">
        <v>764</v>
      </c>
      <c r="R203" s="103" t="s">
        <v>199</v>
      </c>
      <c r="S203" s="139">
        <v>45323</v>
      </c>
      <c r="T203" s="139">
        <v>45443</v>
      </c>
      <c r="U203" s="107" t="s">
        <v>199</v>
      </c>
      <c r="V203" s="108"/>
      <c r="W203" s="103"/>
      <c r="X203" s="109">
        <v>0.3</v>
      </c>
      <c r="Y203" s="103" t="s">
        <v>400</v>
      </c>
      <c r="Z203" s="103" t="s">
        <v>208</v>
      </c>
      <c r="AA203" s="103" t="s">
        <v>207</v>
      </c>
      <c r="AB203" s="103" t="s">
        <v>199</v>
      </c>
      <c r="AC203" s="103" t="s">
        <v>199</v>
      </c>
      <c r="AD203" s="103" t="s">
        <v>364</v>
      </c>
      <c r="AE203" s="103" t="s">
        <v>199</v>
      </c>
      <c r="AF203" s="103" t="s">
        <v>199</v>
      </c>
      <c r="AG203" s="103" t="s">
        <v>199</v>
      </c>
      <c r="AH203" s="103" t="s">
        <v>199</v>
      </c>
      <c r="AI203" s="103" t="s">
        <v>199</v>
      </c>
      <c r="AJ203" s="103" t="s">
        <v>402</v>
      </c>
      <c r="AK203" s="103" t="s">
        <v>694</v>
      </c>
      <c r="AL203" s="103" t="s">
        <v>766</v>
      </c>
    </row>
    <row r="204" spans="2:38" s="111" customFormat="1" ht="171" hidden="1" x14ac:dyDescent="0.2">
      <c r="B204" s="103" t="s">
        <v>453</v>
      </c>
      <c r="C204" s="104" t="s">
        <v>850</v>
      </c>
      <c r="D204" s="103" t="s">
        <v>982</v>
      </c>
      <c r="E204" s="103" t="s">
        <v>983</v>
      </c>
      <c r="F204" s="103" t="s">
        <v>984</v>
      </c>
      <c r="G204" s="103"/>
      <c r="H204" s="103" t="s">
        <v>753</v>
      </c>
      <c r="I204" s="103" t="s">
        <v>854</v>
      </c>
      <c r="J204" s="103" t="s">
        <v>855</v>
      </c>
      <c r="K204" s="103" t="s">
        <v>199</v>
      </c>
      <c r="L204" s="103" t="s">
        <v>199</v>
      </c>
      <c r="M204" s="103" t="s">
        <v>988</v>
      </c>
      <c r="N204" s="103" t="s">
        <v>989</v>
      </c>
      <c r="O204" s="106" t="s">
        <v>990</v>
      </c>
      <c r="P204" s="137" t="s">
        <v>763</v>
      </c>
      <c r="Q204" s="137" t="s">
        <v>764</v>
      </c>
      <c r="R204" s="103" t="s">
        <v>199</v>
      </c>
      <c r="S204" s="139">
        <v>45444</v>
      </c>
      <c r="T204" s="139">
        <v>45565</v>
      </c>
      <c r="U204" s="107" t="s">
        <v>199</v>
      </c>
      <c r="V204" s="108"/>
      <c r="W204" s="103"/>
      <c r="X204" s="109">
        <v>0.3</v>
      </c>
      <c r="Y204" s="103" t="s">
        <v>400</v>
      </c>
      <c r="Z204" s="103" t="s">
        <v>208</v>
      </c>
      <c r="AA204" s="103" t="s">
        <v>207</v>
      </c>
      <c r="AB204" s="103" t="s">
        <v>199</v>
      </c>
      <c r="AC204" s="103" t="s">
        <v>199</v>
      </c>
      <c r="AD204" s="103" t="s">
        <v>364</v>
      </c>
      <c r="AE204" s="103" t="s">
        <v>199</v>
      </c>
      <c r="AF204" s="103" t="s">
        <v>199</v>
      </c>
      <c r="AG204" s="103" t="s">
        <v>199</v>
      </c>
      <c r="AH204" s="103" t="s">
        <v>199</v>
      </c>
      <c r="AI204" s="103" t="s">
        <v>199</v>
      </c>
      <c r="AJ204" s="103" t="s">
        <v>402</v>
      </c>
      <c r="AK204" s="103" t="s">
        <v>694</v>
      </c>
      <c r="AL204" s="103" t="s">
        <v>766</v>
      </c>
    </row>
    <row r="205" spans="2:38" s="111" customFormat="1" ht="171" hidden="1" x14ac:dyDescent="0.2">
      <c r="B205" s="103" t="s">
        <v>453</v>
      </c>
      <c r="C205" s="104" t="s">
        <v>850</v>
      </c>
      <c r="D205" s="103" t="s">
        <v>982</v>
      </c>
      <c r="E205" s="103" t="s">
        <v>983</v>
      </c>
      <c r="F205" s="103" t="s">
        <v>984</v>
      </c>
      <c r="G205" s="103"/>
      <c r="H205" s="103" t="s">
        <v>753</v>
      </c>
      <c r="I205" s="103" t="s">
        <v>854</v>
      </c>
      <c r="J205" s="103" t="s">
        <v>855</v>
      </c>
      <c r="K205" s="103" t="s">
        <v>199</v>
      </c>
      <c r="L205" s="103" t="s">
        <v>199</v>
      </c>
      <c r="M205" s="103" t="s">
        <v>991</v>
      </c>
      <c r="N205" s="103" t="s">
        <v>992</v>
      </c>
      <c r="O205" s="106" t="s">
        <v>993</v>
      </c>
      <c r="P205" s="137" t="s">
        <v>763</v>
      </c>
      <c r="Q205" s="137" t="s">
        <v>764</v>
      </c>
      <c r="R205" s="103" t="s">
        <v>199</v>
      </c>
      <c r="S205" s="139">
        <v>45566</v>
      </c>
      <c r="T205" s="139">
        <v>45657</v>
      </c>
      <c r="U205" s="107" t="s">
        <v>199</v>
      </c>
      <c r="V205" s="108"/>
      <c r="W205" s="103"/>
      <c r="X205" s="109">
        <v>0.4</v>
      </c>
      <c r="Y205" s="103" t="s">
        <v>400</v>
      </c>
      <c r="Z205" s="103" t="s">
        <v>208</v>
      </c>
      <c r="AA205" s="103" t="s">
        <v>207</v>
      </c>
      <c r="AB205" s="103" t="s">
        <v>199</v>
      </c>
      <c r="AC205" s="103" t="s">
        <v>199</v>
      </c>
      <c r="AD205" s="103" t="s">
        <v>364</v>
      </c>
      <c r="AE205" s="103" t="s">
        <v>199</v>
      </c>
      <c r="AF205" s="103" t="s">
        <v>199</v>
      </c>
      <c r="AG205" s="103" t="s">
        <v>199</v>
      </c>
      <c r="AH205" s="103" t="s">
        <v>199</v>
      </c>
      <c r="AI205" s="103" t="s">
        <v>199</v>
      </c>
      <c r="AJ205" s="103" t="s">
        <v>402</v>
      </c>
      <c r="AK205" s="103" t="s">
        <v>694</v>
      </c>
      <c r="AL205" s="103" t="s">
        <v>766</v>
      </c>
    </row>
    <row r="206" spans="2:38" s="111" customFormat="1" ht="171" hidden="1" x14ac:dyDescent="0.2">
      <c r="B206" s="103" t="s">
        <v>453</v>
      </c>
      <c r="C206" s="104" t="s">
        <v>850</v>
      </c>
      <c r="D206" s="103" t="s">
        <v>982</v>
      </c>
      <c r="E206" s="103" t="s">
        <v>983</v>
      </c>
      <c r="F206" s="103" t="s">
        <v>984</v>
      </c>
      <c r="G206" s="103"/>
      <c r="H206" s="103" t="s">
        <v>753</v>
      </c>
      <c r="I206" s="103" t="s">
        <v>854</v>
      </c>
      <c r="J206" s="103" t="s">
        <v>855</v>
      </c>
      <c r="K206" s="103" t="s">
        <v>199</v>
      </c>
      <c r="L206" s="103" t="s">
        <v>199</v>
      </c>
      <c r="M206" s="103" t="s">
        <v>994</v>
      </c>
      <c r="N206" s="103" t="s">
        <v>995</v>
      </c>
      <c r="O206" s="103" t="s">
        <v>996</v>
      </c>
      <c r="P206" s="103" t="s">
        <v>872</v>
      </c>
      <c r="Q206" s="103"/>
      <c r="R206" s="103" t="s">
        <v>220</v>
      </c>
      <c r="S206" s="107">
        <v>45352</v>
      </c>
      <c r="T206" s="107">
        <v>45504</v>
      </c>
      <c r="U206" s="107" t="s">
        <v>281</v>
      </c>
      <c r="V206" s="108"/>
      <c r="W206" s="103"/>
      <c r="X206" s="103">
        <v>50</v>
      </c>
      <c r="Y206" s="103" t="s">
        <v>354</v>
      </c>
      <c r="Z206" s="103" t="s">
        <v>199</v>
      </c>
      <c r="AA206" s="103" t="s">
        <v>199</v>
      </c>
      <c r="AB206" s="103" t="s">
        <v>199</v>
      </c>
      <c r="AC206" s="103" t="s">
        <v>199</v>
      </c>
      <c r="AD206" s="103" t="s">
        <v>209</v>
      </c>
      <c r="AE206" s="103" t="s">
        <v>199</v>
      </c>
      <c r="AF206" s="103" t="s">
        <v>199</v>
      </c>
      <c r="AG206" s="103" t="s">
        <v>199</v>
      </c>
      <c r="AH206" s="103" t="s">
        <v>199</v>
      </c>
      <c r="AI206" s="103" t="s">
        <v>199</v>
      </c>
      <c r="AJ206" s="103" t="s">
        <v>199</v>
      </c>
      <c r="AK206" s="103" t="s">
        <v>199</v>
      </c>
      <c r="AL206" s="103" t="s">
        <v>234</v>
      </c>
    </row>
    <row r="207" spans="2:38" s="111" customFormat="1" ht="171" hidden="1" x14ac:dyDescent="0.2">
      <c r="B207" s="103" t="s">
        <v>453</v>
      </c>
      <c r="C207" s="104" t="s">
        <v>850</v>
      </c>
      <c r="D207" s="103" t="s">
        <v>982</v>
      </c>
      <c r="E207" s="103" t="s">
        <v>983</v>
      </c>
      <c r="F207" s="103" t="s">
        <v>984</v>
      </c>
      <c r="G207" s="103"/>
      <c r="H207" s="103" t="s">
        <v>753</v>
      </c>
      <c r="I207" s="103" t="s">
        <v>854</v>
      </c>
      <c r="J207" s="103" t="s">
        <v>855</v>
      </c>
      <c r="K207" s="103" t="s">
        <v>199</v>
      </c>
      <c r="L207" s="103" t="s">
        <v>199</v>
      </c>
      <c r="M207" s="103" t="s">
        <v>997</v>
      </c>
      <c r="N207" s="103" t="s">
        <v>998</v>
      </c>
      <c r="O207" s="106" t="s">
        <v>999</v>
      </c>
      <c r="P207" s="103" t="s">
        <v>872</v>
      </c>
      <c r="Q207" s="103"/>
      <c r="R207" s="103" t="s">
        <v>220</v>
      </c>
      <c r="S207" s="107">
        <v>45536</v>
      </c>
      <c r="T207" s="107">
        <v>45626</v>
      </c>
      <c r="U207" s="107" t="s">
        <v>281</v>
      </c>
      <c r="V207" s="103">
        <v>100</v>
      </c>
      <c r="W207" s="103" t="s">
        <v>354</v>
      </c>
      <c r="X207" s="103">
        <v>50</v>
      </c>
      <c r="Y207" s="103" t="s">
        <v>354</v>
      </c>
      <c r="Z207" s="103" t="s">
        <v>199</v>
      </c>
      <c r="AA207" s="103" t="s">
        <v>199</v>
      </c>
      <c r="AB207" s="103" t="s">
        <v>199</v>
      </c>
      <c r="AC207" s="103" t="s">
        <v>199</v>
      </c>
      <c r="AD207" s="103" t="s">
        <v>209</v>
      </c>
      <c r="AE207" s="103" t="s">
        <v>199</v>
      </c>
      <c r="AF207" s="103" t="s">
        <v>199</v>
      </c>
      <c r="AG207" s="103" t="s">
        <v>199</v>
      </c>
      <c r="AH207" s="103" t="s">
        <v>199</v>
      </c>
      <c r="AI207" s="103" t="s">
        <v>199</v>
      </c>
      <c r="AJ207" s="103" t="s">
        <v>199</v>
      </c>
      <c r="AK207" s="103" t="s">
        <v>199</v>
      </c>
      <c r="AL207" s="103" t="s">
        <v>234</v>
      </c>
    </row>
    <row r="208" spans="2:38" s="111" customFormat="1" ht="171" hidden="1" x14ac:dyDescent="0.2">
      <c r="B208" s="103" t="s">
        <v>453</v>
      </c>
      <c r="C208" s="104" t="s">
        <v>850</v>
      </c>
      <c r="D208" s="103" t="s">
        <v>982</v>
      </c>
      <c r="E208" s="103" t="s">
        <v>983</v>
      </c>
      <c r="F208" s="103" t="s">
        <v>1000</v>
      </c>
      <c r="G208" s="103"/>
      <c r="H208" s="103" t="s">
        <v>753</v>
      </c>
      <c r="I208" s="103" t="s">
        <v>854</v>
      </c>
      <c r="J208" s="103" t="s">
        <v>855</v>
      </c>
      <c r="K208" s="103" t="s">
        <v>199</v>
      </c>
      <c r="L208" s="103" t="s">
        <v>199</v>
      </c>
      <c r="M208" s="103" t="s">
        <v>1001</v>
      </c>
      <c r="N208" s="103" t="s">
        <v>1002</v>
      </c>
      <c r="O208" s="103" t="s">
        <v>1003</v>
      </c>
      <c r="P208" s="103" t="s">
        <v>872</v>
      </c>
      <c r="Q208" s="103"/>
      <c r="R208" s="103" t="s">
        <v>220</v>
      </c>
      <c r="S208" s="107">
        <v>45536</v>
      </c>
      <c r="T208" s="107">
        <v>45611</v>
      </c>
      <c r="U208" s="107" t="s">
        <v>281</v>
      </c>
      <c r="V208" s="108"/>
      <c r="W208" s="103"/>
      <c r="X208" s="103">
        <v>50</v>
      </c>
      <c r="Y208" s="103" t="s">
        <v>354</v>
      </c>
      <c r="Z208" s="103" t="s">
        <v>199</v>
      </c>
      <c r="AA208" s="103" t="s">
        <v>199</v>
      </c>
      <c r="AB208" s="103" t="s">
        <v>199</v>
      </c>
      <c r="AC208" s="103" t="s">
        <v>199</v>
      </c>
      <c r="AD208" s="103" t="s">
        <v>356</v>
      </c>
      <c r="AE208" s="103" t="s">
        <v>199</v>
      </c>
      <c r="AF208" s="103" t="s">
        <v>199</v>
      </c>
      <c r="AG208" s="103" t="s">
        <v>199</v>
      </c>
      <c r="AH208" s="103" t="s">
        <v>199</v>
      </c>
      <c r="AI208" s="103" t="s">
        <v>199</v>
      </c>
      <c r="AJ208" s="103" t="s">
        <v>199</v>
      </c>
      <c r="AK208" s="103"/>
      <c r="AL208" s="103" t="s">
        <v>234</v>
      </c>
    </row>
    <row r="209" spans="2:38" s="111" customFormat="1" ht="171" hidden="1" x14ac:dyDescent="0.2">
      <c r="B209" s="103" t="s">
        <v>453</v>
      </c>
      <c r="C209" s="104" t="s">
        <v>850</v>
      </c>
      <c r="D209" s="103" t="s">
        <v>982</v>
      </c>
      <c r="E209" s="103" t="s">
        <v>983</v>
      </c>
      <c r="F209" s="103" t="s">
        <v>1000</v>
      </c>
      <c r="G209" s="103"/>
      <c r="H209" s="103" t="s">
        <v>753</v>
      </c>
      <c r="I209" s="103" t="s">
        <v>854</v>
      </c>
      <c r="J209" s="103" t="s">
        <v>855</v>
      </c>
      <c r="K209" s="103" t="s">
        <v>199</v>
      </c>
      <c r="L209" s="103" t="s">
        <v>199</v>
      </c>
      <c r="M209" s="103" t="s">
        <v>1004</v>
      </c>
      <c r="N209" s="103" t="s">
        <v>1005</v>
      </c>
      <c r="O209" s="103" t="s">
        <v>1006</v>
      </c>
      <c r="P209" s="103" t="s">
        <v>872</v>
      </c>
      <c r="Q209" s="103"/>
      <c r="R209" s="103" t="s">
        <v>220</v>
      </c>
      <c r="S209" s="107">
        <v>45612</v>
      </c>
      <c r="T209" s="107">
        <v>45641</v>
      </c>
      <c r="U209" s="107" t="s">
        <v>281</v>
      </c>
      <c r="V209" s="108"/>
      <c r="W209" s="103"/>
      <c r="X209" s="103">
        <v>10</v>
      </c>
      <c r="Y209" s="103" t="s">
        <v>354</v>
      </c>
      <c r="Z209" s="103" t="s">
        <v>199</v>
      </c>
      <c r="AA209" s="103" t="s">
        <v>199</v>
      </c>
      <c r="AB209" s="103" t="s">
        <v>199</v>
      </c>
      <c r="AC209" s="103" t="s">
        <v>199</v>
      </c>
      <c r="AD209" s="103" t="s">
        <v>356</v>
      </c>
      <c r="AE209" s="103" t="s">
        <v>199</v>
      </c>
      <c r="AF209" s="103" t="s">
        <v>199</v>
      </c>
      <c r="AG209" s="103" t="s">
        <v>199</v>
      </c>
      <c r="AH209" s="103" t="s">
        <v>199</v>
      </c>
      <c r="AI209" s="103" t="s">
        <v>199</v>
      </c>
      <c r="AJ209" s="103" t="s">
        <v>199</v>
      </c>
      <c r="AK209" s="103"/>
      <c r="AL209" s="103" t="s">
        <v>234</v>
      </c>
    </row>
    <row r="210" spans="2:38" s="111" customFormat="1" ht="171" hidden="1" x14ac:dyDescent="0.2">
      <c r="B210" s="103" t="s">
        <v>453</v>
      </c>
      <c r="C210" s="104" t="s">
        <v>850</v>
      </c>
      <c r="D210" s="103" t="s">
        <v>982</v>
      </c>
      <c r="E210" s="103" t="s">
        <v>983</v>
      </c>
      <c r="F210" s="103" t="s">
        <v>1000</v>
      </c>
      <c r="G210" s="103"/>
      <c r="H210" s="103" t="s">
        <v>753</v>
      </c>
      <c r="I210" s="103" t="s">
        <v>854</v>
      </c>
      <c r="J210" s="103" t="s">
        <v>855</v>
      </c>
      <c r="K210" s="103" t="s">
        <v>199</v>
      </c>
      <c r="L210" s="103" t="s">
        <v>199</v>
      </c>
      <c r="M210" s="103" t="s">
        <v>1007</v>
      </c>
      <c r="N210" s="103" t="s">
        <v>1008</v>
      </c>
      <c r="O210" s="106" t="s">
        <v>1009</v>
      </c>
      <c r="P210" s="103" t="s">
        <v>872</v>
      </c>
      <c r="Q210" s="103"/>
      <c r="R210" s="103" t="s">
        <v>220</v>
      </c>
      <c r="S210" s="107">
        <v>45536</v>
      </c>
      <c r="T210" s="107">
        <v>45626</v>
      </c>
      <c r="U210" s="107" t="s">
        <v>281</v>
      </c>
      <c r="V210" s="108"/>
      <c r="W210" s="103"/>
      <c r="X210" s="103">
        <v>40</v>
      </c>
      <c r="Y210" s="103" t="s">
        <v>354</v>
      </c>
      <c r="Z210" s="103" t="s">
        <v>199</v>
      </c>
      <c r="AA210" s="103" t="s">
        <v>199</v>
      </c>
      <c r="AB210" s="103" t="s">
        <v>199</v>
      </c>
      <c r="AC210" s="103" t="s">
        <v>199</v>
      </c>
      <c r="AD210" s="103" t="s">
        <v>356</v>
      </c>
      <c r="AE210" s="103" t="s">
        <v>199</v>
      </c>
      <c r="AF210" s="103" t="s">
        <v>199</v>
      </c>
      <c r="AG210" s="103" t="s">
        <v>199</v>
      </c>
      <c r="AH210" s="103" t="s">
        <v>199</v>
      </c>
      <c r="AI210" s="103" t="s">
        <v>199</v>
      </c>
      <c r="AJ210" s="103" t="s">
        <v>199</v>
      </c>
      <c r="AK210" s="103"/>
      <c r="AL210" s="103" t="s">
        <v>234</v>
      </c>
    </row>
    <row r="211" spans="2:38" s="111" customFormat="1" ht="171" hidden="1" x14ac:dyDescent="0.2">
      <c r="B211" s="103" t="s">
        <v>453</v>
      </c>
      <c r="C211" s="104" t="s">
        <v>850</v>
      </c>
      <c r="D211" s="103" t="s">
        <v>982</v>
      </c>
      <c r="E211" s="103" t="s">
        <v>983</v>
      </c>
      <c r="F211" s="103" t="s">
        <v>1000</v>
      </c>
      <c r="G211" s="103"/>
      <c r="H211" s="103" t="s">
        <v>753</v>
      </c>
      <c r="I211" s="103" t="s">
        <v>855</v>
      </c>
      <c r="J211" s="103" t="s">
        <v>855</v>
      </c>
      <c r="K211" s="103" t="s">
        <v>199</v>
      </c>
      <c r="L211" s="103" t="s">
        <v>199</v>
      </c>
      <c r="M211" s="134" t="s">
        <v>1010</v>
      </c>
      <c r="N211" s="134" t="s">
        <v>1011</v>
      </c>
      <c r="O211" s="106" t="s">
        <v>1012</v>
      </c>
      <c r="P211" s="103" t="s">
        <v>661</v>
      </c>
      <c r="Q211" s="103" t="s">
        <v>662</v>
      </c>
      <c r="R211" s="103" t="s">
        <v>0</v>
      </c>
      <c r="S211" s="107">
        <v>45473</v>
      </c>
      <c r="T211" s="107">
        <v>45641</v>
      </c>
      <c r="U211" s="107" t="s">
        <v>512</v>
      </c>
      <c r="V211" s="115"/>
      <c r="W211" s="103"/>
      <c r="X211" s="103">
        <v>50</v>
      </c>
      <c r="Y211" s="103" t="s">
        <v>449</v>
      </c>
      <c r="Z211" s="103" t="s">
        <v>354</v>
      </c>
      <c r="AA211" s="103" t="s">
        <v>374</v>
      </c>
      <c r="AB211" s="103" t="s">
        <v>199</v>
      </c>
      <c r="AC211" s="103" t="s">
        <v>199</v>
      </c>
      <c r="AD211" s="103" t="s">
        <v>356</v>
      </c>
      <c r="AE211" s="103" t="s">
        <v>487</v>
      </c>
      <c r="AF211" s="103" t="s">
        <v>199</v>
      </c>
      <c r="AG211" s="103" t="s">
        <v>199</v>
      </c>
      <c r="AH211" s="103" t="s">
        <v>199</v>
      </c>
      <c r="AI211" s="103" t="s">
        <v>199</v>
      </c>
      <c r="AJ211" s="103" t="s">
        <v>199</v>
      </c>
      <c r="AK211" s="103" t="s">
        <v>199</v>
      </c>
      <c r="AL211" s="103" t="s">
        <v>663</v>
      </c>
    </row>
    <row r="212" spans="2:38" s="111" customFormat="1" ht="171" hidden="1" x14ac:dyDescent="0.2">
      <c r="B212" s="103" t="s">
        <v>453</v>
      </c>
      <c r="C212" s="104" t="s">
        <v>850</v>
      </c>
      <c r="D212" s="103" t="s">
        <v>982</v>
      </c>
      <c r="E212" s="103" t="s">
        <v>983</v>
      </c>
      <c r="F212" s="103" t="s">
        <v>1013</v>
      </c>
      <c r="G212" s="103"/>
      <c r="H212" s="103" t="s">
        <v>753</v>
      </c>
      <c r="I212" s="103" t="s">
        <v>854</v>
      </c>
      <c r="J212" s="103" t="s">
        <v>855</v>
      </c>
      <c r="K212" s="103" t="s">
        <v>199</v>
      </c>
      <c r="L212" s="103" t="s">
        <v>199</v>
      </c>
      <c r="M212" s="103" t="s">
        <v>1014</v>
      </c>
      <c r="N212" s="103" t="s">
        <v>1015</v>
      </c>
      <c r="O212" s="106" t="s">
        <v>1016</v>
      </c>
      <c r="P212" s="103" t="s">
        <v>872</v>
      </c>
      <c r="Q212" s="103"/>
      <c r="R212" s="103" t="s">
        <v>220</v>
      </c>
      <c r="S212" s="107">
        <v>45292</v>
      </c>
      <c r="T212" s="107">
        <v>45626</v>
      </c>
      <c r="U212" s="107" t="s">
        <v>512</v>
      </c>
      <c r="V212" s="103"/>
      <c r="W212" s="103"/>
      <c r="X212" s="103">
        <v>100</v>
      </c>
      <c r="Y212" s="103" t="s">
        <v>354</v>
      </c>
      <c r="Z212" s="103" t="s">
        <v>199</v>
      </c>
      <c r="AA212" s="103" t="s">
        <v>199</v>
      </c>
      <c r="AB212" s="103" t="s">
        <v>199</v>
      </c>
      <c r="AC212" s="103" t="s">
        <v>199</v>
      </c>
      <c r="AD212" s="103" t="s">
        <v>209</v>
      </c>
      <c r="AE212" s="103" t="s">
        <v>199</v>
      </c>
      <c r="AF212" s="103" t="s">
        <v>199</v>
      </c>
      <c r="AG212" s="103" t="s">
        <v>199</v>
      </c>
      <c r="AH212" s="103" t="s">
        <v>199</v>
      </c>
      <c r="AI212" s="103" t="s">
        <v>199</v>
      </c>
      <c r="AJ212" s="103" t="s">
        <v>199</v>
      </c>
      <c r="AK212" s="103" t="s">
        <v>199</v>
      </c>
      <c r="AL212" s="103" t="s">
        <v>234</v>
      </c>
    </row>
    <row r="213" spans="2:38" s="111" customFormat="1" ht="171" hidden="1" x14ac:dyDescent="0.2">
      <c r="B213" s="103" t="s">
        <v>453</v>
      </c>
      <c r="C213" s="104" t="s">
        <v>850</v>
      </c>
      <c r="D213" s="103" t="s">
        <v>1017</v>
      </c>
      <c r="E213" s="103" t="s">
        <v>1018</v>
      </c>
      <c r="F213" s="103" t="s">
        <v>1019</v>
      </c>
      <c r="G213" s="103"/>
      <c r="H213" s="103" t="s">
        <v>753</v>
      </c>
      <c r="I213" s="103" t="s">
        <v>944</v>
      </c>
      <c r="J213" s="103" t="s">
        <v>199</v>
      </c>
      <c r="K213" s="103" t="s">
        <v>199</v>
      </c>
      <c r="L213" s="103" t="s">
        <v>199</v>
      </c>
      <c r="M213" s="103" t="s">
        <v>1020</v>
      </c>
      <c r="N213" s="103" t="s">
        <v>1021</v>
      </c>
      <c r="O213" s="103" t="s">
        <v>1022</v>
      </c>
      <c r="P213" s="103" t="s">
        <v>872</v>
      </c>
      <c r="Q213" s="103"/>
      <c r="R213" s="103" t="s">
        <v>220</v>
      </c>
      <c r="S213" s="107">
        <v>45292</v>
      </c>
      <c r="T213" s="107">
        <v>45641</v>
      </c>
      <c r="U213" s="107" t="s">
        <v>199</v>
      </c>
      <c r="V213" s="103"/>
      <c r="W213" s="103"/>
      <c r="X213" s="103">
        <v>50</v>
      </c>
      <c r="Y213" s="103" t="s">
        <v>354</v>
      </c>
      <c r="Z213" s="103" t="s">
        <v>199</v>
      </c>
      <c r="AA213" s="103" t="s">
        <v>199</v>
      </c>
      <c r="AB213" s="103" t="s">
        <v>199</v>
      </c>
      <c r="AC213" s="103" t="s">
        <v>199</v>
      </c>
      <c r="AD213" s="103" t="s">
        <v>209</v>
      </c>
      <c r="AE213" s="103" t="s">
        <v>199</v>
      </c>
      <c r="AF213" s="103" t="s">
        <v>199</v>
      </c>
      <c r="AG213" s="103" t="s">
        <v>199</v>
      </c>
      <c r="AH213" s="103" t="s">
        <v>199</v>
      </c>
      <c r="AI213" s="103" t="s">
        <v>199</v>
      </c>
      <c r="AJ213" s="103" t="s">
        <v>199</v>
      </c>
      <c r="AK213" s="103" t="s">
        <v>199</v>
      </c>
      <c r="AL213" s="103" t="s">
        <v>234</v>
      </c>
    </row>
    <row r="214" spans="2:38" s="111" customFormat="1" ht="171" hidden="1" x14ac:dyDescent="0.2">
      <c r="B214" s="103" t="s">
        <v>453</v>
      </c>
      <c r="C214" s="104" t="s">
        <v>850</v>
      </c>
      <c r="D214" s="103" t="s">
        <v>1017</v>
      </c>
      <c r="E214" s="103" t="s">
        <v>1018</v>
      </c>
      <c r="F214" s="103" t="s">
        <v>1019</v>
      </c>
      <c r="G214" s="103"/>
      <c r="H214" s="103" t="s">
        <v>753</v>
      </c>
      <c r="I214" s="103" t="s">
        <v>944</v>
      </c>
      <c r="J214" s="103" t="s">
        <v>199</v>
      </c>
      <c r="K214" s="103" t="s">
        <v>199</v>
      </c>
      <c r="L214" s="103" t="s">
        <v>199</v>
      </c>
      <c r="M214" s="103" t="s">
        <v>1023</v>
      </c>
      <c r="N214" s="103" t="s">
        <v>1024</v>
      </c>
      <c r="O214" s="103" t="s">
        <v>1025</v>
      </c>
      <c r="P214" s="103" t="s">
        <v>872</v>
      </c>
      <c r="Q214" s="103"/>
      <c r="R214" s="103" t="s">
        <v>220</v>
      </c>
      <c r="S214" s="107">
        <v>45474</v>
      </c>
      <c r="T214" s="107">
        <v>45641</v>
      </c>
      <c r="U214" s="107" t="s">
        <v>512</v>
      </c>
      <c r="V214" s="103"/>
      <c r="W214" s="103"/>
      <c r="X214" s="103">
        <v>50</v>
      </c>
      <c r="Y214" s="103" t="s">
        <v>354</v>
      </c>
      <c r="Z214" s="103" t="s">
        <v>199</v>
      </c>
      <c r="AA214" s="103" t="s">
        <v>199</v>
      </c>
      <c r="AB214" s="103" t="s">
        <v>199</v>
      </c>
      <c r="AC214" s="103" t="s">
        <v>199</v>
      </c>
      <c r="AD214" s="103" t="s">
        <v>209</v>
      </c>
      <c r="AE214" s="103" t="s">
        <v>199</v>
      </c>
      <c r="AF214" s="103" t="s">
        <v>199</v>
      </c>
      <c r="AG214" s="103" t="s">
        <v>199</v>
      </c>
      <c r="AH214" s="103" t="s">
        <v>199</v>
      </c>
      <c r="AI214" s="103" t="s">
        <v>199</v>
      </c>
      <c r="AJ214" s="103" t="s">
        <v>199</v>
      </c>
      <c r="AK214" s="103" t="s">
        <v>199</v>
      </c>
      <c r="AL214" s="103" t="s">
        <v>234</v>
      </c>
    </row>
    <row r="215" spans="2:38" s="111" customFormat="1" ht="171" hidden="1" x14ac:dyDescent="0.2">
      <c r="B215" s="103" t="s">
        <v>453</v>
      </c>
      <c r="C215" s="104" t="s">
        <v>850</v>
      </c>
      <c r="D215" s="103" t="s">
        <v>1017</v>
      </c>
      <c r="E215" s="103" t="s">
        <v>1018</v>
      </c>
      <c r="F215" s="103" t="s">
        <v>1026</v>
      </c>
      <c r="G215" s="103"/>
      <c r="H215" s="103" t="s">
        <v>753</v>
      </c>
      <c r="I215" s="103" t="s">
        <v>944</v>
      </c>
      <c r="J215" s="103" t="s">
        <v>199</v>
      </c>
      <c r="K215" s="103" t="s">
        <v>199</v>
      </c>
      <c r="L215" s="103" t="s">
        <v>199</v>
      </c>
      <c r="M215" s="103" t="s">
        <v>1027</v>
      </c>
      <c r="N215" s="103" t="s">
        <v>1028</v>
      </c>
      <c r="O215" s="103" t="s">
        <v>1029</v>
      </c>
      <c r="P215" s="103" t="s">
        <v>872</v>
      </c>
      <c r="Q215" s="103"/>
      <c r="R215" s="103" t="s">
        <v>220</v>
      </c>
      <c r="S215" s="107">
        <v>45352</v>
      </c>
      <c r="T215" s="107">
        <v>45473</v>
      </c>
      <c r="U215" s="107" t="s">
        <v>512</v>
      </c>
      <c r="V215" s="103">
        <v>50</v>
      </c>
      <c r="W215" s="103" t="s">
        <v>354</v>
      </c>
      <c r="X215" s="103">
        <v>50</v>
      </c>
      <c r="Y215" s="103" t="s">
        <v>354</v>
      </c>
      <c r="Z215" s="103" t="s">
        <v>199</v>
      </c>
      <c r="AA215" s="103" t="s">
        <v>199</v>
      </c>
      <c r="AB215" s="103" t="s">
        <v>199</v>
      </c>
      <c r="AC215" s="103" t="s">
        <v>199</v>
      </c>
      <c r="AD215" s="103" t="s">
        <v>209</v>
      </c>
      <c r="AE215" s="103" t="s">
        <v>199</v>
      </c>
      <c r="AF215" s="103" t="s">
        <v>199</v>
      </c>
      <c r="AG215" s="103" t="s">
        <v>199</v>
      </c>
      <c r="AH215" s="103" t="s">
        <v>199</v>
      </c>
      <c r="AI215" s="103" t="s">
        <v>199</v>
      </c>
      <c r="AJ215" s="103" t="s">
        <v>199</v>
      </c>
      <c r="AK215" s="103" t="s">
        <v>199</v>
      </c>
      <c r="AL215" s="103" t="s">
        <v>234</v>
      </c>
    </row>
    <row r="216" spans="2:38" s="111" customFormat="1" ht="171" hidden="1" x14ac:dyDescent="0.2">
      <c r="B216" s="103" t="s">
        <v>453</v>
      </c>
      <c r="C216" s="104" t="s">
        <v>850</v>
      </c>
      <c r="D216" s="103" t="s">
        <v>1017</v>
      </c>
      <c r="E216" s="103" t="s">
        <v>1018</v>
      </c>
      <c r="F216" s="103" t="s">
        <v>1026</v>
      </c>
      <c r="G216" s="103"/>
      <c r="H216" s="103" t="s">
        <v>753</v>
      </c>
      <c r="I216" s="103" t="s">
        <v>944</v>
      </c>
      <c r="J216" s="103" t="s">
        <v>199</v>
      </c>
      <c r="K216" s="103" t="s">
        <v>199</v>
      </c>
      <c r="L216" s="103" t="s">
        <v>199</v>
      </c>
      <c r="M216" s="103" t="s">
        <v>1027</v>
      </c>
      <c r="N216" s="103" t="s">
        <v>1028</v>
      </c>
      <c r="O216" s="103" t="s">
        <v>1030</v>
      </c>
      <c r="P216" s="103" t="s">
        <v>872</v>
      </c>
      <c r="Q216" s="103"/>
      <c r="R216" s="103" t="s">
        <v>220</v>
      </c>
      <c r="S216" s="107">
        <v>45474</v>
      </c>
      <c r="T216" s="107">
        <v>45641</v>
      </c>
      <c r="U216" s="107" t="s">
        <v>512</v>
      </c>
      <c r="V216" s="103"/>
      <c r="W216" s="103"/>
      <c r="X216" s="103">
        <v>50</v>
      </c>
      <c r="Y216" s="103" t="s">
        <v>354</v>
      </c>
      <c r="Z216" s="103" t="s">
        <v>199</v>
      </c>
      <c r="AA216" s="103" t="s">
        <v>199</v>
      </c>
      <c r="AB216" s="103" t="s">
        <v>199</v>
      </c>
      <c r="AC216" s="103" t="s">
        <v>199</v>
      </c>
      <c r="AD216" s="103" t="s">
        <v>209</v>
      </c>
      <c r="AE216" s="103" t="s">
        <v>199</v>
      </c>
      <c r="AF216" s="103" t="s">
        <v>199</v>
      </c>
      <c r="AG216" s="103" t="s">
        <v>199</v>
      </c>
      <c r="AH216" s="103" t="s">
        <v>199</v>
      </c>
      <c r="AI216" s="103" t="s">
        <v>199</v>
      </c>
      <c r="AJ216" s="103" t="s">
        <v>199</v>
      </c>
      <c r="AK216" s="103" t="s">
        <v>199</v>
      </c>
      <c r="AL216" s="103" t="s">
        <v>234</v>
      </c>
    </row>
    <row r="217" spans="2:38" s="111" customFormat="1" ht="213" hidden="1" customHeight="1" x14ac:dyDescent="0.2">
      <c r="B217" s="103" t="s">
        <v>453</v>
      </c>
      <c r="C217" s="104" t="s">
        <v>850</v>
      </c>
      <c r="D217" s="103" t="s">
        <v>851</v>
      </c>
      <c r="E217" s="103" t="s">
        <v>1018</v>
      </c>
      <c r="F217" s="103" t="s">
        <v>1031</v>
      </c>
      <c r="G217" s="103"/>
      <c r="H217" s="103" t="s">
        <v>753</v>
      </c>
      <c r="I217" s="103" t="s">
        <v>854</v>
      </c>
      <c r="J217" s="103" t="s">
        <v>855</v>
      </c>
      <c r="K217" s="103" t="s">
        <v>199</v>
      </c>
      <c r="L217" s="103" t="s">
        <v>199</v>
      </c>
      <c r="M217" s="103" t="s">
        <v>1032</v>
      </c>
      <c r="N217" s="103" t="s">
        <v>1033</v>
      </c>
      <c r="O217" s="106" t="s">
        <v>1034</v>
      </c>
      <c r="P217" s="103" t="s">
        <v>872</v>
      </c>
      <c r="Q217" s="103"/>
      <c r="R217" s="103" t="s">
        <v>220</v>
      </c>
      <c r="S217" s="107">
        <v>45292</v>
      </c>
      <c r="T217" s="107">
        <v>45641</v>
      </c>
      <c r="U217" s="107" t="s">
        <v>512</v>
      </c>
      <c r="V217" s="108"/>
      <c r="W217" s="103"/>
      <c r="X217" s="103">
        <v>100</v>
      </c>
      <c r="Y217" s="103" t="s">
        <v>354</v>
      </c>
      <c r="Z217" s="103" t="s">
        <v>199</v>
      </c>
      <c r="AA217" s="103" t="s">
        <v>199</v>
      </c>
      <c r="AB217" s="103" t="s">
        <v>199</v>
      </c>
      <c r="AC217" s="103" t="s">
        <v>199</v>
      </c>
      <c r="AD217" s="103" t="s">
        <v>209</v>
      </c>
      <c r="AE217" s="103" t="s">
        <v>199</v>
      </c>
      <c r="AF217" s="103" t="s">
        <v>199</v>
      </c>
      <c r="AG217" s="103" t="s">
        <v>199</v>
      </c>
      <c r="AH217" s="103" t="s">
        <v>199</v>
      </c>
      <c r="AI217" s="103" t="s">
        <v>199</v>
      </c>
      <c r="AJ217" s="103" t="s">
        <v>199</v>
      </c>
      <c r="AK217" s="103" t="s">
        <v>199</v>
      </c>
      <c r="AL217" s="103" t="s">
        <v>234</v>
      </c>
    </row>
    <row r="218" spans="2:38" s="111" customFormat="1" ht="171" hidden="1" x14ac:dyDescent="0.2">
      <c r="B218" s="103" t="s">
        <v>453</v>
      </c>
      <c r="C218" s="104" t="s">
        <v>850</v>
      </c>
      <c r="D218" s="103" t="s">
        <v>1035</v>
      </c>
      <c r="E218" s="103" t="s">
        <v>1036</v>
      </c>
      <c r="F218" s="103" t="s">
        <v>1037</v>
      </c>
      <c r="G218" s="103"/>
      <c r="H218" s="103" t="s">
        <v>753</v>
      </c>
      <c r="I218" s="103" t="s">
        <v>854</v>
      </c>
      <c r="J218" s="103" t="s">
        <v>855</v>
      </c>
      <c r="K218" s="103" t="s">
        <v>199</v>
      </c>
      <c r="L218" s="103" t="s">
        <v>199</v>
      </c>
      <c r="M218" s="103" t="s">
        <v>1038</v>
      </c>
      <c r="N218" s="103" t="s">
        <v>1039</v>
      </c>
      <c r="O218" s="103" t="s">
        <v>1040</v>
      </c>
      <c r="P218" s="103" t="s">
        <v>872</v>
      </c>
      <c r="Q218" s="103"/>
      <c r="R218" s="103" t="s">
        <v>220</v>
      </c>
      <c r="S218" s="107">
        <v>45566</v>
      </c>
      <c r="T218" s="107">
        <v>45641</v>
      </c>
      <c r="U218" s="107" t="s">
        <v>512</v>
      </c>
      <c r="V218" s="108"/>
      <c r="W218" s="103"/>
      <c r="X218" s="103">
        <v>100</v>
      </c>
      <c r="Y218" s="103" t="s">
        <v>354</v>
      </c>
      <c r="Z218" s="103" t="s">
        <v>199</v>
      </c>
      <c r="AA218" s="103" t="s">
        <v>199</v>
      </c>
      <c r="AB218" s="103" t="s">
        <v>199</v>
      </c>
      <c r="AC218" s="103" t="s">
        <v>199</v>
      </c>
      <c r="AD218" s="103" t="s">
        <v>356</v>
      </c>
      <c r="AE218" s="103" t="s">
        <v>199</v>
      </c>
      <c r="AF218" s="103" t="s">
        <v>199</v>
      </c>
      <c r="AG218" s="103" t="s">
        <v>199</v>
      </c>
      <c r="AH218" s="103" t="s">
        <v>199</v>
      </c>
      <c r="AI218" s="103" t="s">
        <v>199</v>
      </c>
      <c r="AJ218" s="103" t="s">
        <v>199</v>
      </c>
      <c r="AK218" s="103" t="s">
        <v>199</v>
      </c>
      <c r="AL218" s="103" t="s">
        <v>913</v>
      </c>
    </row>
    <row r="219" spans="2:38" s="111" customFormat="1" ht="199.5" hidden="1" x14ac:dyDescent="0.2">
      <c r="B219" s="103" t="s">
        <v>453</v>
      </c>
      <c r="C219" s="104" t="s">
        <v>850</v>
      </c>
      <c r="D219" s="103" t="s">
        <v>1035</v>
      </c>
      <c r="E219" s="103" t="s">
        <v>1036</v>
      </c>
      <c r="F219" s="103" t="s">
        <v>1037</v>
      </c>
      <c r="G219" s="103"/>
      <c r="H219" s="103" t="s">
        <v>753</v>
      </c>
      <c r="I219" s="103" t="s">
        <v>854</v>
      </c>
      <c r="J219" s="103" t="s">
        <v>855</v>
      </c>
      <c r="K219" s="103" t="s">
        <v>199</v>
      </c>
      <c r="L219" s="103" t="s">
        <v>199</v>
      </c>
      <c r="M219" s="103" t="s">
        <v>1041</v>
      </c>
      <c r="N219" s="103" t="s">
        <v>1042</v>
      </c>
      <c r="O219" s="106" t="s">
        <v>1043</v>
      </c>
      <c r="P219" s="103" t="s">
        <v>667</v>
      </c>
      <c r="Q219" s="103" t="s">
        <v>1044</v>
      </c>
      <c r="R219" s="103" t="s">
        <v>99</v>
      </c>
      <c r="S219" s="107">
        <v>45292</v>
      </c>
      <c r="T219" s="107">
        <v>45641</v>
      </c>
      <c r="U219" s="107" t="s">
        <v>99</v>
      </c>
      <c r="V219" s="115"/>
      <c r="W219" s="103"/>
      <c r="X219" s="103">
        <v>100</v>
      </c>
      <c r="Y219" s="103" t="s">
        <v>354</v>
      </c>
      <c r="Z219" s="103" t="s">
        <v>199</v>
      </c>
      <c r="AA219" s="103" t="s">
        <v>199</v>
      </c>
      <c r="AB219" s="103" t="s">
        <v>199</v>
      </c>
      <c r="AC219" s="103" t="s">
        <v>199</v>
      </c>
      <c r="AD219" s="103" t="s">
        <v>356</v>
      </c>
      <c r="AE219" s="103" t="s">
        <v>487</v>
      </c>
      <c r="AF219" s="103" t="s">
        <v>199</v>
      </c>
      <c r="AG219" s="103" t="s">
        <v>199</v>
      </c>
      <c r="AH219" s="103" t="s">
        <v>199</v>
      </c>
      <c r="AI219" s="103" t="s">
        <v>199</v>
      </c>
      <c r="AJ219" s="103" t="s">
        <v>199</v>
      </c>
      <c r="AK219" s="103" t="s">
        <v>199</v>
      </c>
      <c r="AL219" s="103" t="s">
        <v>654</v>
      </c>
    </row>
    <row r="220" spans="2:38" s="111" customFormat="1" ht="171" hidden="1" x14ac:dyDescent="0.2">
      <c r="B220" s="103" t="s">
        <v>453</v>
      </c>
      <c r="C220" s="104" t="s">
        <v>850</v>
      </c>
      <c r="D220" s="103" t="s">
        <v>1035</v>
      </c>
      <c r="E220" s="103" t="s">
        <v>1036</v>
      </c>
      <c r="F220" s="103" t="s">
        <v>1045</v>
      </c>
      <c r="G220" s="103"/>
      <c r="H220" s="103" t="s">
        <v>753</v>
      </c>
      <c r="I220" s="103" t="s">
        <v>854</v>
      </c>
      <c r="J220" s="103" t="s">
        <v>855</v>
      </c>
      <c r="K220" s="103" t="s">
        <v>199</v>
      </c>
      <c r="L220" s="103" t="s">
        <v>199</v>
      </c>
      <c r="M220" s="103" t="s">
        <v>1046</v>
      </c>
      <c r="N220" s="103" t="s">
        <v>1047</v>
      </c>
      <c r="O220" s="106" t="s">
        <v>1048</v>
      </c>
      <c r="P220" s="103" t="s">
        <v>872</v>
      </c>
      <c r="Q220" s="103"/>
      <c r="R220" s="103" t="s">
        <v>220</v>
      </c>
      <c r="S220" s="107">
        <v>45566</v>
      </c>
      <c r="T220" s="107">
        <v>45641</v>
      </c>
      <c r="U220" s="107" t="s">
        <v>512</v>
      </c>
      <c r="V220" s="103"/>
      <c r="W220" s="103"/>
      <c r="X220" s="103">
        <v>50</v>
      </c>
      <c r="Y220" s="103" t="s">
        <v>354</v>
      </c>
      <c r="Z220" s="103" t="s">
        <v>199</v>
      </c>
      <c r="AA220" s="103" t="s">
        <v>199</v>
      </c>
      <c r="AB220" s="103" t="s">
        <v>199</v>
      </c>
      <c r="AC220" s="103" t="s">
        <v>199</v>
      </c>
      <c r="AD220" s="103" t="s">
        <v>209</v>
      </c>
      <c r="AE220" s="103" t="s">
        <v>199</v>
      </c>
      <c r="AF220" s="103" t="s">
        <v>199</v>
      </c>
      <c r="AG220" s="103" t="s">
        <v>199</v>
      </c>
      <c r="AH220" s="103" t="s">
        <v>199</v>
      </c>
      <c r="AI220" s="103" t="s">
        <v>199</v>
      </c>
      <c r="AJ220" s="103" t="s">
        <v>199</v>
      </c>
      <c r="AK220" s="103" t="s">
        <v>199</v>
      </c>
      <c r="AL220" s="103" t="s">
        <v>913</v>
      </c>
    </row>
    <row r="221" spans="2:38" s="111" customFormat="1" ht="171" hidden="1" x14ac:dyDescent="0.2">
      <c r="B221" s="103" t="s">
        <v>453</v>
      </c>
      <c r="C221" s="104" t="s">
        <v>850</v>
      </c>
      <c r="D221" s="103" t="s">
        <v>1035</v>
      </c>
      <c r="E221" s="103" t="s">
        <v>1036</v>
      </c>
      <c r="F221" s="103" t="s">
        <v>1045</v>
      </c>
      <c r="G221" s="103"/>
      <c r="H221" s="103" t="s">
        <v>753</v>
      </c>
      <c r="I221" s="103" t="s">
        <v>854</v>
      </c>
      <c r="J221" s="103" t="s">
        <v>855</v>
      </c>
      <c r="K221" s="103" t="s">
        <v>199</v>
      </c>
      <c r="L221" s="103" t="s">
        <v>199</v>
      </c>
      <c r="M221" s="103" t="s">
        <v>1049</v>
      </c>
      <c r="N221" s="103" t="s">
        <v>1050</v>
      </c>
      <c r="O221" s="106" t="s">
        <v>1051</v>
      </c>
      <c r="P221" s="103" t="s">
        <v>872</v>
      </c>
      <c r="Q221" s="103"/>
      <c r="R221" s="103" t="s">
        <v>220</v>
      </c>
      <c r="S221" s="107">
        <v>45474</v>
      </c>
      <c r="T221" s="107">
        <v>45641</v>
      </c>
      <c r="U221" s="107" t="s">
        <v>50</v>
      </c>
      <c r="V221" s="108"/>
      <c r="W221" s="103"/>
      <c r="X221" s="103">
        <v>50</v>
      </c>
      <c r="Y221" s="103" t="s">
        <v>354</v>
      </c>
      <c r="Z221" s="103" t="s">
        <v>199</v>
      </c>
      <c r="AA221" s="103" t="s">
        <v>199</v>
      </c>
      <c r="AB221" s="103" t="s">
        <v>199</v>
      </c>
      <c r="AC221" s="103" t="s">
        <v>199</v>
      </c>
      <c r="AD221" s="103" t="s">
        <v>209</v>
      </c>
      <c r="AE221" s="103" t="s">
        <v>199</v>
      </c>
      <c r="AF221" s="103" t="s">
        <v>199</v>
      </c>
      <c r="AG221" s="103" t="s">
        <v>199</v>
      </c>
      <c r="AH221" s="103" t="s">
        <v>199</v>
      </c>
      <c r="AI221" s="103" t="s">
        <v>199</v>
      </c>
      <c r="AJ221" s="103" t="s">
        <v>199</v>
      </c>
      <c r="AK221" s="103" t="s">
        <v>199</v>
      </c>
      <c r="AL221" s="103" t="s">
        <v>913</v>
      </c>
    </row>
    <row r="222" spans="2:38" s="111" customFormat="1" ht="185.25" hidden="1" x14ac:dyDescent="0.2">
      <c r="B222" s="103" t="s">
        <v>453</v>
      </c>
      <c r="C222" s="104" t="s">
        <v>850</v>
      </c>
      <c r="D222" s="103" t="s">
        <v>1035</v>
      </c>
      <c r="E222" s="103" t="s">
        <v>1036</v>
      </c>
      <c r="F222" s="103" t="s">
        <v>1052</v>
      </c>
      <c r="G222" s="103"/>
      <c r="H222" s="103" t="s">
        <v>753</v>
      </c>
      <c r="I222" s="103" t="s">
        <v>854</v>
      </c>
      <c r="J222" s="103" t="s">
        <v>855</v>
      </c>
      <c r="K222" s="103" t="s">
        <v>199</v>
      </c>
      <c r="L222" s="103" t="s">
        <v>199</v>
      </c>
      <c r="M222" s="123" t="s">
        <v>1053</v>
      </c>
      <c r="N222" s="123" t="s">
        <v>1054</v>
      </c>
      <c r="O222" s="123" t="s">
        <v>1055</v>
      </c>
      <c r="P222" s="103" t="s">
        <v>872</v>
      </c>
      <c r="Q222" s="103"/>
      <c r="R222" s="103" t="s">
        <v>220</v>
      </c>
      <c r="S222" s="107">
        <v>45474</v>
      </c>
      <c r="T222" s="107">
        <v>45641</v>
      </c>
      <c r="U222" s="107" t="s">
        <v>512</v>
      </c>
      <c r="V222" s="108"/>
      <c r="W222" s="103"/>
      <c r="X222" s="103">
        <v>70</v>
      </c>
      <c r="Y222" s="103" t="s">
        <v>354</v>
      </c>
      <c r="Z222" s="103" t="s">
        <v>355</v>
      </c>
      <c r="AA222" s="103" t="s">
        <v>374</v>
      </c>
      <c r="AB222" s="103" t="s">
        <v>199</v>
      </c>
      <c r="AC222" s="103" t="s">
        <v>199</v>
      </c>
      <c r="AD222" s="103" t="s">
        <v>357</v>
      </c>
      <c r="AE222" s="103" t="s">
        <v>356</v>
      </c>
      <c r="AF222" s="103" t="s">
        <v>417</v>
      </c>
      <c r="AG222" s="103" t="s">
        <v>199</v>
      </c>
      <c r="AH222" s="103" t="s">
        <v>199</v>
      </c>
      <c r="AI222" s="103" t="s">
        <v>199</v>
      </c>
      <c r="AJ222" s="103" t="s">
        <v>199</v>
      </c>
      <c r="AK222" s="103" t="s">
        <v>199</v>
      </c>
      <c r="AL222" s="103" t="s">
        <v>913</v>
      </c>
    </row>
    <row r="223" spans="2:38" s="111" customFormat="1" ht="171" hidden="1" x14ac:dyDescent="0.2">
      <c r="B223" s="103" t="s">
        <v>453</v>
      </c>
      <c r="C223" s="104" t="s">
        <v>850</v>
      </c>
      <c r="D223" s="103" t="s">
        <v>1035</v>
      </c>
      <c r="E223" s="103" t="s">
        <v>1036</v>
      </c>
      <c r="F223" s="103" t="s">
        <v>1052</v>
      </c>
      <c r="G223" s="103"/>
      <c r="H223" s="103" t="s">
        <v>753</v>
      </c>
      <c r="I223" s="103" t="s">
        <v>854</v>
      </c>
      <c r="J223" s="103" t="s">
        <v>855</v>
      </c>
      <c r="K223" s="103" t="s">
        <v>199</v>
      </c>
      <c r="L223" s="103" t="s">
        <v>199</v>
      </c>
      <c r="M223" s="103" t="s">
        <v>1056</v>
      </c>
      <c r="N223" s="103" t="s">
        <v>1057</v>
      </c>
      <c r="O223" s="106" t="s">
        <v>1058</v>
      </c>
      <c r="P223" s="103" t="s">
        <v>667</v>
      </c>
      <c r="Q223" s="103" t="s">
        <v>672</v>
      </c>
      <c r="R223" s="103" t="s">
        <v>1059</v>
      </c>
      <c r="S223" s="107">
        <v>45323</v>
      </c>
      <c r="T223" s="107">
        <v>45658</v>
      </c>
      <c r="U223" s="107" t="s">
        <v>99</v>
      </c>
      <c r="V223" s="115"/>
      <c r="W223" s="103"/>
      <c r="X223" s="103">
        <v>100</v>
      </c>
      <c r="Y223" s="103" t="s">
        <v>354</v>
      </c>
      <c r="Z223" s="103" t="s">
        <v>355</v>
      </c>
      <c r="AA223" s="103" t="s">
        <v>374</v>
      </c>
      <c r="AB223" s="103" t="s">
        <v>199</v>
      </c>
      <c r="AC223" s="103" t="s">
        <v>199</v>
      </c>
      <c r="AD223" s="103" t="s">
        <v>357</v>
      </c>
      <c r="AE223" s="103" t="s">
        <v>356</v>
      </c>
      <c r="AF223" s="103" t="s">
        <v>417</v>
      </c>
      <c r="AG223" s="103" t="s">
        <v>199</v>
      </c>
      <c r="AH223" s="103" t="s">
        <v>199</v>
      </c>
      <c r="AI223" s="103" t="s">
        <v>199</v>
      </c>
      <c r="AJ223" s="103" t="s">
        <v>199</v>
      </c>
      <c r="AK223" s="103" t="s">
        <v>199</v>
      </c>
      <c r="AL223" s="103" t="s">
        <v>654</v>
      </c>
    </row>
    <row r="224" spans="2:38" s="111" customFormat="1" ht="171" hidden="1" x14ac:dyDescent="0.2">
      <c r="B224" s="103" t="s">
        <v>453</v>
      </c>
      <c r="C224" s="104" t="s">
        <v>850</v>
      </c>
      <c r="D224" s="103" t="s">
        <v>1060</v>
      </c>
      <c r="E224" s="103" t="s">
        <v>1061</v>
      </c>
      <c r="F224" s="103" t="s">
        <v>1062</v>
      </c>
      <c r="G224" s="103"/>
      <c r="H224" s="103" t="s">
        <v>753</v>
      </c>
      <c r="I224" s="103" t="s">
        <v>855</v>
      </c>
      <c r="J224" s="103" t="s">
        <v>199</v>
      </c>
      <c r="K224" s="103" t="s">
        <v>199</v>
      </c>
      <c r="L224" s="103" t="s">
        <v>199</v>
      </c>
      <c r="M224" s="103" t="s">
        <v>1063</v>
      </c>
      <c r="N224" s="106" t="s">
        <v>1064</v>
      </c>
      <c r="O224" s="103" t="s">
        <v>1065</v>
      </c>
      <c r="P224" s="103" t="s">
        <v>872</v>
      </c>
      <c r="Q224" s="103"/>
      <c r="R224" s="103" t="s">
        <v>220</v>
      </c>
      <c r="S224" s="107">
        <v>45474</v>
      </c>
      <c r="T224" s="107">
        <v>45641</v>
      </c>
      <c r="U224" s="107" t="s">
        <v>512</v>
      </c>
      <c r="V224" s="103"/>
      <c r="W224" s="103"/>
      <c r="X224" s="103">
        <v>100</v>
      </c>
      <c r="Y224" s="103" t="s">
        <v>354</v>
      </c>
      <c r="Z224" s="103" t="s">
        <v>355</v>
      </c>
      <c r="AA224" s="103" t="s">
        <v>199</v>
      </c>
      <c r="AB224" s="103" t="s">
        <v>199</v>
      </c>
      <c r="AC224" s="103" t="s">
        <v>199</v>
      </c>
      <c r="AD224" s="103" t="s">
        <v>357</v>
      </c>
      <c r="AE224" s="103" t="s">
        <v>417</v>
      </c>
      <c r="AF224" s="103" t="s">
        <v>199</v>
      </c>
      <c r="AG224" s="103" t="s">
        <v>199</v>
      </c>
      <c r="AH224" s="103" t="s">
        <v>199</v>
      </c>
      <c r="AI224" s="103" t="s">
        <v>199</v>
      </c>
      <c r="AJ224" s="103" t="s">
        <v>199</v>
      </c>
      <c r="AK224" s="103" t="s">
        <v>199</v>
      </c>
      <c r="AL224" s="103" t="s">
        <v>913</v>
      </c>
    </row>
    <row r="225" spans="2:38" s="111" customFormat="1" ht="171" hidden="1" x14ac:dyDescent="0.2">
      <c r="B225" s="103" t="s">
        <v>453</v>
      </c>
      <c r="C225" s="104" t="s">
        <v>850</v>
      </c>
      <c r="D225" s="103" t="s">
        <v>1060</v>
      </c>
      <c r="E225" s="103" t="s">
        <v>1061</v>
      </c>
      <c r="F225" s="103" t="s">
        <v>1062</v>
      </c>
      <c r="G225" s="103"/>
      <c r="H225" s="103" t="s">
        <v>753</v>
      </c>
      <c r="I225" s="103" t="s">
        <v>855</v>
      </c>
      <c r="J225" s="103" t="s">
        <v>199</v>
      </c>
      <c r="K225" s="103" t="s">
        <v>199</v>
      </c>
      <c r="L225" s="103" t="s">
        <v>199</v>
      </c>
      <c r="M225" s="103" t="s">
        <v>1066</v>
      </c>
      <c r="N225" s="103" t="s">
        <v>1067</v>
      </c>
      <c r="O225" s="103" t="s">
        <v>1068</v>
      </c>
      <c r="P225" s="103" t="s">
        <v>872</v>
      </c>
      <c r="Q225" s="103" t="s">
        <v>1069</v>
      </c>
      <c r="R225" s="103" t="s">
        <v>220</v>
      </c>
      <c r="S225" s="107">
        <v>45323</v>
      </c>
      <c r="T225" s="107">
        <v>45504</v>
      </c>
      <c r="U225" s="107" t="s">
        <v>512</v>
      </c>
      <c r="V225" s="140"/>
      <c r="W225" s="103"/>
      <c r="X225" s="106"/>
      <c r="Y225" s="103" t="s">
        <v>355</v>
      </c>
      <c r="Z225" s="103" t="s">
        <v>355</v>
      </c>
      <c r="AA225" s="103" t="s">
        <v>199</v>
      </c>
      <c r="AB225" s="103" t="s">
        <v>199</v>
      </c>
      <c r="AC225" s="103" t="s">
        <v>199</v>
      </c>
      <c r="AD225" s="103" t="s">
        <v>357</v>
      </c>
      <c r="AE225" s="103" t="s">
        <v>417</v>
      </c>
      <c r="AF225" s="103" t="s">
        <v>487</v>
      </c>
      <c r="AG225" s="103" t="s">
        <v>199</v>
      </c>
      <c r="AH225" s="103" t="s">
        <v>199</v>
      </c>
      <c r="AI225" s="103" t="s">
        <v>199</v>
      </c>
      <c r="AJ225" s="103" t="s">
        <v>199</v>
      </c>
      <c r="AK225" s="103" t="s">
        <v>199</v>
      </c>
      <c r="AL225" s="103" t="s">
        <v>913</v>
      </c>
    </row>
    <row r="226" spans="2:38" s="111" customFormat="1" ht="171" hidden="1" x14ac:dyDescent="0.2">
      <c r="B226" s="103" t="s">
        <v>453</v>
      </c>
      <c r="C226" s="104" t="s">
        <v>850</v>
      </c>
      <c r="D226" s="103" t="s">
        <v>1060</v>
      </c>
      <c r="E226" s="103" t="s">
        <v>1061</v>
      </c>
      <c r="F226" s="103" t="s">
        <v>1070</v>
      </c>
      <c r="G226" s="103"/>
      <c r="H226" s="103" t="s">
        <v>753</v>
      </c>
      <c r="I226" s="103" t="s">
        <v>855</v>
      </c>
      <c r="J226" s="103" t="s">
        <v>199</v>
      </c>
      <c r="K226" s="103" t="s">
        <v>199</v>
      </c>
      <c r="L226" s="103" t="s">
        <v>199</v>
      </c>
      <c r="M226" s="103" t="s">
        <v>1071</v>
      </c>
      <c r="N226" s="103" t="s">
        <v>1072</v>
      </c>
      <c r="O226" s="103" t="s">
        <v>1073</v>
      </c>
      <c r="P226" s="103" t="s">
        <v>872</v>
      </c>
      <c r="Q226" s="103"/>
      <c r="R226" s="107" t="s">
        <v>220</v>
      </c>
      <c r="S226" s="107">
        <v>45520</v>
      </c>
      <c r="T226" s="107">
        <v>45626</v>
      </c>
      <c r="U226" s="103" t="s">
        <v>50</v>
      </c>
      <c r="V226" s="103"/>
      <c r="W226" s="103"/>
      <c r="X226" s="103">
        <v>50</v>
      </c>
      <c r="Y226" s="103" t="s">
        <v>355</v>
      </c>
      <c r="Z226" s="103" t="s">
        <v>199</v>
      </c>
      <c r="AA226" s="103" t="s">
        <v>199</v>
      </c>
      <c r="AB226" s="103" t="s">
        <v>199</v>
      </c>
      <c r="AC226" s="103" t="s">
        <v>199</v>
      </c>
      <c r="AD226" s="103" t="s">
        <v>357</v>
      </c>
      <c r="AE226" s="103" t="s">
        <v>417</v>
      </c>
      <c r="AF226" s="103" t="s">
        <v>199</v>
      </c>
      <c r="AG226" s="103" t="s">
        <v>199</v>
      </c>
      <c r="AH226" s="103" t="s">
        <v>199</v>
      </c>
      <c r="AI226" s="103" t="s">
        <v>199</v>
      </c>
      <c r="AJ226" s="123" t="s">
        <v>199</v>
      </c>
      <c r="AK226" s="141" t="s">
        <v>199</v>
      </c>
      <c r="AL226" s="123" t="s">
        <v>913</v>
      </c>
    </row>
    <row r="227" spans="2:38" s="111" customFormat="1" ht="171" hidden="1" x14ac:dyDescent="0.2">
      <c r="B227" s="103" t="s">
        <v>453</v>
      </c>
      <c r="C227" s="104" t="s">
        <v>850</v>
      </c>
      <c r="D227" s="103" t="s">
        <v>1060</v>
      </c>
      <c r="E227" s="103" t="s">
        <v>1061</v>
      </c>
      <c r="F227" s="103" t="s">
        <v>1070</v>
      </c>
      <c r="G227" s="103"/>
      <c r="H227" s="103" t="s">
        <v>753</v>
      </c>
      <c r="I227" s="103" t="s">
        <v>855</v>
      </c>
      <c r="J227" s="103" t="s">
        <v>199</v>
      </c>
      <c r="K227" s="103" t="s">
        <v>199</v>
      </c>
      <c r="L227" s="103" t="s">
        <v>199</v>
      </c>
      <c r="M227" s="103" t="s">
        <v>1074</v>
      </c>
      <c r="N227" s="103" t="s">
        <v>1075</v>
      </c>
      <c r="O227" s="142" t="s">
        <v>1076</v>
      </c>
      <c r="P227" s="103" t="s">
        <v>872</v>
      </c>
      <c r="Q227" s="103"/>
      <c r="R227" s="107" t="s">
        <v>220</v>
      </c>
      <c r="S227" s="107">
        <v>45566</v>
      </c>
      <c r="T227" s="107">
        <v>45641</v>
      </c>
      <c r="U227" s="103" t="s">
        <v>50</v>
      </c>
      <c r="V227" s="103"/>
      <c r="W227" s="103"/>
      <c r="X227" s="103">
        <v>50</v>
      </c>
      <c r="Y227" s="103" t="s">
        <v>355</v>
      </c>
      <c r="Z227" s="103" t="s">
        <v>199</v>
      </c>
      <c r="AA227" s="103" t="s">
        <v>199</v>
      </c>
      <c r="AB227" s="103" t="s">
        <v>199</v>
      </c>
      <c r="AC227" s="103" t="s">
        <v>199</v>
      </c>
      <c r="AD227" s="103" t="s">
        <v>357</v>
      </c>
      <c r="AE227" s="103" t="s">
        <v>417</v>
      </c>
      <c r="AF227" s="103" t="s">
        <v>487</v>
      </c>
      <c r="AG227" s="103" t="s">
        <v>199</v>
      </c>
      <c r="AH227" s="103" t="s">
        <v>199</v>
      </c>
      <c r="AI227" s="103" t="s">
        <v>199</v>
      </c>
      <c r="AJ227" s="123" t="s">
        <v>199</v>
      </c>
      <c r="AK227" s="141" t="s">
        <v>199</v>
      </c>
      <c r="AL227" s="123" t="s">
        <v>913</v>
      </c>
    </row>
    <row r="228" spans="2:38" s="111" customFormat="1" ht="142.5" hidden="1" x14ac:dyDescent="0.2">
      <c r="B228" s="67" t="s">
        <v>453</v>
      </c>
      <c r="C228" s="104" t="s">
        <v>454</v>
      </c>
      <c r="D228" s="67" t="s">
        <v>1077</v>
      </c>
      <c r="E228" s="67" t="s">
        <v>1078</v>
      </c>
      <c r="F228" s="67" t="s">
        <v>1079</v>
      </c>
      <c r="G228" s="67"/>
      <c r="H228" s="58" t="s">
        <v>1080</v>
      </c>
      <c r="I228" s="67" t="s">
        <v>1081</v>
      </c>
      <c r="J228" s="58" t="s">
        <v>199</v>
      </c>
      <c r="K228" s="58" t="s">
        <v>199</v>
      </c>
      <c r="L228" s="58" t="s">
        <v>199</v>
      </c>
      <c r="M228" s="67" t="s">
        <v>1082</v>
      </c>
      <c r="N228" s="68" t="s">
        <v>1083</v>
      </c>
      <c r="O228" s="67" t="s">
        <v>1084</v>
      </c>
      <c r="P228" s="58" t="s">
        <v>1085</v>
      </c>
      <c r="Q228" s="58" t="s">
        <v>1086</v>
      </c>
      <c r="R228" s="58" t="s">
        <v>99</v>
      </c>
      <c r="S228" s="69">
        <v>45323</v>
      </c>
      <c r="T228" s="69">
        <v>45401</v>
      </c>
      <c r="U228" s="69" t="s">
        <v>512</v>
      </c>
      <c r="V228" s="131" t="s">
        <v>1518</v>
      </c>
      <c r="W228" s="131" t="s">
        <v>1518</v>
      </c>
      <c r="X228" s="77">
        <v>0.45</v>
      </c>
      <c r="Y228" s="58" t="s">
        <v>208</v>
      </c>
      <c r="Z228" s="58" t="s">
        <v>207</v>
      </c>
      <c r="AA228" s="58" t="s">
        <v>374</v>
      </c>
      <c r="AB228" s="58" t="s">
        <v>199</v>
      </c>
      <c r="AC228" s="58" t="s">
        <v>199</v>
      </c>
      <c r="AD228" s="103" t="s">
        <v>487</v>
      </c>
      <c r="AE228" s="103" t="s">
        <v>248</v>
      </c>
      <c r="AF228" s="103" t="s">
        <v>199</v>
      </c>
      <c r="AG228" s="103" t="s">
        <v>199</v>
      </c>
      <c r="AH228" s="103" t="s">
        <v>199</v>
      </c>
      <c r="AI228" s="103" t="s">
        <v>199</v>
      </c>
      <c r="AJ228" s="73" t="s">
        <v>199</v>
      </c>
      <c r="AK228" s="73" t="s">
        <v>199</v>
      </c>
      <c r="AL228" s="67" t="s">
        <v>654</v>
      </c>
    </row>
    <row r="229" spans="2:38" s="111" customFormat="1" ht="128.25" hidden="1" x14ac:dyDescent="0.2">
      <c r="B229" s="67" t="s">
        <v>453</v>
      </c>
      <c r="C229" s="104" t="s">
        <v>454</v>
      </c>
      <c r="D229" s="67" t="s">
        <v>1077</v>
      </c>
      <c r="E229" s="67" t="s">
        <v>1078</v>
      </c>
      <c r="F229" s="67" t="s">
        <v>1079</v>
      </c>
      <c r="G229" s="67"/>
      <c r="H229" s="58" t="s">
        <v>1080</v>
      </c>
      <c r="I229" s="67" t="s">
        <v>1081</v>
      </c>
      <c r="J229" s="58" t="s">
        <v>199</v>
      </c>
      <c r="K229" s="58" t="s">
        <v>199</v>
      </c>
      <c r="L229" s="58" t="s">
        <v>199</v>
      </c>
      <c r="M229" s="67" t="s">
        <v>1087</v>
      </c>
      <c r="N229" s="68" t="s">
        <v>1088</v>
      </c>
      <c r="O229" s="67" t="s">
        <v>1089</v>
      </c>
      <c r="P229" s="58" t="s">
        <v>1085</v>
      </c>
      <c r="Q229" s="58" t="s">
        <v>1086</v>
      </c>
      <c r="R229" s="58" t="s">
        <v>99</v>
      </c>
      <c r="S229" s="69">
        <v>45404</v>
      </c>
      <c r="T229" s="69">
        <v>45433</v>
      </c>
      <c r="U229" s="69" t="s">
        <v>99</v>
      </c>
      <c r="V229" s="131" t="s">
        <v>1518</v>
      </c>
      <c r="W229" s="131" t="s">
        <v>1518</v>
      </c>
      <c r="X229" s="77">
        <v>0.05</v>
      </c>
      <c r="Y229" s="58" t="s">
        <v>208</v>
      </c>
      <c r="Z229" s="58" t="s">
        <v>207</v>
      </c>
      <c r="AA229" s="58" t="s">
        <v>374</v>
      </c>
      <c r="AB229" s="58" t="s">
        <v>199</v>
      </c>
      <c r="AC229" s="58" t="s">
        <v>199</v>
      </c>
      <c r="AD229" s="103" t="s">
        <v>487</v>
      </c>
      <c r="AE229" s="103" t="s">
        <v>248</v>
      </c>
      <c r="AF229" s="103" t="s">
        <v>199</v>
      </c>
      <c r="AG229" s="103" t="s">
        <v>199</v>
      </c>
      <c r="AH229" s="103" t="s">
        <v>199</v>
      </c>
      <c r="AI229" s="103" t="s">
        <v>199</v>
      </c>
      <c r="AJ229" s="73" t="s">
        <v>199</v>
      </c>
      <c r="AK229" s="73" t="s">
        <v>199</v>
      </c>
      <c r="AL229" s="67" t="s">
        <v>654</v>
      </c>
    </row>
    <row r="230" spans="2:38" s="111" customFormat="1" ht="128.25" hidden="1" x14ac:dyDescent="0.2">
      <c r="B230" s="67" t="s">
        <v>453</v>
      </c>
      <c r="C230" s="104" t="s">
        <v>454</v>
      </c>
      <c r="D230" s="67" t="s">
        <v>1077</v>
      </c>
      <c r="E230" s="67" t="s">
        <v>1078</v>
      </c>
      <c r="F230" s="67" t="s">
        <v>1079</v>
      </c>
      <c r="G230" s="67"/>
      <c r="H230" s="58" t="s">
        <v>1080</v>
      </c>
      <c r="I230" s="67" t="s">
        <v>1081</v>
      </c>
      <c r="J230" s="58" t="s">
        <v>199</v>
      </c>
      <c r="K230" s="58" t="s">
        <v>199</v>
      </c>
      <c r="L230" s="58" t="s">
        <v>199</v>
      </c>
      <c r="M230" s="67" t="s">
        <v>1090</v>
      </c>
      <c r="N230" s="67" t="s">
        <v>1091</v>
      </c>
      <c r="O230" s="67" t="s">
        <v>1092</v>
      </c>
      <c r="P230" s="58" t="s">
        <v>1085</v>
      </c>
      <c r="Q230" s="58" t="s">
        <v>1086</v>
      </c>
      <c r="R230" s="58" t="s">
        <v>99</v>
      </c>
      <c r="S230" s="69">
        <v>45404</v>
      </c>
      <c r="T230" s="69">
        <v>45433</v>
      </c>
      <c r="U230" s="69" t="s">
        <v>1093</v>
      </c>
      <c r="V230" s="131" t="s">
        <v>1518</v>
      </c>
      <c r="W230" s="131" t="s">
        <v>1518</v>
      </c>
      <c r="X230" s="77">
        <v>0.2</v>
      </c>
      <c r="Y230" s="58" t="s">
        <v>208</v>
      </c>
      <c r="Z230" s="58" t="s">
        <v>207</v>
      </c>
      <c r="AA230" s="58" t="s">
        <v>199</v>
      </c>
      <c r="AB230" s="58" t="s">
        <v>199</v>
      </c>
      <c r="AC230" s="58" t="s">
        <v>199</v>
      </c>
      <c r="AD230" s="103" t="s">
        <v>487</v>
      </c>
      <c r="AE230" s="103" t="s">
        <v>248</v>
      </c>
      <c r="AF230" s="103" t="s">
        <v>199</v>
      </c>
      <c r="AG230" s="103" t="s">
        <v>199</v>
      </c>
      <c r="AH230" s="103" t="s">
        <v>199</v>
      </c>
      <c r="AI230" s="103" t="s">
        <v>199</v>
      </c>
      <c r="AJ230" s="73" t="s">
        <v>199</v>
      </c>
      <c r="AK230" s="73" t="s">
        <v>199</v>
      </c>
      <c r="AL230" s="67" t="s">
        <v>654</v>
      </c>
    </row>
    <row r="231" spans="2:38" s="111" customFormat="1" ht="128.25" hidden="1" x14ac:dyDescent="0.2">
      <c r="B231" s="67" t="s">
        <v>453</v>
      </c>
      <c r="C231" s="104" t="s">
        <v>454</v>
      </c>
      <c r="D231" s="67" t="s">
        <v>1077</v>
      </c>
      <c r="E231" s="67" t="s">
        <v>1078</v>
      </c>
      <c r="F231" s="67" t="s">
        <v>1079</v>
      </c>
      <c r="G231" s="67"/>
      <c r="H231" s="58" t="s">
        <v>1080</v>
      </c>
      <c r="I231" s="67" t="s">
        <v>1081</v>
      </c>
      <c r="J231" s="58" t="s">
        <v>199</v>
      </c>
      <c r="K231" s="58" t="s">
        <v>199</v>
      </c>
      <c r="L231" s="58" t="s">
        <v>199</v>
      </c>
      <c r="M231" s="67" t="s">
        <v>1094</v>
      </c>
      <c r="N231" s="67" t="s">
        <v>1095</v>
      </c>
      <c r="O231" s="67" t="s">
        <v>1096</v>
      </c>
      <c r="P231" s="58" t="s">
        <v>1085</v>
      </c>
      <c r="Q231" s="58" t="s">
        <v>1086</v>
      </c>
      <c r="R231" s="58" t="s">
        <v>99</v>
      </c>
      <c r="S231" s="69">
        <v>45404</v>
      </c>
      <c r="T231" s="69">
        <v>45426</v>
      </c>
      <c r="U231" s="69" t="s">
        <v>1093</v>
      </c>
      <c r="V231" s="131" t="s">
        <v>1518</v>
      </c>
      <c r="W231" s="131" t="s">
        <v>1518</v>
      </c>
      <c r="X231" s="77">
        <v>0.1</v>
      </c>
      <c r="Y231" s="58" t="s">
        <v>208</v>
      </c>
      <c r="Z231" s="58" t="s">
        <v>247</v>
      </c>
      <c r="AA231" s="58" t="s">
        <v>199</v>
      </c>
      <c r="AB231" s="58" t="s">
        <v>199</v>
      </c>
      <c r="AC231" s="58" t="s">
        <v>199</v>
      </c>
      <c r="AD231" s="103" t="s">
        <v>487</v>
      </c>
      <c r="AE231" s="103" t="s">
        <v>248</v>
      </c>
      <c r="AF231" s="103" t="s">
        <v>199</v>
      </c>
      <c r="AG231" s="103" t="s">
        <v>199</v>
      </c>
      <c r="AH231" s="103" t="s">
        <v>199</v>
      </c>
      <c r="AI231" s="103" t="s">
        <v>199</v>
      </c>
      <c r="AJ231" s="73" t="s">
        <v>199</v>
      </c>
      <c r="AK231" s="73" t="s">
        <v>199</v>
      </c>
      <c r="AL231" s="67" t="s">
        <v>774</v>
      </c>
    </row>
    <row r="232" spans="2:38" s="111" customFormat="1" ht="213.75" hidden="1" x14ac:dyDescent="0.2">
      <c r="B232" s="67" t="s">
        <v>453</v>
      </c>
      <c r="C232" s="104" t="s">
        <v>454</v>
      </c>
      <c r="D232" s="67" t="s">
        <v>1077</v>
      </c>
      <c r="E232" s="67" t="s">
        <v>1078</v>
      </c>
      <c r="F232" s="67" t="s">
        <v>1079</v>
      </c>
      <c r="G232" s="67"/>
      <c r="H232" s="58" t="s">
        <v>1080</v>
      </c>
      <c r="I232" s="67" t="s">
        <v>1081</v>
      </c>
      <c r="J232" s="58" t="s">
        <v>199</v>
      </c>
      <c r="K232" s="58" t="s">
        <v>199</v>
      </c>
      <c r="L232" s="58" t="s">
        <v>199</v>
      </c>
      <c r="M232" s="67" t="s">
        <v>1097</v>
      </c>
      <c r="N232" s="67" t="s">
        <v>1098</v>
      </c>
      <c r="O232" s="67" t="s">
        <v>1099</v>
      </c>
      <c r="P232" s="58" t="s">
        <v>1085</v>
      </c>
      <c r="Q232" s="58" t="s">
        <v>1086</v>
      </c>
      <c r="R232" s="58" t="s">
        <v>99</v>
      </c>
      <c r="S232" s="69">
        <v>45427</v>
      </c>
      <c r="T232" s="69">
        <v>45450</v>
      </c>
      <c r="U232" s="69" t="s">
        <v>1093</v>
      </c>
      <c r="V232" s="131" t="s">
        <v>1518</v>
      </c>
      <c r="W232" s="131" t="s">
        <v>1518</v>
      </c>
      <c r="X232" s="77">
        <v>0.1</v>
      </c>
      <c r="Y232" s="58" t="s">
        <v>208</v>
      </c>
      <c r="Z232" s="58" t="s">
        <v>247</v>
      </c>
      <c r="AA232" s="58" t="s">
        <v>199</v>
      </c>
      <c r="AB232" s="58" t="s">
        <v>199</v>
      </c>
      <c r="AC232" s="58" t="s">
        <v>199</v>
      </c>
      <c r="AD232" s="103" t="s">
        <v>487</v>
      </c>
      <c r="AE232" s="103" t="s">
        <v>248</v>
      </c>
      <c r="AF232" s="103" t="s">
        <v>199</v>
      </c>
      <c r="AG232" s="103" t="s">
        <v>199</v>
      </c>
      <c r="AH232" s="103" t="s">
        <v>199</v>
      </c>
      <c r="AI232" s="103" t="s">
        <v>199</v>
      </c>
      <c r="AJ232" s="73" t="s">
        <v>199</v>
      </c>
      <c r="AK232" s="73" t="s">
        <v>199</v>
      </c>
      <c r="AL232" s="67" t="s">
        <v>774</v>
      </c>
    </row>
    <row r="233" spans="2:38" s="111" customFormat="1" ht="128.25" hidden="1" x14ac:dyDescent="0.2">
      <c r="B233" s="67" t="s">
        <v>453</v>
      </c>
      <c r="C233" s="104" t="s">
        <v>454</v>
      </c>
      <c r="D233" s="67" t="s">
        <v>1077</v>
      </c>
      <c r="E233" s="67" t="s">
        <v>1078</v>
      </c>
      <c r="F233" s="67" t="s">
        <v>1079</v>
      </c>
      <c r="G233" s="67"/>
      <c r="H233" s="58" t="s">
        <v>1080</v>
      </c>
      <c r="I233" s="67" t="s">
        <v>1081</v>
      </c>
      <c r="J233" s="58" t="s">
        <v>199</v>
      </c>
      <c r="K233" s="58" t="s">
        <v>199</v>
      </c>
      <c r="L233" s="58" t="s">
        <v>199</v>
      </c>
      <c r="M233" s="67" t="s">
        <v>1100</v>
      </c>
      <c r="N233" s="67" t="s">
        <v>1101</v>
      </c>
      <c r="O233" s="67" t="s">
        <v>1102</v>
      </c>
      <c r="P233" s="58" t="s">
        <v>1085</v>
      </c>
      <c r="Q233" s="58" t="s">
        <v>1086</v>
      </c>
      <c r="R233" s="58" t="s">
        <v>99</v>
      </c>
      <c r="S233" s="69">
        <v>45454</v>
      </c>
      <c r="T233" s="69">
        <v>45460</v>
      </c>
      <c r="U233" s="69" t="s">
        <v>1093</v>
      </c>
      <c r="V233" s="131" t="s">
        <v>1518</v>
      </c>
      <c r="W233" s="131" t="s">
        <v>1518</v>
      </c>
      <c r="X233" s="77">
        <v>0.05</v>
      </c>
      <c r="Y233" s="58" t="s">
        <v>208</v>
      </c>
      <c r="Z233" s="58" t="s">
        <v>247</v>
      </c>
      <c r="AA233" s="58" t="s">
        <v>199</v>
      </c>
      <c r="AB233" s="58" t="s">
        <v>199</v>
      </c>
      <c r="AC233" s="58" t="s">
        <v>199</v>
      </c>
      <c r="AD233" s="103" t="s">
        <v>487</v>
      </c>
      <c r="AE233" s="103" t="s">
        <v>248</v>
      </c>
      <c r="AF233" s="103" t="s">
        <v>199</v>
      </c>
      <c r="AG233" s="103" t="s">
        <v>199</v>
      </c>
      <c r="AH233" s="103" t="s">
        <v>199</v>
      </c>
      <c r="AI233" s="103" t="s">
        <v>199</v>
      </c>
      <c r="AJ233" s="73" t="s">
        <v>199</v>
      </c>
      <c r="AK233" s="73" t="s">
        <v>199</v>
      </c>
      <c r="AL233" s="67" t="s">
        <v>774</v>
      </c>
    </row>
    <row r="234" spans="2:38" s="111" customFormat="1" ht="128.25" hidden="1" x14ac:dyDescent="0.2">
      <c r="B234" s="67" t="s">
        <v>453</v>
      </c>
      <c r="C234" s="104" t="s">
        <v>454</v>
      </c>
      <c r="D234" s="67" t="s">
        <v>1077</v>
      </c>
      <c r="E234" s="67" t="s">
        <v>1078</v>
      </c>
      <c r="F234" s="67" t="s">
        <v>1079</v>
      </c>
      <c r="G234" s="67"/>
      <c r="H234" s="58" t="s">
        <v>1080</v>
      </c>
      <c r="I234" s="67" t="s">
        <v>1081</v>
      </c>
      <c r="J234" s="58" t="s">
        <v>199</v>
      </c>
      <c r="K234" s="58" t="s">
        <v>199</v>
      </c>
      <c r="L234" s="58" t="s">
        <v>199</v>
      </c>
      <c r="M234" s="67" t="s">
        <v>1103</v>
      </c>
      <c r="N234" s="67" t="s">
        <v>1104</v>
      </c>
      <c r="O234" s="67" t="s">
        <v>1105</v>
      </c>
      <c r="P234" s="58" t="s">
        <v>1085</v>
      </c>
      <c r="Q234" s="58" t="s">
        <v>1086</v>
      </c>
      <c r="R234" s="58" t="s">
        <v>99</v>
      </c>
      <c r="S234" s="69">
        <v>45461</v>
      </c>
      <c r="T234" s="69">
        <v>45471</v>
      </c>
      <c r="U234" s="69" t="s">
        <v>0</v>
      </c>
      <c r="V234" s="131" t="s">
        <v>1518</v>
      </c>
      <c r="W234" s="131" t="s">
        <v>1518</v>
      </c>
      <c r="X234" s="77">
        <v>0.05</v>
      </c>
      <c r="Y234" s="58" t="s">
        <v>208</v>
      </c>
      <c r="Z234" s="58" t="s">
        <v>247</v>
      </c>
      <c r="AA234" s="58" t="s">
        <v>245</v>
      </c>
      <c r="AB234" s="58" t="s">
        <v>199</v>
      </c>
      <c r="AC234" s="58" t="s">
        <v>199</v>
      </c>
      <c r="AD234" s="103" t="s">
        <v>487</v>
      </c>
      <c r="AE234" s="103" t="s">
        <v>248</v>
      </c>
      <c r="AF234" s="103" t="s">
        <v>199</v>
      </c>
      <c r="AG234" s="103" t="s">
        <v>199</v>
      </c>
      <c r="AH234" s="103" t="s">
        <v>199</v>
      </c>
      <c r="AI234" s="103" t="s">
        <v>199</v>
      </c>
      <c r="AJ234" s="73" t="s">
        <v>199</v>
      </c>
      <c r="AK234" s="73" t="s">
        <v>199</v>
      </c>
      <c r="AL234" s="67" t="s">
        <v>1106</v>
      </c>
    </row>
    <row r="235" spans="2:38" s="111" customFormat="1" ht="128.25" hidden="1" x14ac:dyDescent="0.2">
      <c r="B235" s="67" t="s">
        <v>453</v>
      </c>
      <c r="C235" s="104" t="s">
        <v>454</v>
      </c>
      <c r="D235" s="67" t="s">
        <v>1077</v>
      </c>
      <c r="E235" s="67" t="s">
        <v>1078</v>
      </c>
      <c r="F235" s="67" t="s">
        <v>1107</v>
      </c>
      <c r="G235" s="67"/>
      <c r="H235" s="58" t="s">
        <v>1080</v>
      </c>
      <c r="I235" s="58" t="s">
        <v>199</v>
      </c>
      <c r="J235" s="67" t="s">
        <v>1081</v>
      </c>
      <c r="K235" s="58" t="s">
        <v>199</v>
      </c>
      <c r="L235" s="58" t="s">
        <v>199</v>
      </c>
      <c r="M235" s="67" t="s">
        <v>1108</v>
      </c>
      <c r="N235" s="67" t="s">
        <v>1109</v>
      </c>
      <c r="O235" s="67" t="s">
        <v>1110</v>
      </c>
      <c r="P235" s="58" t="s">
        <v>1085</v>
      </c>
      <c r="Q235" s="58" t="s">
        <v>1086</v>
      </c>
      <c r="R235" s="58" t="s">
        <v>99</v>
      </c>
      <c r="S235" s="69">
        <v>45475</v>
      </c>
      <c r="T235" s="69">
        <v>45541</v>
      </c>
      <c r="U235" s="69" t="s">
        <v>512</v>
      </c>
      <c r="V235" s="131" t="s">
        <v>1518</v>
      </c>
      <c r="W235" s="131" t="s">
        <v>1518</v>
      </c>
      <c r="X235" s="77">
        <v>0.3</v>
      </c>
      <c r="Y235" s="58" t="s">
        <v>208</v>
      </c>
      <c r="Z235" s="58" t="s">
        <v>207</v>
      </c>
      <c r="AA235" s="58" t="s">
        <v>199</v>
      </c>
      <c r="AB235" s="58" t="s">
        <v>199</v>
      </c>
      <c r="AC235" s="58" t="s">
        <v>199</v>
      </c>
      <c r="AD235" s="103" t="s">
        <v>487</v>
      </c>
      <c r="AE235" s="103" t="s">
        <v>248</v>
      </c>
      <c r="AF235" s="103" t="s">
        <v>199</v>
      </c>
      <c r="AG235" s="103" t="s">
        <v>199</v>
      </c>
      <c r="AH235" s="103" t="s">
        <v>199</v>
      </c>
      <c r="AI235" s="103" t="s">
        <v>199</v>
      </c>
      <c r="AJ235" s="73" t="s">
        <v>199</v>
      </c>
      <c r="AK235" s="73" t="s">
        <v>199</v>
      </c>
      <c r="AL235" s="67" t="s">
        <v>654</v>
      </c>
    </row>
    <row r="236" spans="2:38" s="111" customFormat="1" ht="128.25" hidden="1" x14ac:dyDescent="0.2">
      <c r="B236" s="67" t="s">
        <v>453</v>
      </c>
      <c r="C236" s="104" t="s">
        <v>454</v>
      </c>
      <c r="D236" s="67" t="s">
        <v>1077</v>
      </c>
      <c r="E236" s="67" t="s">
        <v>1078</v>
      </c>
      <c r="F236" s="67" t="s">
        <v>1107</v>
      </c>
      <c r="G236" s="67"/>
      <c r="H236" s="58" t="s">
        <v>1080</v>
      </c>
      <c r="I236" s="58" t="s">
        <v>199</v>
      </c>
      <c r="J236" s="67" t="s">
        <v>1081</v>
      </c>
      <c r="K236" s="58" t="s">
        <v>199</v>
      </c>
      <c r="L236" s="58" t="s">
        <v>199</v>
      </c>
      <c r="M236" s="67" t="s">
        <v>1111</v>
      </c>
      <c r="N236" s="67" t="s">
        <v>1112</v>
      </c>
      <c r="O236" s="67" t="s">
        <v>1113</v>
      </c>
      <c r="P236" s="58" t="s">
        <v>1085</v>
      </c>
      <c r="Q236" s="58" t="s">
        <v>1086</v>
      </c>
      <c r="R236" s="58" t="s">
        <v>99</v>
      </c>
      <c r="S236" s="69">
        <v>45544</v>
      </c>
      <c r="T236" s="69">
        <v>45576</v>
      </c>
      <c r="U236" s="69" t="s">
        <v>512</v>
      </c>
      <c r="V236" s="131" t="s">
        <v>1518</v>
      </c>
      <c r="W236" s="131" t="s">
        <v>1518</v>
      </c>
      <c r="X236" s="77">
        <v>0.05</v>
      </c>
      <c r="Y236" s="58" t="s">
        <v>208</v>
      </c>
      <c r="Z236" s="58" t="s">
        <v>207</v>
      </c>
      <c r="AA236" s="58" t="s">
        <v>199</v>
      </c>
      <c r="AB236" s="58" t="s">
        <v>199</v>
      </c>
      <c r="AC236" s="58" t="s">
        <v>199</v>
      </c>
      <c r="AD236" s="103" t="s">
        <v>487</v>
      </c>
      <c r="AE236" s="103" t="s">
        <v>248</v>
      </c>
      <c r="AF236" s="103" t="s">
        <v>199</v>
      </c>
      <c r="AG236" s="103" t="s">
        <v>199</v>
      </c>
      <c r="AH236" s="103" t="s">
        <v>199</v>
      </c>
      <c r="AI236" s="103" t="s">
        <v>199</v>
      </c>
      <c r="AJ236" s="73" t="s">
        <v>199</v>
      </c>
      <c r="AK236" s="73" t="s">
        <v>199</v>
      </c>
      <c r="AL236" s="67" t="s">
        <v>654</v>
      </c>
    </row>
    <row r="237" spans="2:38" s="111" customFormat="1" ht="128.25" hidden="1" x14ac:dyDescent="0.2">
      <c r="B237" s="67" t="s">
        <v>453</v>
      </c>
      <c r="C237" s="104" t="s">
        <v>454</v>
      </c>
      <c r="D237" s="67" t="s">
        <v>1077</v>
      </c>
      <c r="E237" s="67" t="s">
        <v>1078</v>
      </c>
      <c r="F237" s="67" t="s">
        <v>1107</v>
      </c>
      <c r="G237" s="67"/>
      <c r="H237" s="58" t="s">
        <v>1080</v>
      </c>
      <c r="I237" s="58" t="s">
        <v>199</v>
      </c>
      <c r="J237" s="67" t="s">
        <v>1081</v>
      </c>
      <c r="K237" s="58" t="s">
        <v>199</v>
      </c>
      <c r="L237" s="58" t="s">
        <v>199</v>
      </c>
      <c r="M237" s="67" t="s">
        <v>1114</v>
      </c>
      <c r="N237" s="67" t="s">
        <v>1109</v>
      </c>
      <c r="O237" s="67" t="s">
        <v>1115</v>
      </c>
      <c r="P237" s="58" t="s">
        <v>1085</v>
      </c>
      <c r="Q237" s="58" t="s">
        <v>1086</v>
      </c>
      <c r="R237" s="58" t="s">
        <v>99</v>
      </c>
      <c r="S237" s="69">
        <v>45544</v>
      </c>
      <c r="T237" s="69">
        <v>45596</v>
      </c>
      <c r="U237" s="69" t="s">
        <v>512</v>
      </c>
      <c r="V237" s="131" t="s">
        <v>1518</v>
      </c>
      <c r="W237" s="131" t="s">
        <v>1518</v>
      </c>
      <c r="X237" s="77">
        <v>0.3</v>
      </c>
      <c r="Y237" s="58" t="s">
        <v>208</v>
      </c>
      <c r="Z237" s="58" t="s">
        <v>199</v>
      </c>
      <c r="AA237" s="58" t="s">
        <v>199</v>
      </c>
      <c r="AB237" s="58" t="s">
        <v>199</v>
      </c>
      <c r="AC237" s="58" t="s">
        <v>199</v>
      </c>
      <c r="AD237" s="103" t="s">
        <v>487</v>
      </c>
      <c r="AE237" s="103" t="s">
        <v>248</v>
      </c>
      <c r="AF237" s="103" t="s">
        <v>199</v>
      </c>
      <c r="AG237" s="103" t="s">
        <v>199</v>
      </c>
      <c r="AH237" s="103" t="s">
        <v>199</v>
      </c>
      <c r="AI237" s="103" t="s">
        <v>199</v>
      </c>
      <c r="AJ237" s="73" t="s">
        <v>199</v>
      </c>
      <c r="AK237" s="73" t="s">
        <v>199</v>
      </c>
      <c r="AL237" s="67" t="s">
        <v>654</v>
      </c>
    </row>
    <row r="238" spans="2:38" s="111" customFormat="1" ht="128.25" hidden="1" x14ac:dyDescent="0.2">
      <c r="B238" s="67" t="s">
        <v>453</v>
      </c>
      <c r="C238" s="104" t="s">
        <v>454</v>
      </c>
      <c r="D238" s="67" t="s">
        <v>1077</v>
      </c>
      <c r="E238" s="67" t="s">
        <v>1078</v>
      </c>
      <c r="F238" s="67" t="s">
        <v>1107</v>
      </c>
      <c r="G238" s="67"/>
      <c r="H238" s="58" t="s">
        <v>1080</v>
      </c>
      <c r="I238" s="58" t="s">
        <v>199</v>
      </c>
      <c r="J238" s="67" t="s">
        <v>1081</v>
      </c>
      <c r="K238" s="58" t="s">
        <v>199</v>
      </c>
      <c r="L238" s="58" t="s">
        <v>199</v>
      </c>
      <c r="M238" s="67" t="s">
        <v>1116</v>
      </c>
      <c r="N238" s="67" t="s">
        <v>1117</v>
      </c>
      <c r="O238" s="67" t="s">
        <v>1118</v>
      </c>
      <c r="P238" s="58" t="s">
        <v>1085</v>
      </c>
      <c r="Q238" s="58" t="s">
        <v>1086</v>
      </c>
      <c r="R238" s="58" t="s">
        <v>99</v>
      </c>
      <c r="S238" s="69">
        <v>45597</v>
      </c>
      <c r="T238" s="69">
        <v>45625</v>
      </c>
      <c r="U238" s="69" t="s">
        <v>512</v>
      </c>
      <c r="V238" s="131" t="s">
        <v>1518</v>
      </c>
      <c r="W238" s="131" t="s">
        <v>1518</v>
      </c>
      <c r="X238" s="77">
        <v>0.3</v>
      </c>
      <c r="Y238" s="58" t="s">
        <v>208</v>
      </c>
      <c r="Z238" s="58" t="s">
        <v>207</v>
      </c>
      <c r="AA238" s="58" t="s">
        <v>374</v>
      </c>
      <c r="AB238" s="58" t="s">
        <v>199</v>
      </c>
      <c r="AC238" s="58" t="s">
        <v>199</v>
      </c>
      <c r="AD238" s="103" t="s">
        <v>487</v>
      </c>
      <c r="AE238" s="103" t="s">
        <v>248</v>
      </c>
      <c r="AF238" s="103" t="s">
        <v>199</v>
      </c>
      <c r="AG238" s="103" t="s">
        <v>199</v>
      </c>
      <c r="AH238" s="103" t="s">
        <v>199</v>
      </c>
      <c r="AI238" s="103" t="s">
        <v>199</v>
      </c>
      <c r="AJ238" s="73" t="s">
        <v>199</v>
      </c>
      <c r="AK238" s="73" t="s">
        <v>199</v>
      </c>
      <c r="AL238" s="67" t="s">
        <v>654</v>
      </c>
    </row>
    <row r="239" spans="2:38" s="111" customFormat="1" ht="128.25" hidden="1" x14ac:dyDescent="0.2">
      <c r="B239" s="67" t="s">
        <v>453</v>
      </c>
      <c r="C239" s="104" t="s">
        <v>454</v>
      </c>
      <c r="D239" s="67" t="s">
        <v>1077</v>
      </c>
      <c r="E239" s="67" t="s">
        <v>1078</v>
      </c>
      <c r="F239" s="67" t="s">
        <v>1107</v>
      </c>
      <c r="G239" s="67"/>
      <c r="H239" s="58" t="s">
        <v>1080</v>
      </c>
      <c r="I239" s="58" t="s">
        <v>199</v>
      </c>
      <c r="J239" s="67" t="s">
        <v>1081</v>
      </c>
      <c r="K239" s="58" t="s">
        <v>199</v>
      </c>
      <c r="L239" s="58" t="s">
        <v>199</v>
      </c>
      <c r="M239" s="67" t="s">
        <v>1119</v>
      </c>
      <c r="N239" s="67" t="s">
        <v>1112</v>
      </c>
      <c r="O239" s="67" t="s">
        <v>1120</v>
      </c>
      <c r="P239" s="58" t="s">
        <v>1085</v>
      </c>
      <c r="Q239" s="58" t="s">
        <v>1086</v>
      </c>
      <c r="R239" s="58" t="s">
        <v>99</v>
      </c>
      <c r="S239" s="69">
        <v>45614</v>
      </c>
      <c r="T239" s="69">
        <v>45646</v>
      </c>
      <c r="U239" s="69" t="s">
        <v>512</v>
      </c>
      <c r="V239" s="131" t="s">
        <v>1518</v>
      </c>
      <c r="W239" s="131" t="s">
        <v>1518</v>
      </c>
      <c r="X239" s="77">
        <v>0.05</v>
      </c>
      <c r="Y239" s="58" t="s">
        <v>208</v>
      </c>
      <c r="Z239" s="58" t="s">
        <v>207</v>
      </c>
      <c r="AA239" s="58" t="s">
        <v>374</v>
      </c>
      <c r="AB239" s="58" t="s">
        <v>199</v>
      </c>
      <c r="AC239" s="58" t="s">
        <v>199</v>
      </c>
      <c r="AD239" s="103" t="s">
        <v>487</v>
      </c>
      <c r="AE239" s="103" t="s">
        <v>248</v>
      </c>
      <c r="AF239" s="103" t="s">
        <v>199</v>
      </c>
      <c r="AG239" s="103" t="s">
        <v>199</v>
      </c>
      <c r="AH239" s="103" t="s">
        <v>199</v>
      </c>
      <c r="AI239" s="103" t="s">
        <v>199</v>
      </c>
      <c r="AJ239" s="73" t="s">
        <v>199</v>
      </c>
      <c r="AK239" s="73" t="s">
        <v>199</v>
      </c>
      <c r="AL239" s="67" t="s">
        <v>654</v>
      </c>
    </row>
    <row r="240" spans="2:38" s="111" customFormat="1" ht="128.25" hidden="1" x14ac:dyDescent="0.2">
      <c r="B240" s="103" t="s">
        <v>453</v>
      </c>
      <c r="C240" s="104" t="s">
        <v>454</v>
      </c>
      <c r="D240" s="103" t="s">
        <v>1077</v>
      </c>
      <c r="E240" s="67" t="s">
        <v>1078</v>
      </c>
      <c r="F240" s="103" t="s">
        <v>1121</v>
      </c>
      <c r="G240" s="103"/>
      <c r="H240" s="103" t="s">
        <v>1122</v>
      </c>
      <c r="I240" s="103" t="s">
        <v>854</v>
      </c>
      <c r="J240" s="103" t="s">
        <v>199</v>
      </c>
      <c r="K240" s="103" t="s">
        <v>199</v>
      </c>
      <c r="L240" s="103" t="s">
        <v>199</v>
      </c>
      <c r="M240" s="103" t="s">
        <v>1123</v>
      </c>
      <c r="N240" s="103" t="s">
        <v>1123</v>
      </c>
      <c r="O240" s="106" t="s">
        <v>1124</v>
      </c>
      <c r="P240" s="103" t="s">
        <v>486</v>
      </c>
      <c r="Q240" s="103" t="s">
        <v>1125</v>
      </c>
      <c r="R240" s="103" t="s">
        <v>99</v>
      </c>
      <c r="S240" s="107">
        <v>45474</v>
      </c>
      <c r="T240" s="107">
        <v>45519</v>
      </c>
      <c r="U240" s="107" t="s">
        <v>512</v>
      </c>
      <c r="V240" s="115"/>
      <c r="W240" s="103"/>
      <c r="X240" s="103"/>
      <c r="Y240" s="103" t="s">
        <v>207</v>
      </c>
      <c r="Z240" s="103" t="s">
        <v>208</v>
      </c>
      <c r="AA240" s="103" t="s">
        <v>374</v>
      </c>
      <c r="AB240" s="103" t="s">
        <v>199</v>
      </c>
      <c r="AC240" s="103" t="s">
        <v>199</v>
      </c>
      <c r="AD240" s="103" t="s">
        <v>487</v>
      </c>
      <c r="AE240" s="103" t="s">
        <v>199</v>
      </c>
      <c r="AF240" s="103" t="s">
        <v>199</v>
      </c>
      <c r="AG240" s="103" t="s">
        <v>199</v>
      </c>
      <c r="AH240" s="103" t="s">
        <v>199</v>
      </c>
      <c r="AI240" s="103" t="s">
        <v>199</v>
      </c>
      <c r="AJ240" s="103" t="s">
        <v>199</v>
      </c>
      <c r="AK240" s="103" t="s">
        <v>199</v>
      </c>
      <c r="AL240" s="103" t="s">
        <v>610</v>
      </c>
    </row>
    <row r="241" spans="2:38" s="111" customFormat="1" ht="128.25" hidden="1" x14ac:dyDescent="0.2">
      <c r="B241" s="103" t="s">
        <v>453</v>
      </c>
      <c r="C241" s="104" t="s">
        <v>454</v>
      </c>
      <c r="D241" s="103" t="s">
        <v>1077</v>
      </c>
      <c r="E241" s="67" t="s">
        <v>1078</v>
      </c>
      <c r="F241" s="103" t="s">
        <v>1121</v>
      </c>
      <c r="G241" s="103"/>
      <c r="H241" s="103" t="s">
        <v>1122</v>
      </c>
      <c r="I241" s="103" t="s">
        <v>854</v>
      </c>
      <c r="J241" s="103" t="s">
        <v>199</v>
      </c>
      <c r="K241" s="103" t="s">
        <v>199</v>
      </c>
      <c r="L241" s="103" t="s">
        <v>199</v>
      </c>
      <c r="M241" s="103" t="s">
        <v>489</v>
      </c>
      <c r="N241" s="103" t="s">
        <v>489</v>
      </c>
      <c r="O241" s="106" t="s">
        <v>1126</v>
      </c>
      <c r="P241" s="103" t="s">
        <v>486</v>
      </c>
      <c r="Q241" s="103" t="s">
        <v>1127</v>
      </c>
      <c r="R241" s="103" t="s">
        <v>99</v>
      </c>
      <c r="S241" s="107">
        <v>45519</v>
      </c>
      <c r="T241" s="107">
        <v>45565</v>
      </c>
      <c r="U241" s="107" t="s">
        <v>512</v>
      </c>
      <c r="V241" s="115"/>
      <c r="W241" s="103"/>
      <c r="X241" s="103"/>
      <c r="Y241" s="103" t="s">
        <v>207</v>
      </c>
      <c r="Z241" s="103" t="s">
        <v>208</v>
      </c>
      <c r="AA241" s="103" t="s">
        <v>374</v>
      </c>
      <c r="AB241" s="103" t="s">
        <v>199</v>
      </c>
      <c r="AC241" s="103" t="s">
        <v>199</v>
      </c>
      <c r="AD241" s="103" t="s">
        <v>487</v>
      </c>
      <c r="AE241" s="103" t="s">
        <v>199</v>
      </c>
      <c r="AF241" s="103" t="s">
        <v>199</v>
      </c>
      <c r="AG241" s="103" t="s">
        <v>199</v>
      </c>
      <c r="AH241" s="103" t="s">
        <v>199</v>
      </c>
      <c r="AI241" s="103" t="s">
        <v>199</v>
      </c>
      <c r="AJ241" s="103" t="s">
        <v>199</v>
      </c>
      <c r="AK241" s="103" t="s">
        <v>199</v>
      </c>
      <c r="AL241" s="103" t="s">
        <v>610</v>
      </c>
    </row>
    <row r="242" spans="2:38" s="111" customFormat="1" ht="171" hidden="1" x14ac:dyDescent="0.2">
      <c r="B242" s="67" t="s">
        <v>453</v>
      </c>
      <c r="C242" s="78" t="s">
        <v>850</v>
      </c>
      <c r="D242" s="67" t="s">
        <v>1128</v>
      </c>
      <c r="E242" s="67" t="s">
        <v>1129</v>
      </c>
      <c r="F242" s="67" t="s">
        <v>1130</v>
      </c>
      <c r="G242" s="67"/>
      <c r="H242" s="58" t="s">
        <v>1080</v>
      </c>
      <c r="I242" s="67" t="s">
        <v>1131</v>
      </c>
      <c r="J242" s="58" t="s">
        <v>199</v>
      </c>
      <c r="K242" s="58" t="s">
        <v>199</v>
      </c>
      <c r="L242" s="58" t="s">
        <v>199</v>
      </c>
      <c r="M242" s="67" t="s">
        <v>1132</v>
      </c>
      <c r="N242" s="67" t="s">
        <v>1133</v>
      </c>
      <c r="O242" s="67" t="s">
        <v>1134</v>
      </c>
      <c r="P242" s="58" t="s">
        <v>1085</v>
      </c>
      <c r="Q242" s="58"/>
      <c r="R242" s="58" t="s">
        <v>99</v>
      </c>
      <c r="S242" s="69">
        <v>45323</v>
      </c>
      <c r="T242" s="69">
        <v>45418</v>
      </c>
      <c r="U242" s="69" t="s">
        <v>99</v>
      </c>
      <c r="V242" s="131" t="s">
        <v>1518</v>
      </c>
      <c r="W242" s="131" t="s">
        <v>1518</v>
      </c>
      <c r="X242" s="77">
        <v>0.45</v>
      </c>
      <c r="Y242" s="58" t="s">
        <v>208</v>
      </c>
      <c r="Z242" s="58" t="s">
        <v>207</v>
      </c>
      <c r="AA242" s="58" t="s">
        <v>374</v>
      </c>
      <c r="AB242" s="58" t="s">
        <v>354</v>
      </c>
      <c r="AC242" s="58" t="s">
        <v>199</v>
      </c>
      <c r="AD242" s="103" t="s">
        <v>487</v>
      </c>
      <c r="AE242" s="103" t="s">
        <v>248</v>
      </c>
      <c r="AF242" s="103" t="s">
        <v>199</v>
      </c>
      <c r="AG242" s="103" t="s">
        <v>199</v>
      </c>
      <c r="AH242" s="103" t="s">
        <v>199</v>
      </c>
      <c r="AI242" s="103" t="s">
        <v>199</v>
      </c>
      <c r="AJ242" s="73" t="s">
        <v>199</v>
      </c>
      <c r="AK242" s="73" t="s">
        <v>199</v>
      </c>
      <c r="AL242" s="67" t="s">
        <v>654</v>
      </c>
    </row>
    <row r="243" spans="2:38" s="111" customFormat="1" ht="171" hidden="1" x14ac:dyDescent="0.2">
      <c r="B243" s="67" t="s">
        <v>453</v>
      </c>
      <c r="C243" s="78" t="s">
        <v>850</v>
      </c>
      <c r="D243" s="67" t="s">
        <v>1128</v>
      </c>
      <c r="E243" s="67" t="s">
        <v>1129</v>
      </c>
      <c r="F243" s="67" t="s">
        <v>1130</v>
      </c>
      <c r="G243" s="67"/>
      <c r="H243" s="58" t="s">
        <v>1080</v>
      </c>
      <c r="I243" s="67" t="s">
        <v>1131</v>
      </c>
      <c r="J243" s="58" t="s">
        <v>199</v>
      </c>
      <c r="K243" s="58" t="s">
        <v>199</v>
      </c>
      <c r="L243" s="58" t="s">
        <v>199</v>
      </c>
      <c r="M243" s="67" t="s">
        <v>1135</v>
      </c>
      <c r="N243" s="67" t="s">
        <v>1136</v>
      </c>
      <c r="O243" s="67" t="s">
        <v>1137</v>
      </c>
      <c r="P243" s="58" t="s">
        <v>1085</v>
      </c>
      <c r="Q243" s="58" t="s">
        <v>1138</v>
      </c>
      <c r="R243" s="58" t="s">
        <v>99</v>
      </c>
      <c r="S243" s="69">
        <v>45418</v>
      </c>
      <c r="T243" s="69">
        <v>45450</v>
      </c>
      <c r="U243" s="69" t="s">
        <v>99</v>
      </c>
      <c r="V243" s="131" t="s">
        <v>1518</v>
      </c>
      <c r="W243" s="131" t="s">
        <v>1518</v>
      </c>
      <c r="X243" s="77">
        <v>0.05</v>
      </c>
      <c r="Y243" s="58" t="s">
        <v>208</v>
      </c>
      <c r="Z243" s="58" t="s">
        <v>207</v>
      </c>
      <c r="AA243" s="58" t="s">
        <v>374</v>
      </c>
      <c r="AB243" s="58" t="s">
        <v>354</v>
      </c>
      <c r="AC243" s="58" t="s">
        <v>199</v>
      </c>
      <c r="AD243" s="103" t="s">
        <v>487</v>
      </c>
      <c r="AE243" s="103" t="s">
        <v>248</v>
      </c>
      <c r="AF243" s="103" t="s">
        <v>199</v>
      </c>
      <c r="AG243" s="103" t="s">
        <v>199</v>
      </c>
      <c r="AH243" s="103" t="s">
        <v>199</v>
      </c>
      <c r="AI243" s="103" t="s">
        <v>199</v>
      </c>
      <c r="AJ243" s="73" t="s">
        <v>199</v>
      </c>
      <c r="AK243" s="73" t="s">
        <v>199</v>
      </c>
      <c r="AL243" s="67" t="s">
        <v>654</v>
      </c>
    </row>
    <row r="244" spans="2:38" s="111" customFormat="1" ht="171" hidden="1" x14ac:dyDescent="0.2">
      <c r="B244" s="67" t="s">
        <v>453</v>
      </c>
      <c r="C244" s="78" t="s">
        <v>850</v>
      </c>
      <c r="D244" s="67" t="s">
        <v>1128</v>
      </c>
      <c r="E244" s="67" t="s">
        <v>1129</v>
      </c>
      <c r="F244" s="67" t="s">
        <v>1139</v>
      </c>
      <c r="G244" s="67"/>
      <c r="H244" s="58" t="s">
        <v>1080</v>
      </c>
      <c r="I244" s="67" t="s">
        <v>1131</v>
      </c>
      <c r="J244" s="58" t="s">
        <v>199</v>
      </c>
      <c r="K244" s="58" t="s">
        <v>199</v>
      </c>
      <c r="L244" s="58" t="s">
        <v>199</v>
      </c>
      <c r="M244" s="67" t="s">
        <v>1140</v>
      </c>
      <c r="N244" s="67" t="s">
        <v>1141</v>
      </c>
      <c r="O244" s="67" t="s">
        <v>1142</v>
      </c>
      <c r="P244" s="58" t="s">
        <v>1085</v>
      </c>
      <c r="Q244" s="58" t="s">
        <v>1138</v>
      </c>
      <c r="R244" s="58" t="s">
        <v>99</v>
      </c>
      <c r="S244" s="69">
        <v>45323</v>
      </c>
      <c r="T244" s="69">
        <v>45418</v>
      </c>
      <c r="U244" s="69" t="s">
        <v>99</v>
      </c>
      <c r="V244" s="131" t="s">
        <v>1518</v>
      </c>
      <c r="W244" s="131" t="s">
        <v>1518</v>
      </c>
      <c r="X244" s="77">
        <v>0.45</v>
      </c>
      <c r="Y244" s="58" t="s">
        <v>207</v>
      </c>
      <c r="Z244" s="58" t="s">
        <v>374</v>
      </c>
      <c r="AA244" s="58" t="s">
        <v>354</v>
      </c>
      <c r="AB244" s="58" t="s">
        <v>199</v>
      </c>
      <c r="AC244" s="58" t="s">
        <v>199</v>
      </c>
      <c r="AD244" s="103" t="s">
        <v>209</v>
      </c>
      <c r="AE244" s="103" t="s">
        <v>248</v>
      </c>
      <c r="AF244" s="103" t="s">
        <v>199</v>
      </c>
      <c r="AG244" s="103" t="s">
        <v>199</v>
      </c>
      <c r="AH244" s="103" t="s">
        <v>199</v>
      </c>
      <c r="AI244" s="103" t="s">
        <v>199</v>
      </c>
      <c r="AJ244" s="73" t="s">
        <v>199</v>
      </c>
      <c r="AK244" s="73" t="s">
        <v>199</v>
      </c>
      <c r="AL244" s="67" t="s">
        <v>654</v>
      </c>
    </row>
    <row r="245" spans="2:38" s="111" customFormat="1" ht="171" hidden="1" x14ac:dyDescent="0.2">
      <c r="B245" s="67" t="s">
        <v>453</v>
      </c>
      <c r="C245" s="78" t="s">
        <v>850</v>
      </c>
      <c r="D245" s="67" t="s">
        <v>1128</v>
      </c>
      <c r="E245" s="67" t="s">
        <v>1129</v>
      </c>
      <c r="F245" s="67" t="s">
        <v>1139</v>
      </c>
      <c r="G245" s="67"/>
      <c r="H245" s="58" t="s">
        <v>1080</v>
      </c>
      <c r="I245" s="67" t="s">
        <v>1131</v>
      </c>
      <c r="J245" s="58" t="s">
        <v>199</v>
      </c>
      <c r="K245" s="58" t="s">
        <v>199</v>
      </c>
      <c r="L245" s="58" t="s">
        <v>199</v>
      </c>
      <c r="M245" s="67" t="s">
        <v>1143</v>
      </c>
      <c r="N245" s="67" t="s">
        <v>1144</v>
      </c>
      <c r="O245" s="67" t="s">
        <v>1145</v>
      </c>
      <c r="P245" s="58" t="s">
        <v>491</v>
      </c>
      <c r="Q245" s="58" t="s">
        <v>1146</v>
      </c>
      <c r="R245" s="58" t="s">
        <v>99</v>
      </c>
      <c r="S245" s="69">
        <v>45418</v>
      </c>
      <c r="T245" s="69">
        <v>45450</v>
      </c>
      <c r="U245" s="69" t="s">
        <v>99</v>
      </c>
      <c r="V245" s="131" t="s">
        <v>1518</v>
      </c>
      <c r="W245" s="131" t="s">
        <v>1518</v>
      </c>
      <c r="X245" s="77">
        <v>0.05</v>
      </c>
      <c r="Y245" s="58" t="s">
        <v>207</v>
      </c>
      <c r="Z245" s="58" t="s">
        <v>374</v>
      </c>
      <c r="AA245" s="58" t="s">
        <v>354</v>
      </c>
      <c r="AB245" s="58" t="s">
        <v>199</v>
      </c>
      <c r="AC245" s="58" t="s">
        <v>199</v>
      </c>
      <c r="AD245" s="103" t="s">
        <v>209</v>
      </c>
      <c r="AE245" s="103" t="s">
        <v>248</v>
      </c>
      <c r="AF245" s="103" t="s">
        <v>199</v>
      </c>
      <c r="AG245" s="103" t="s">
        <v>199</v>
      </c>
      <c r="AH245" s="103" t="s">
        <v>199</v>
      </c>
      <c r="AI245" s="58" t="s">
        <v>199</v>
      </c>
      <c r="AJ245" s="73" t="s">
        <v>199</v>
      </c>
      <c r="AK245" s="73" t="s">
        <v>199</v>
      </c>
      <c r="AL245" s="67" t="s">
        <v>654</v>
      </c>
    </row>
    <row r="246" spans="2:38" s="111" customFormat="1" ht="171" hidden="1" x14ac:dyDescent="0.2">
      <c r="B246" s="67" t="s">
        <v>453</v>
      </c>
      <c r="C246" s="78" t="s">
        <v>850</v>
      </c>
      <c r="D246" s="67" t="s">
        <v>1128</v>
      </c>
      <c r="E246" s="67" t="s">
        <v>1129</v>
      </c>
      <c r="F246" s="67" t="s">
        <v>1139</v>
      </c>
      <c r="G246" s="67"/>
      <c r="H246" s="58" t="s">
        <v>1080</v>
      </c>
      <c r="I246" s="67" t="s">
        <v>1131</v>
      </c>
      <c r="J246" s="58" t="s">
        <v>199</v>
      </c>
      <c r="K246" s="58" t="s">
        <v>199</v>
      </c>
      <c r="L246" s="58" t="s">
        <v>199</v>
      </c>
      <c r="M246" s="67" t="s">
        <v>1147</v>
      </c>
      <c r="N246" s="67" t="s">
        <v>1148</v>
      </c>
      <c r="O246" s="67" t="s">
        <v>1149</v>
      </c>
      <c r="P246" s="58" t="s">
        <v>491</v>
      </c>
      <c r="Q246" s="58" t="s">
        <v>1146</v>
      </c>
      <c r="R246" s="58" t="s">
        <v>99</v>
      </c>
      <c r="S246" s="69">
        <v>45418</v>
      </c>
      <c r="T246" s="69">
        <v>45544</v>
      </c>
      <c r="U246" s="69" t="s">
        <v>99</v>
      </c>
      <c r="V246" s="131" t="s">
        <v>1518</v>
      </c>
      <c r="W246" s="131" t="s">
        <v>1518</v>
      </c>
      <c r="X246" s="77">
        <v>0.15</v>
      </c>
      <c r="Y246" s="58" t="s">
        <v>207</v>
      </c>
      <c r="Z246" s="58" t="s">
        <v>374</v>
      </c>
      <c r="AA246" s="58" t="s">
        <v>354</v>
      </c>
      <c r="AB246" s="58" t="s">
        <v>199</v>
      </c>
      <c r="AC246" s="58" t="s">
        <v>199</v>
      </c>
      <c r="AD246" s="103" t="s">
        <v>209</v>
      </c>
      <c r="AE246" s="103" t="s">
        <v>248</v>
      </c>
      <c r="AF246" s="103" t="s">
        <v>199</v>
      </c>
      <c r="AG246" s="103" t="s">
        <v>199</v>
      </c>
      <c r="AH246" s="103" t="s">
        <v>199</v>
      </c>
      <c r="AI246" s="58" t="s">
        <v>199</v>
      </c>
      <c r="AJ246" s="73" t="s">
        <v>199</v>
      </c>
      <c r="AK246" s="73" t="s">
        <v>199</v>
      </c>
      <c r="AL246" s="67" t="s">
        <v>654</v>
      </c>
    </row>
    <row r="247" spans="2:38" s="111" customFormat="1" ht="171" hidden="1" x14ac:dyDescent="0.2">
      <c r="B247" s="67" t="s">
        <v>453</v>
      </c>
      <c r="C247" s="78" t="s">
        <v>850</v>
      </c>
      <c r="D247" s="67" t="s">
        <v>1128</v>
      </c>
      <c r="E247" s="67" t="s">
        <v>1129</v>
      </c>
      <c r="F247" s="67" t="s">
        <v>1139</v>
      </c>
      <c r="G247" s="67"/>
      <c r="H247" s="58" t="s">
        <v>1080</v>
      </c>
      <c r="I247" s="67" t="s">
        <v>1131</v>
      </c>
      <c r="J247" s="58" t="s">
        <v>199</v>
      </c>
      <c r="K247" s="58" t="s">
        <v>199</v>
      </c>
      <c r="L247" s="58" t="s">
        <v>199</v>
      </c>
      <c r="M247" s="67" t="s">
        <v>1150</v>
      </c>
      <c r="N247" s="67" t="s">
        <v>1151</v>
      </c>
      <c r="O247" s="67" t="s">
        <v>1152</v>
      </c>
      <c r="P247" s="58" t="s">
        <v>491</v>
      </c>
      <c r="Q247" s="58" t="s">
        <v>1146</v>
      </c>
      <c r="R247" s="58" t="s">
        <v>99</v>
      </c>
      <c r="S247" s="69">
        <v>45545</v>
      </c>
      <c r="T247" s="69">
        <v>45576</v>
      </c>
      <c r="U247" s="69" t="s">
        <v>512</v>
      </c>
      <c r="V247" s="131" t="s">
        <v>1518</v>
      </c>
      <c r="W247" s="131" t="s">
        <v>1518</v>
      </c>
      <c r="X247" s="77">
        <v>0.05</v>
      </c>
      <c r="Y247" s="58" t="s">
        <v>207</v>
      </c>
      <c r="Z247" s="58" t="s">
        <v>374</v>
      </c>
      <c r="AA247" s="58" t="s">
        <v>354</v>
      </c>
      <c r="AB247" s="58" t="s">
        <v>199</v>
      </c>
      <c r="AC247" s="58" t="s">
        <v>199</v>
      </c>
      <c r="AD247" s="103" t="s">
        <v>209</v>
      </c>
      <c r="AE247" s="103" t="s">
        <v>248</v>
      </c>
      <c r="AF247" s="103" t="s">
        <v>199</v>
      </c>
      <c r="AG247" s="103" t="s">
        <v>199</v>
      </c>
      <c r="AH247" s="103" t="s">
        <v>199</v>
      </c>
      <c r="AI247" s="103" t="s">
        <v>199</v>
      </c>
      <c r="AJ247" s="73" t="s">
        <v>199</v>
      </c>
      <c r="AK247" s="73" t="s">
        <v>199</v>
      </c>
      <c r="AL247" s="67" t="s">
        <v>654</v>
      </c>
    </row>
    <row r="248" spans="2:38" s="111" customFormat="1" ht="171" hidden="1" x14ac:dyDescent="0.2">
      <c r="B248" s="67" t="s">
        <v>453</v>
      </c>
      <c r="C248" s="78" t="s">
        <v>850</v>
      </c>
      <c r="D248" s="67" t="s">
        <v>1128</v>
      </c>
      <c r="E248" s="67" t="s">
        <v>1129</v>
      </c>
      <c r="F248" s="67" t="s">
        <v>1139</v>
      </c>
      <c r="G248" s="67"/>
      <c r="H248" s="58" t="s">
        <v>1080</v>
      </c>
      <c r="I248" s="67" t="s">
        <v>1131</v>
      </c>
      <c r="J248" s="58" t="s">
        <v>199</v>
      </c>
      <c r="K248" s="58" t="s">
        <v>199</v>
      </c>
      <c r="L248" s="58" t="s">
        <v>199</v>
      </c>
      <c r="M248" s="67" t="s">
        <v>1153</v>
      </c>
      <c r="N248" s="67" t="s">
        <v>1154</v>
      </c>
      <c r="O248" s="67" t="s">
        <v>1155</v>
      </c>
      <c r="P248" s="58" t="s">
        <v>491</v>
      </c>
      <c r="Q248" s="58" t="s">
        <v>1146</v>
      </c>
      <c r="R248" s="58" t="s">
        <v>99</v>
      </c>
      <c r="S248" s="69">
        <v>45580</v>
      </c>
      <c r="T248" s="69">
        <v>45614</v>
      </c>
      <c r="U248" s="69" t="s">
        <v>99</v>
      </c>
      <c r="V248" s="131" t="s">
        <v>1518</v>
      </c>
      <c r="W248" s="131" t="s">
        <v>1518</v>
      </c>
      <c r="X248" s="77">
        <v>0.25</v>
      </c>
      <c r="Y248" s="58" t="s">
        <v>207</v>
      </c>
      <c r="Z248" s="58" t="s">
        <v>374</v>
      </c>
      <c r="AA248" s="58" t="s">
        <v>354</v>
      </c>
      <c r="AB248" s="58" t="s">
        <v>199</v>
      </c>
      <c r="AC248" s="58" t="s">
        <v>199</v>
      </c>
      <c r="AD248" s="103" t="s">
        <v>209</v>
      </c>
      <c r="AE248" s="103" t="s">
        <v>248</v>
      </c>
      <c r="AF248" s="103" t="s">
        <v>199</v>
      </c>
      <c r="AG248" s="103" t="s">
        <v>199</v>
      </c>
      <c r="AH248" s="103" t="s">
        <v>199</v>
      </c>
      <c r="AI248" s="103" t="s">
        <v>199</v>
      </c>
      <c r="AJ248" s="73" t="s">
        <v>199</v>
      </c>
      <c r="AK248" s="73" t="s">
        <v>199</v>
      </c>
      <c r="AL248" s="67" t="s">
        <v>654</v>
      </c>
    </row>
    <row r="249" spans="2:38" s="111" customFormat="1" ht="171" hidden="1" x14ac:dyDescent="0.2">
      <c r="B249" s="67" t="s">
        <v>453</v>
      </c>
      <c r="C249" s="78" t="s">
        <v>850</v>
      </c>
      <c r="D249" s="67" t="s">
        <v>1128</v>
      </c>
      <c r="E249" s="67" t="s">
        <v>1129</v>
      </c>
      <c r="F249" s="67" t="s">
        <v>1139</v>
      </c>
      <c r="G249" s="67"/>
      <c r="H249" s="58" t="s">
        <v>1080</v>
      </c>
      <c r="I249" s="67" t="s">
        <v>1131</v>
      </c>
      <c r="J249" s="58" t="s">
        <v>199</v>
      </c>
      <c r="K249" s="58" t="s">
        <v>199</v>
      </c>
      <c r="L249" s="58" t="s">
        <v>199</v>
      </c>
      <c r="M249" s="67" t="s">
        <v>1156</v>
      </c>
      <c r="N249" s="67" t="s">
        <v>1157</v>
      </c>
      <c r="O249" s="67" t="s">
        <v>1158</v>
      </c>
      <c r="P249" s="58" t="s">
        <v>491</v>
      </c>
      <c r="Q249" s="58" t="s">
        <v>1146</v>
      </c>
      <c r="R249" s="58" t="s">
        <v>99</v>
      </c>
      <c r="S249" s="69">
        <v>45615</v>
      </c>
      <c r="T249" s="69">
        <v>45646</v>
      </c>
      <c r="U249" s="69" t="s">
        <v>512</v>
      </c>
      <c r="V249" s="131" t="s">
        <v>1518</v>
      </c>
      <c r="W249" s="131" t="s">
        <v>1518</v>
      </c>
      <c r="X249" s="77">
        <v>0.05</v>
      </c>
      <c r="Y249" s="58" t="s">
        <v>207</v>
      </c>
      <c r="Z249" s="58" t="s">
        <v>374</v>
      </c>
      <c r="AA249" s="58" t="s">
        <v>354</v>
      </c>
      <c r="AB249" s="58" t="s">
        <v>199</v>
      </c>
      <c r="AC249" s="58" t="s">
        <v>199</v>
      </c>
      <c r="AD249" s="103" t="s">
        <v>209</v>
      </c>
      <c r="AE249" s="103" t="s">
        <v>248</v>
      </c>
      <c r="AF249" s="103" t="s">
        <v>199</v>
      </c>
      <c r="AG249" s="103" t="s">
        <v>199</v>
      </c>
      <c r="AH249" s="103" t="s">
        <v>199</v>
      </c>
      <c r="AI249" s="103" t="s">
        <v>199</v>
      </c>
      <c r="AJ249" s="73" t="s">
        <v>199</v>
      </c>
      <c r="AK249" s="73" t="s">
        <v>199</v>
      </c>
      <c r="AL249" s="67" t="s">
        <v>654</v>
      </c>
    </row>
    <row r="250" spans="2:38" s="111" customFormat="1" ht="171" hidden="1" x14ac:dyDescent="0.2">
      <c r="B250" s="67" t="s">
        <v>453</v>
      </c>
      <c r="C250" s="78" t="s">
        <v>850</v>
      </c>
      <c r="D250" s="67" t="s">
        <v>1128</v>
      </c>
      <c r="E250" s="67" t="s">
        <v>1129</v>
      </c>
      <c r="F250" s="67" t="s">
        <v>1159</v>
      </c>
      <c r="G250" s="67"/>
      <c r="H250" s="58" t="s">
        <v>1080</v>
      </c>
      <c r="I250" s="67" t="s">
        <v>1131</v>
      </c>
      <c r="J250" s="58" t="s">
        <v>199</v>
      </c>
      <c r="K250" s="58" t="s">
        <v>199</v>
      </c>
      <c r="L250" s="58" t="s">
        <v>199</v>
      </c>
      <c r="M250" s="67" t="s">
        <v>1160</v>
      </c>
      <c r="N250" s="67" t="s">
        <v>1161</v>
      </c>
      <c r="O250" s="67" t="s">
        <v>1162</v>
      </c>
      <c r="P250" s="58" t="s">
        <v>491</v>
      </c>
      <c r="Q250" s="58" t="s">
        <v>1146</v>
      </c>
      <c r="R250" s="58" t="s">
        <v>99</v>
      </c>
      <c r="S250" s="69">
        <v>45323</v>
      </c>
      <c r="T250" s="69">
        <v>45418</v>
      </c>
      <c r="U250" s="69" t="s">
        <v>99</v>
      </c>
      <c r="V250" s="131" t="s">
        <v>1518</v>
      </c>
      <c r="W250" s="131" t="s">
        <v>1518</v>
      </c>
      <c r="X250" s="77">
        <v>0.45</v>
      </c>
      <c r="Y250" s="58" t="s">
        <v>207</v>
      </c>
      <c r="Z250" s="58" t="s">
        <v>374</v>
      </c>
      <c r="AA250" s="58" t="s">
        <v>354</v>
      </c>
      <c r="AB250" s="58" t="s">
        <v>199</v>
      </c>
      <c r="AC250" s="58" t="s">
        <v>199</v>
      </c>
      <c r="AD250" s="103" t="s">
        <v>487</v>
      </c>
      <c r="AE250" s="103" t="s">
        <v>248</v>
      </c>
      <c r="AF250" s="103" t="s">
        <v>199</v>
      </c>
      <c r="AG250" s="103" t="s">
        <v>199</v>
      </c>
      <c r="AH250" s="103" t="s">
        <v>199</v>
      </c>
      <c r="AI250" s="103" t="s">
        <v>199</v>
      </c>
      <c r="AJ250" s="73" t="s">
        <v>199</v>
      </c>
      <c r="AK250" s="73" t="s">
        <v>199</v>
      </c>
      <c r="AL250" s="67" t="s">
        <v>654</v>
      </c>
    </row>
    <row r="251" spans="2:38" s="111" customFormat="1" ht="171" hidden="1" x14ac:dyDescent="0.2">
      <c r="B251" s="67" t="s">
        <v>453</v>
      </c>
      <c r="C251" s="78" t="s">
        <v>850</v>
      </c>
      <c r="D251" s="67" t="s">
        <v>1128</v>
      </c>
      <c r="E251" s="67" t="s">
        <v>1129</v>
      </c>
      <c r="F251" s="67" t="s">
        <v>1159</v>
      </c>
      <c r="G251" s="67"/>
      <c r="H251" s="58" t="s">
        <v>1080</v>
      </c>
      <c r="I251" s="67" t="s">
        <v>1131</v>
      </c>
      <c r="J251" s="58" t="s">
        <v>199</v>
      </c>
      <c r="K251" s="58" t="s">
        <v>199</v>
      </c>
      <c r="L251" s="58" t="s">
        <v>199</v>
      </c>
      <c r="M251" s="67" t="s">
        <v>1163</v>
      </c>
      <c r="N251" s="67" t="s">
        <v>1164</v>
      </c>
      <c r="O251" s="67" t="s">
        <v>1165</v>
      </c>
      <c r="P251" s="58" t="s">
        <v>491</v>
      </c>
      <c r="Q251" s="58" t="s">
        <v>1146</v>
      </c>
      <c r="R251" s="58" t="s">
        <v>99</v>
      </c>
      <c r="S251" s="69">
        <v>45418</v>
      </c>
      <c r="T251" s="69">
        <v>45450</v>
      </c>
      <c r="U251" s="69" t="s">
        <v>99</v>
      </c>
      <c r="V251" s="131" t="s">
        <v>1518</v>
      </c>
      <c r="W251" s="131" t="s">
        <v>1518</v>
      </c>
      <c r="X251" s="77">
        <v>0.05</v>
      </c>
      <c r="Y251" s="58" t="s">
        <v>207</v>
      </c>
      <c r="Z251" s="58" t="s">
        <v>374</v>
      </c>
      <c r="AA251" s="58" t="s">
        <v>354</v>
      </c>
      <c r="AB251" s="58" t="s">
        <v>199</v>
      </c>
      <c r="AC251" s="58" t="s">
        <v>199</v>
      </c>
      <c r="AD251" s="103" t="s">
        <v>487</v>
      </c>
      <c r="AE251" s="103" t="s">
        <v>248</v>
      </c>
      <c r="AF251" s="103" t="s">
        <v>199</v>
      </c>
      <c r="AG251" s="103" t="s">
        <v>199</v>
      </c>
      <c r="AH251" s="103" t="s">
        <v>199</v>
      </c>
      <c r="AI251" s="103" t="s">
        <v>199</v>
      </c>
      <c r="AJ251" s="73" t="s">
        <v>199</v>
      </c>
      <c r="AK251" s="73" t="s">
        <v>199</v>
      </c>
      <c r="AL251" s="67" t="s">
        <v>654</v>
      </c>
    </row>
    <row r="252" spans="2:38" s="111" customFormat="1" ht="171" hidden="1" x14ac:dyDescent="0.2">
      <c r="B252" s="67" t="s">
        <v>453</v>
      </c>
      <c r="C252" s="78" t="s">
        <v>850</v>
      </c>
      <c r="D252" s="67" t="s">
        <v>1128</v>
      </c>
      <c r="E252" s="67" t="s">
        <v>1129</v>
      </c>
      <c r="F252" s="67" t="s">
        <v>1159</v>
      </c>
      <c r="G252" s="67"/>
      <c r="H252" s="58" t="s">
        <v>1080</v>
      </c>
      <c r="I252" s="67" t="s">
        <v>1131</v>
      </c>
      <c r="J252" s="58" t="s">
        <v>199</v>
      </c>
      <c r="K252" s="58" t="s">
        <v>199</v>
      </c>
      <c r="L252" s="58" t="s">
        <v>199</v>
      </c>
      <c r="M252" s="67" t="s">
        <v>1166</v>
      </c>
      <c r="N252" s="67" t="s">
        <v>1167</v>
      </c>
      <c r="O252" s="67" t="s">
        <v>1168</v>
      </c>
      <c r="P252" s="58" t="s">
        <v>491</v>
      </c>
      <c r="Q252" s="58" t="s">
        <v>1146</v>
      </c>
      <c r="R252" s="58" t="s">
        <v>99</v>
      </c>
      <c r="S252" s="69">
        <v>45418</v>
      </c>
      <c r="T252" s="69">
        <v>45544</v>
      </c>
      <c r="U252" s="69" t="s">
        <v>99</v>
      </c>
      <c r="V252" s="131" t="s">
        <v>1518</v>
      </c>
      <c r="W252" s="131" t="s">
        <v>1518</v>
      </c>
      <c r="X252" s="77">
        <v>0.15</v>
      </c>
      <c r="Y252" s="58" t="s">
        <v>207</v>
      </c>
      <c r="Z252" s="58" t="s">
        <v>374</v>
      </c>
      <c r="AA252" s="58" t="s">
        <v>354</v>
      </c>
      <c r="AB252" s="58" t="s">
        <v>881</v>
      </c>
      <c r="AC252" s="58" t="s">
        <v>199</v>
      </c>
      <c r="AD252" s="103" t="s">
        <v>487</v>
      </c>
      <c r="AE252" s="103" t="s">
        <v>248</v>
      </c>
      <c r="AF252" s="103" t="s">
        <v>199</v>
      </c>
      <c r="AG252" s="103" t="s">
        <v>199</v>
      </c>
      <c r="AH252" s="103" t="s">
        <v>199</v>
      </c>
      <c r="AI252" s="103" t="s">
        <v>199</v>
      </c>
      <c r="AJ252" s="73" t="s">
        <v>199</v>
      </c>
      <c r="AK252" s="73" t="s">
        <v>199</v>
      </c>
      <c r="AL252" s="67" t="s">
        <v>654</v>
      </c>
    </row>
    <row r="253" spans="2:38" s="111" customFormat="1" ht="171" hidden="1" x14ac:dyDescent="0.2">
      <c r="B253" s="67" t="s">
        <v>453</v>
      </c>
      <c r="C253" s="78" t="s">
        <v>850</v>
      </c>
      <c r="D253" s="67" t="s">
        <v>1128</v>
      </c>
      <c r="E253" s="67" t="s">
        <v>1129</v>
      </c>
      <c r="F253" s="67" t="s">
        <v>1159</v>
      </c>
      <c r="G253" s="67"/>
      <c r="H253" s="58" t="s">
        <v>1080</v>
      </c>
      <c r="I253" s="67" t="s">
        <v>1131</v>
      </c>
      <c r="J253" s="58" t="s">
        <v>199</v>
      </c>
      <c r="K253" s="58" t="s">
        <v>199</v>
      </c>
      <c r="L253" s="58" t="s">
        <v>199</v>
      </c>
      <c r="M253" s="67" t="s">
        <v>1169</v>
      </c>
      <c r="N253" s="67" t="s">
        <v>1170</v>
      </c>
      <c r="O253" s="67" t="s">
        <v>1171</v>
      </c>
      <c r="P253" s="58" t="s">
        <v>491</v>
      </c>
      <c r="Q253" s="58" t="s">
        <v>1146</v>
      </c>
      <c r="R253" s="58" t="s">
        <v>99</v>
      </c>
      <c r="S253" s="69">
        <v>45545</v>
      </c>
      <c r="T253" s="69">
        <v>45576</v>
      </c>
      <c r="U253" s="69" t="s">
        <v>512</v>
      </c>
      <c r="V253" s="131" t="s">
        <v>1518</v>
      </c>
      <c r="W253" s="131" t="s">
        <v>1518</v>
      </c>
      <c r="X253" s="77">
        <v>0.05</v>
      </c>
      <c r="Y253" s="58" t="s">
        <v>207</v>
      </c>
      <c r="Z253" s="58" t="s">
        <v>374</v>
      </c>
      <c r="AA253" s="58" t="s">
        <v>354</v>
      </c>
      <c r="AB253" s="58" t="s">
        <v>881</v>
      </c>
      <c r="AC253" s="58" t="s">
        <v>199</v>
      </c>
      <c r="AD253" s="103" t="s">
        <v>487</v>
      </c>
      <c r="AE253" s="103" t="s">
        <v>248</v>
      </c>
      <c r="AF253" s="103" t="s">
        <v>199</v>
      </c>
      <c r="AG253" s="103" t="s">
        <v>199</v>
      </c>
      <c r="AH253" s="103" t="s">
        <v>199</v>
      </c>
      <c r="AI253" s="103" t="s">
        <v>199</v>
      </c>
      <c r="AJ253" s="73" t="s">
        <v>199</v>
      </c>
      <c r="AK253" s="73" t="s">
        <v>199</v>
      </c>
      <c r="AL253" s="67" t="s">
        <v>654</v>
      </c>
    </row>
    <row r="254" spans="2:38" s="111" customFormat="1" ht="171" hidden="1" x14ac:dyDescent="0.2">
      <c r="B254" s="67" t="s">
        <v>453</v>
      </c>
      <c r="C254" s="78" t="s">
        <v>850</v>
      </c>
      <c r="D254" s="67" t="s">
        <v>1128</v>
      </c>
      <c r="E254" s="67" t="s">
        <v>1129</v>
      </c>
      <c r="F254" s="67" t="s">
        <v>1159</v>
      </c>
      <c r="G254" s="67"/>
      <c r="H254" s="58" t="s">
        <v>1080</v>
      </c>
      <c r="I254" s="67" t="s">
        <v>1131</v>
      </c>
      <c r="J254" s="58" t="s">
        <v>199</v>
      </c>
      <c r="K254" s="58" t="s">
        <v>199</v>
      </c>
      <c r="L254" s="58" t="s">
        <v>199</v>
      </c>
      <c r="M254" s="67" t="s">
        <v>1172</v>
      </c>
      <c r="N254" s="67" t="s">
        <v>1173</v>
      </c>
      <c r="O254" s="67" t="s">
        <v>1174</v>
      </c>
      <c r="P254" s="58" t="s">
        <v>491</v>
      </c>
      <c r="Q254" s="58" t="s">
        <v>1146</v>
      </c>
      <c r="R254" s="58" t="s">
        <v>99</v>
      </c>
      <c r="S254" s="69">
        <v>45580</v>
      </c>
      <c r="T254" s="69">
        <v>45614</v>
      </c>
      <c r="U254" s="69" t="s">
        <v>99</v>
      </c>
      <c r="V254" s="131" t="s">
        <v>1518</v>
      </c>
      <c r="W254" s="131" t="s">
        <v>1518</v>
      </c>
      <c r="X254" s="77">
        <v>0.25</v>
      </c>
      <c r="Y254" s="58" t="s">
        <v>207</v>
      </c>
      <c r="Z254" s="58" t="s">
        <v>374</v>
      </c>
      <c r="AA254" s="58" t="s">
        <v>354</v>
      </c>
      <c r="AB254" s="58" t="s">
        <v>881</v>
      </c>
      <c r="AC254" s="58" t="s">
        <v>199</v>
      </c>
      <c r="AD254" s="103" t="s">
        <v>487</v>
      </c>
      <c r="AE254" s="103" t="s">
        <v>248</v>
      </c>
      <c r="AF254" s="103" t="s">
        <v>199</v>
      </c>
      <c r="AG254" s="103" t="s">
        <v>199</v>
      </c>
      <c r="AH254" s="103" t="s">
        <v>199</v>
      </c>
      <c r="AI254" s="103" t="s">
        <v>199</v>
      </c>
      <c r="AJ254" s="73" t="s">
        <v>199</v>
      </c>
      <c r="AK254" s="73" t="s">
        <v>199</v>
      </c>
      <c r="AL254" s="67" t="s">
        <v>654</v>
      </c>
    </row>
    <row r="255" spans="2:38" s="111" customFormat="1" ht="171" hidden="1" x14ac:dyDescent="0.2">
      <c r="B255" s="67" t="s">
        <v>453</v>
      </c>
      <c r="C255" s="78" t="s">
        <v>850</v>
      </c>
      <c r="D255" s="67" t="s">
        <v>1128</v>
      </c>
      <c r="E255" s="67" t="s">
        <v>1129</v>
      </c>
      <c r="F255" s="67" t="s">
        <v>1159</v>
      </c>
      <c r="G255" s="67"/>
      <c r="H255" s="58" t="s">
        <v>1080</v>
      </c>
      <c r="I255" s="67" t="s">
        <v>1131</v>
      </c>
      <c r="J255" s="58" t="s">
        <v>199</v>
      </c>
      <c r="K255" s="58" t="s">
        <v>199</v>
      </c>
      <c r="L255" s="58" t="s">
        <v>199</v>
      </c>
      <c r="M255" s="67" t="s">
        <v>1175</v>
      </c>
      <c r="N255" s="67" t="s">
        <v>1176</v>
      </c>
      <c r="O255" s="67" t="s">
        <v>1177</v>
      </c>
      <c r="P255" s="58" t="s">
        <v>491</v>
      </c>
      <c r="Q255" s="58" t="s">
        <v>1146</v>
      </c>
      <c r="R255" s="58" t="s">
        <v>99</v>
      </c>
      <c r="S255" s="69">
        <v>45615</v>
      </c>
      <c r="T255" s="69">
        <v>45646</v>
      </c>
      <c r="U255" s="69" t="s">
        <v>512</v>
      </c>
      <c r="V255" s="131" t="s">
        <v>1518</v>
      </c>
      <c r="W255" s="131" t="s">
        <v>1518</v>
      </c>
      <c r="X255" s="77">
        <v>0.05</v>
      </c>
      <c r="Y255" s="58" t="s">
        <v>207</v>
      </c>
      <c r="Z255" s="58" t="s">
        <v>374</v>
      </c>
      <c r="AA255" s="58" t="s">
        <v>354</v>
      </c>
      <c r="AB255" s="58" t="s">
        <v>881</v>
      </c>
      <c r="AC255" s="58" t="s">
        <v>199</v>
      </c>
      <c r="AD255" s="103" t="s">
        <v>487</v>
      </c>
      <c r="AE255" s="103" t="s">
        <v>248</v>
      </c>
      <c r="AF255" s="103" t="s">
        <v>199</v>
      </c>
      <c r="AG255" s="103" t="s">
        <v>199</v>
      </c>
      <c r="AH255" s="103" t="s">
        <v>199</v>
      </c>
      <c r="AI255" s="103" t="s">
        <v>199</v>
      </c>
      <c r="AJ255" s="73" t="s">
        <v>199</v>
      </c>
      <c r="AK255" s="73" t="s">
        <v>199</v>
      </c>
      <c r="AL255" s="67" t="s">
        <v>654</v>
      </c>
    </row>
    <row r="256" spans="2:38" s="111" customFormat="1" ht="171" hidden="1" x14ac:dyDescent="0.2">
      <c r="B256" s="103" t="s">
        <v>453</v>
      </c>
      <c r="C256" s="104" t="s">
        <v>850</v>
      </c>
      <c r="D256" s="103" t="s">
        <v>1178</v>
      </c>
      <c r="E256" s="67" t="s">
        <v>1129</v>
      </c>
      <c r="F256" s="103" t="s">
        <v>1179</v>
      </c>
      <c r="G256" s="103"/>
      <c r="H256" s="103" t="s">
        <v>1122</v>
      </c>
      <c r="I256" s="103" t="s">
        <v>854</v>
      </c>
      <c r="J256" s="103" t="s">
        <v>199</v>
      </c>
      <c r="K256" s="103" t="s">
        <v>199</v>
      </c>
      <c r="L256" s="103" t="s">
        <v>199</v>
      </c>
      <c r="M256" s="103" t="s">
        <v>1180</v>
      </c>
      <c r="N256" s="103" t="s">
        <v>1181</v>
      </c>
      <c r="O256" s="106" t="s">
        <v>1182</v>
      </c>
      <c r="P256" s="103" t="s">
        <v>672</v>
      </c>
      <c r="Q256" s="103" t="s">
        <v>1183</v>
      </c>
      <c r="R256" s="58" t="s">
        <v>99</v>
      </c>
      <c r="S256" s="107">
        <v>45505</v>
      </c>
      <c r="T256" s="107">
        <v>45596</v>
      </c>
      <c r="U256" s="107" t="s">
        <v>512</v>
      </c>
      <c r="V256" s="108">
        <v>4000000</v>
      </c>
      <c r="W256" s="103"/>
      <c r="X256" s="103">
        <v>30</v>
      </c>
      <c r="Y256" s="103" t="s">
        <v>245</v>
      </c>
      <c r="Z256" s="58" t="s">
        <v>199</v>
      </c>
      <c r="AA256" s="58" t="s">
        <v>199</v>
      </c>
      <c r="AB256" s="58" t="s">
        <v>199</v>
      </c>
      <c r="AC256" s="58" t="s">
        <v>199</v>
      </c>
      <c r="AD256" s="103" t="s">
        <v>209</v>
      </c>
      <c r="AE256" s="103" t="s">
        <v>248</v>
      </c>
      <c r="AF256" s="103" t="s">
        <v>199</v>
      </c>
      <c r="AG256" s="103" t="s">
        <v>199</v>
      </c>
      <c r="AH256" s="103" t="s">
        <v>199</v>
      </c>
      <c r="AI256" s="58" t="s">
        <v>199</v>
      </c>
      <c r="AJ256" s="103" t="s">
        <v>199</v>
      </c>
      <c r="AK256" s="103" t="s">
        <v>199</v>
      </c>
      <c r="AL256" s="103" t="s">
        <v>1184</v>
      </c>
    </row>
    <row r="257" spans="2:38" s="111" customFormat="1" ht="171" hidden="1" x14ac:dyDescent="0.2">
      <c r="B257" s="103" t="s">
        <v>453</v>
      </c>
      <c r="C257" s="104" t="s">
        <v>850</v>
      </c>
      <c r="D257" s="103" t="s">
        <v>1178</v>
      </c>
      <c r="E257" s="67" t="s">
        <v>1129</v>
      </c>
      <c r="F257" s="103" t="s">
        <v>1179</v>
      </c>
      <c r="G257" s="103"/>
      <c r="H257" s="103" t="s">
        <v>1122</v>
      </c>
      <c r="I257" s="103" t="s">
        <v>854</v>
      </c>
      <c r="J257" s="103" t="s">
        <v>199</v>
      </c>
      <c r="K257" s="103" t="s">
        <v>199</v>
      </c>
      <c r="L257" s="103" t="s">
        <v>199</v>
      </c>
      <c r="M257" s="103" t="s">
        <v>1185</v>
      </c>
      <c r="N257" s="103" t="s">
        <v>1186</v>
      </c>
      <c r="O257" s="106" t="s">
        <v>1187</v>
      </c>
      <c r="P257" s="103" t="s">
        <v>672</v>
      </c>
      <c r="Q257" s="103" t="s">
        <v>1188</v>
      </c>
      <c r="R257" s="58" t="s">
        <v>99</v>
      </c>
      <c r="S257" s="107">
        <v>45505</v>
      </c>
      <c r="T257" s="107">
        <v>45580</v>
      </c>
      <c r="U257" s="107" t="s">
        <v>512</v>
      </c>
      <c r="V257" s="108">
        <v>3000000</v>
      </c>
      <c r="W257" s="103"/>
      <c r="X257" s="103">
        <v>25</v>
      </c>
      <c r="Y257" s="103" t="s">
        <v>245</v>
      </c>
      <c r="Z257" s="58" t="s">
        <v>199</v>
      </c>
      <c r="AA257" s="58" t="s">
        <v>199</v>
      </c>
      <c r="AB257" s="58" t="s">
        <v>199</v>
      </c>
      <c r="AC257" s="58" t="s">
        <v>199</v>
      </c>
      <c r="AD257" s="103" t="s">
        <v>209</v>
      </c>
      <c r="AE257" s="103" t="s">
        <v>248</v>
      </c>
      <c r="AF257" s="103" t="s">
        <v>199</v>
      </c>
      <c r="AG257" s="103" t="s">
        <v>199</v>
      </c>
      <c r="AH257" s="103" t="s">
        <v>199</v>
      </c>
      <c r="AI257" s="58" t="s">
        <v>199</v>
      </c>
      <c r="AJ257" s="103" t="s">
        <v>199</v>
      </c>
      <c r="AK257" s="103" t="s">
        <v>199</v>
      </c>
      <c r="AL257" s="103" t="s">
        <v>649</v>
      </c>
    </row>
    <row r="258" spans="2:38" s="111" customFormat="1" ht="171" hidden="1" x14ac:dyDescent="0.2">
      <c r="B258" s="103" t="s">
        <v>453</v>
      </c>
      <c r="C258" s="104" t="s">
        <v>850</v>
      </c>
      <c r="D258" s="103" t="s">
        <v>1178</v>
      </c>
      <c r="E258" s="67" t="s">
        <v>1129</v>
      </c>
      <c r="F258" s="103" t="s">
        <v>1179</v>
      </c>
      <c r="G258" s="103"/>
      <c r="H258" s="103" t="s">
        <v>1122</v>
      </c>
      <c r="I258" s="103" t="s">
        <v>854</v>
      </c>
      <c r="J258" s="103" t="s">
        <v>199</v>
      </c>
      <c r="K258" s="103" t="s">
        <v>199</v>
      </c>
      <c r="L258" s="103" t="s">
        <v>199</v>
      </c>
      <c r="M258" s="103" t="s">
        <v>1189</v>
      </c>
      <c r="N258" s="103" t="s">
        <v>1190</v>
      </c>
      <c r="O258" s="106" t="s">
        <v>1191</v>
      </c>
      <c r="P258" s="103" t="s">
        <v>672</v>
      </c>
      <c r="Q258" s="103" t="s">
        <v>199</v>
      </c>
      <c r="R258" s="58" t="s">
        <v>99</v>
      </c>
      <c r="S258" s="107">
        <v>45597</v>
      </c>
      <c r="T258" s="107">
        <v>45626</v>
      </c>
      <c r="U258" s="107" t="s">
        <v>99</v>
      </c>
      <c r="V258" s="108">
        <v>400000</v>
      </c>
      <c r="W258" s="103"/>
      <c r="X258" s="103">
        <v>20</v>
      </c>
      <c r="Y258" s="103" t="s">
        <v>245</v>
      </c>
      <c r="Z258" s="58" t="s">
        <v>199</v>
      </c>
      <c r="AA258" s="58" t="s">
        <v>199</v>
      </c>
      <c r="AB258" s="58" t="s">
        <v>199</v>
      </c>
      <c r="AC258" s="58" t="s">
        <v>199</v>
      </c>
      <c r="AD258" s="103" t="s">
        <v>209</v>
      </c>
      <c r="AE258" s="103" t="s">
        <v>248</v>
      </c>
      <c r="AF258" s="103" t="s">
        <v>199</v>
      </c>
      <c r="AG258" s="103" t="s">
        <v>199</v>
      </c>
      <c r="AH258" s="103" t="s">
        <v>199</v>
      </c>
      <c r="AI258" s="58" t="s">
        <v>199</v>
      </c>
      <c r="AJ258" s="103" t="s">
        <v>199</v>
      </c>
      <c r="AK258" s="103" t="s">
        <v>199</v>
      </c>
      <c r="AL258" s="103" t="s">
        <v>1184</v>
      </c>
    </row>
    <row r="259" spans="2:38" s="111" customFormat="1" ht="171" hidden="1" x14ac:dyDescent="0.2">
      <c r="B259" s="103" t="s">
        <v>453</v>
      </c>
      <c r="C259" s="104" t="s">
        <v>850</v>
      </c>
      <c r="D259" s="103" t="s">
        <v>1178</v>
      </c>
      <c r="E259" s="67" t="s">
        <v>1129</v>
      </c>
      <c r="F259" s="103" t="s">
        <v>1179</v>
      </c>
      <c r="G259" s="103"/>
      <c r="H259" s="103" t="s">
        <v>1122</v>
      </c>
      <c r="I259" s="103" t="s">
        <v>854</v>
      </c>
      <c r="J259" s="103" t="s">
        <v>199</v>
      </c>
      <c r="K259" s="103" t="s">
        <v>199</v>
      </c>
      <c r="L259" s="103" t="s">
        <v>199</v>
      </c>
      <c r="M259" s="103" t="s">
        <v>1192</v>
      </c>
      <c r="N259" s="103" t="s">
        <v>1193</v>
      </c>
      <c r="O259" s="106" t="s">
        <v>1194</v>
      </c>
      <c r="P259" s="103" t="s">
        <v>672</v>
      </c>
      <c r="Q259" s="103" t="s">
        <v>1195</v>
      </c>
      <c r="R259" s="58" t="s">
        <v>99</v>
      </c>
      <c r="S259" s="107">
        <v>45597</v>
      </c>
      <c r="T259" s="107">
        <v>45626</v>
      </c>
      <c r="U259" s="107" t="s">
        <v>512</v>
      </c>
      <c r="V259" s="108">
        <v>3600000</v>
      </c>
      <c r="W259" s="103"/>
      <c r="X259" s="103">
        <v>15</v>
      </c>
      <c r="Y259" s="103" t="s">
        <v>245</v>
      </c>
      <c r="Z259" s="58" t="s">
        <v>199</v>
      </c>
      <c r="AA259" s="58" t="s">
        <v>199</v>
      </c>
      <c r="AB259" s="58" t="s">
        <v>199</v>
      </c>
      <c r="AC259" s="58" t="s">
        <v>199</v>
      </c>
      <c r="AD259" s="103" t="s">
        <v>209</v>
      </c>
      <c r="AE259" s="103" t="s">
        <v>248</v>
      </c>
      <c r="AF259" s="103" t="s">
        <v>199</v>
      </c>
      <c r="AG259" s="103" t="s">
        <v>199</v>
      </c>
      <c r="AH259" s="103" t="s">
        <v>199</v>
      </c>
      <c r="AI259" s="58" t="s">
        <v>199</v>
      </c>
      <c r="AJ259" s="103" t="s">
        <v>199</v>
      </c>
      <c r="AK259" s="103" t="s">
        <v>199</v>
      </c>
      <c r="AL259" s="103" t="s">
        <v>1196</v>
      </c>
    </row>
    <row r="260" spans="2:38" s="111" customFormat="1" ht="171" hidden="1" x14ac:dyDescent="0.2">
      <c r="B260" s="103" t="s">
        <v>453</v>
      </c>
      <c r="C260" s="104" t="s">
        <v>850</v>
      </c>
      <c r="D260" s="103" t="s">
        <v>1178</v>
      </c>
      <c r="E260" s="67" t="s">
        <v>1129</v>
      </c>
      <c r="F260" s="103" t="s">
        <v>1179</v>
      </c>
      <c r="G260" s="103"/>
      <c r="H260" s="103" t="s">
        <v>1122</v>
      </c>
      <c r="I260" s="103" t="s">
        <v>854</v>
      </c>
      <c r="J260" s="103" t="s">
        <v>199</v>
      </c>
      <c r="K260" s="103" t="s">
        <v>199</v>
      </c>
      <c r="L260" s="103" t="s">
        <v>199</v>
      </c>
      <c r="M260" s="103" t="s">
        <v>1197</v>
      </c>
      <c r="N260" s="103" t="s">
        <v>1198</v>
      </c>
      <c r="O260" s="103" t="s">
        <v>1199</v>
      </c>
      <c r="P260" s="103" t="s">
        <v>672</v>
      </c>
      <c r="Q260" s="103" t="s">
        <v>1195</v>
      </c>
      <c r="R260" s="58" t="s">
        <v>99</v>
      </c>
      <c r="S260" s="107">
        <v>45597</v>
      </c>
      <c r="T260" s="107">
        <v>45626</v>
      </c>
      <c r="U260" s="107" t="s">
        <v>512</v>
      </c>
      <c r="V260" s="108">
        <v>2000000</v>
      </c>
      <c r="W260" s="103"/>
      <c r="X260" s="103">
        <v>10</v>
      </c>
      <c r="Y260" s="103" t="s">
        <v>245</v>
      </c>
      <c r="Z260" s="58" t="s">
        <v>199</v>
      </c>
      <c r="AA260" s="58" t="s">
        <v>199</v>
      </c>
      <c r="AB260" s="58" t="s">
        <v>199</v>
      </c>
      <c r="AC260" s="58" t="s">
        <v>199</v>
      </c>
      <c r="AD260" s="103" t="s">
        <v>209</v>
      </c>
      <c r="AE260" s="103" t="s">
        <v>248</v>
      </c>
      <c r="AF260" s="103" t="s">
        <v>199</v>
      </c>
      <c r="AG260" s="103" t="s">
        <v>199</v>
      </c>
      <c r="AH260" s="103" t="s">
        <v>199</v>
      </c>
      <c r="AI260" s="58" t="s">
        <v>199</v>
      </c>
      <c r="AJ260" s="103" t="s">
        <v>199</v>
      </c>
      <c r="AK260" s="103" t="s">
        <v>199</v>
      </c>
      <c r="AL260" s="103" t="s">
        <v>1184</v>
      </c>
    </row>
    <row r="261" spans="2:38" s="111" customFormat="1" ht="171" hidden="1" x14ac:dyDescent="0.2">
      <c r="B261" s="103" t="s">
        <v>453</v>
      </c>
      <c r="C261" s="104" t="s">
        <v>850</v>
      </c>
      <c r="D261" s="103" t="s">
        <v>1178</v>
      </c>
      <c r="E261" s="67" t="s">
        <v>1129</v>
      </c>
      <c r="F261" s="103" t="s">
        <v>1200</v>
      </c>
      <c r="G261" s="103"/>
      <c r="H261" s="103" t="s">
        <v>1122</v>
      </c>
      <c r="I261" s="103" t="s">
        <v>854</v>
      </c>
      <c r="J261" s="103" t="s">
        <v>199</v>
      </c>
      <c r="K261" s="103" t="s">
        <v>199</v>
      </c>
      <c r="L261" s="103" t="s">
        <v>199</v>
      </c>
      <c r="M261" s="103" t="s">
        <v>1201</v>
      </c>
      <c r="N261" s="103" t="s">
        <v>1202</v>
      </c>
      <c r="O261" s="123" t="s">
        <v>1203</v>
      </c>
      <c r="P261" s="103" t="s">
        <v>805</v>
      </c>
      <c r="Q261" s="103" t="s">
        <v>1204</v>
      </c>
      <c r="R261" s="103" t="s">
        <v>99</v>
      </c>
      <c r="S261" s="107">
        <v>45306</v>
      </c>
      <c r="T261" s="107">
        <v>45319</v>
      </c>
      <c r="U261" s="131" t="s">
        <v>512</v>
      </c>
      <c r="V261" s="103"/>
      <c r="W261" s="103"/>
      <c r="X261" s="109">
        <v>0.1</v>
      </c>
      <c r="Y261" s="103" t="s">
        <v>1205</v>
      </c>
      <c r="Z261" s="103" t="s">
        <v>354</v>
      </c>
      <c r="AA261" s="58" t="s">
        <v>199</v>
      </c>
      <c r="AB261" s="58" t="s">
        <v>199</v>
      </c>
      <c r="AC261" s="58" t="s">
        <v>199</v>
      </c>
      <c r="AD261" s="103" t="s">
        <v>209</v>
      </c>
      <c r="AE261" s="103" t="s">
        <v>199</v>
      </c>
      <c r="AF261" s="103" t="s">
        <v>199</v>
      </c>
      <c r="AG261" s="103" t="s">
        <v>199</v>
      </c>
      <c r="AH261" s="103" t="s">
        <v>199</v>
      </c>
      <c r="AI261" s="103" t="s">
        <v>199</v>
      </c>
      <c r="AJ261" s="103" t="s">
        <v>199</v>
      </c>
      <c r="AK261" s="103" t="s">
        <v>199</v>
      </c>
      <c r="AL261" s="103" t="s">
        <v>199</v>
      </c>
    </row>
    <row r="262" spans="2:38" s="111" customFormat="1" ht="171" hidden="1" x14ac:dyDescent="0.2">
      <c r="B262" s="103" t="s">
        <v>453</v>
      </c>
      <c r="C262" s="104" t="s">
        <v>850</v>
      </c>
      <c r="D262" s="103" t="s">
        <v>1178</v>
      </c>
      <c r="E262" s="67" t="s">
        <v>1129</v>
      </c>
      <c r="F262" s="103" t="s">
        <v>1200</v>
      </c>
      <c r="G262" s="103"/>
      <c r="H262" s="103" t="s">
        <v>1122</v>
      </c>
      <c r="I262" s="103" t="s">
        <v>854</v>
      </c>
      <c r="J262" s="103" t="s">
        <v>199</v>
      </c>
      <c r="K262" s="103" t="s">
        <v>199</v>
      </c>
      <c r="L262" s="103" t="s">
        <v>199</v>
      </c>
      <c r="M262" s="103" t="s">
        <v>1206</v>
      </c>
      <c r="N262" s="103" t="s">
        <v>1207</v>
      </c>
      <c r="O262" s="123" t="s">
        <v>1208</v>
      </c>
      <c r="P262" s="103" t="s">
        <v>805</v>
      </c>
      <c r="Q262" s="103" t="s">
        <v>1204</v>
      </c>
      <c r="R262" s="103" t="s">
        <v>99</v>
      </c>
      <c r="S262" s="107">
        <v>45319</v>
      </c>
      <c r="T262" s="107">
        <v>45350</v>
      </c>
      <c r="U262" s="131" t="s">
        <v>512</v>
      </c>
      <c r="V262" s="103"/>
      <c r="W262" s="103"/>
      <c r="X262" s="109">
        <v>0.1</v>
      </c>
      <c r="Y262" s="103" t="s">
        <v>1205</v>
      </c>
      <c r="Z262" s="103" t="s">
        <v>354</v>
      </c>
      <c r="AA262" s="58" t="s">
        <v>199</v>
      </c>
      <c r="AB262" s="58" t="s">
        <v>199</v>
      </c>
      <c r="AC262" s="58" t="s">
        <v>199</v>
      </c>
      <c r="AD262" s="103" t="s">
        <v>209</v>
      </c>
      <c r="AE262" s="103" t="s">
        <v>199</v>
      </c>
      <c r="AF262" s="103" t="s">
        <v>199</v>
      </c>
      <c r="AG262" s="103" t="s">
        <v>199</v>
      </c>
      <c r="AH262" s="103" t="s">
        <v>199</v>
      </c>
      <c r="AI262" s="103" t="s">
        <v>199</v>
      </c>
      <c r="AJ262" s="103" t="s">
        <v>199</v>
      </c>
      <c r="AK262" s="103" t="s">
        <v>199</v>
      </c>
      <c r="AL262" s="103" t="s">
        <v>199</v>
      </c>
    </row>
    <row r="263" spans="2:38" s="111" customFormat="1" ht="171" hidden="1" x14ac:dyDescent="0.2">
      <c r="B263" s="103" t="s">
        <v>453</v>
      </c>
      <c r="C263" s="104" t="s">
        <v>850</v>
      </c>
      <c r="D263" s="103" t="s">
        <v>1178</v>
      </c>
      <c r="E263" s="67" t="s">
        <v>1129</v>
      </c>
      <c r="F263" s="103" t="s">
        <v>1200</v>
      </c>
      <c r="G263" s="103"/>
      <c r="H263" s="103" t="s">
        <v>1122</v>
      </c>
      <c r="I263" s="103" t="s">
        <v>854</v>
      </c>
      <c r="J263" s="103" t="s">
        <v>199</v>
      </c>
      <c r="K263" s="103" t="s">
        <v>199</v>
      </c>
      <c r="L263" s="103" t="s">
        <v>199</v>
      </c>
      <c r="M263" s="103" t="s">
        <v>1209</v>
      </c>
      <c r="N263" s="103" t="s">
        <v>1210</v>
      </c>
      <c r="O263" s="123" t="s">
        <v>1211</v>
      </c>
      <c r="P263" s="103" t="s">
        <v>805</v>
      </c>
      <c r="Q263" s="103" t="s">
        <v>1204</v>
      </c>
      <c r="R263" s="103" t="s">
        <v>99</v>
      </c>
      <c r="S263" s="107">
        <v>45323</v>
      </c>
      <c r="T263" s="107">
        <v>45337</v>
      </c>
      <c r="U263" s="131" t="s">
        <v>512</v>
      </c>
      <c r="V263" s="103"/>
      <c r="W263" s="103"/>
      <c r="X263" s="109">
        <v>0.1</v>
      </c>
      <c r="Y263" s="103" t="s">
        <v>1205</v>
      </c>
      <c r="Z263" s="103" t="s">
        <v>354</v>
      </c>
      <c r="AA263" s="58" t="s">
        <v>199</v>
      </c>
      <c r="AB263" s="58" t="s">
        <v>199</v>
      </c>
      <c r="AC263" s="58" t="s">
        <v>199</v>
      </c>
      <c r="AD263" s="103" t="s">
        <v>209</v>
      </c>
      <c r="AE263" s="103" t="s">
        <v>199</v>
      </c>
      <c r="AF263" s="103" t="s">
        <v>199</v>
      </c>
      <c r="AG263" s="103" t="s">
        <v>199</v>
      </c>
      <c r="AH263" s="103" t="s">
        <v>199</v>
      </c>
      <c r="AI263" s="103" t="s">
        <v>199</v>
      </c>
      <c r="AJ263" s="103" t="s">
        <v>199</v>
      </c>
      <c r="AK263" s="103" t="s">
        <v>199</v>
      </c>
      <c r="AL263" s="103" t="s">
        <v>199</v>
      </c>
    </row>
    <row r="264" spans="2:38" s="111" customFormat="1" ht="171" hidden="1" x14ac:dyDescent="0.2">
      <c r="B264" s="103" t="s">
        <v>453</v>
      </c>
      <c r="C264" s="104" t="s">
        <v>850</v>
      </c>
      <c r="D264" s="103" t="s">
        <v>1178</v>
      </c>
      <c r="E264" s="67" t="s">
        <v>1129</v>
      </c>
      <c r="F264" s="103" t="s">
        <v>1200</v>
      </c>
      <c r="G264" s="103"/>
      <c r="H264" s="103" t="s">
        <v>1122</v>
      </c>
      <c r="I264" s="103" t="s">
        <v>854</v>
      </c>
      <c r="J264" s="103" t="s">
        <v>199</v>
      </c>
      <c r="K264" s="103" t="s">
        <v>199</v>
      </c>
      <c r="L264" s="103" t="s">
        <v>199</v>
      </c>
      <c r="M264" s="103" t="s">
        <v>1212</v>
      </c>
      <c r="N264" s="103" t="s">
        <v>1213</v>
      </c>
      <c r="O264" s="123" t="s">
        <v>1214</v>
      </c>
      <c r="P264" s="103" t="s">
        <v>805</v>
      </c>
      <c r="Q264" s="103" t="s">
        <v>1204</v>
      </c>
      <c r="R264" s="103" t="s">
        <v>99</v>
      </c>
      <c r="S264" s="107">
        <v>45337</v>
      </c>
      <c r="T264" s="107">
        <v>45342</v>
      </c>
      <c r="U264" s="131" t="s">
        <v>512</v>
      </c>
      <c r="V264" s="103"/>
      <c r="W264" s="103"/>
      <c r="X264" s="109">
        <v>0.1</v>
      </c>
      <c r="Y264" s="103" t="s">
        <v>1205</v>
      </c>
      <c r="Z264" s="103" t="s">
        <v>1215</v>
      </c>
      <c r="AA264" s="103" t="s">
        <v>354</v>
      </c>
      <c r="AB264" s="58" t="s">
        <v>199</v>
      </c>
      <c r="AC264" s="58" t="s">
        <v>199</v>
      </c>
      <c r="AD264" s="103" t="s">
        <v>209</v>
      </c>
      <c r="AE264" s="103" t="s">
        <v>199</v>
      </c>
      <c r="AF264" s="103" t="s">
        <v>199</v>
      </c>
      <c r="AG264" s="103" t="s">
        <v>199</v>
      </c>
      <c r="AH264" s="103" t="s">
        <v>199</v>
      </c>
      <c r="AI264" s="103" t="s">
        <v>199</v>
      </c>
      <c r="AJ264" s="103" t="s">
        <v>199</v>
      </c>
      <c r="AK264" s="103" t="s">
        <v>199</v>
      </c>
      <c r="AL264" s="103" t="s">
        <v>199</v>
      </c>
    </row>
    <row r="265" spans="2:38" s="111" customFormat="1" ht="171" hidden="1" x14ac:dyDescent="0.2">
      <c r="B265" s="103" t="s">
        <v>453</v>
      </c>
      <c r="C265" s="104" t="s">
        <v>850</v>
      </c>
      <c r="D265" s="103" t="s">
        <v>1178</v>
      </c>
      <c r="E265" s="67" t="s">
        <v>1129</v>
      </c>
      <c r="F265" s="103" t="s">
        <v>1200</v>
      </c>
      <c r="G265" s="103"/>
      <c r="H265" s="103" t="s">
        <v>1122</v>
      </c>
      <c r="I265" s="103" t="s">
        <v>854</v>
      </c>
      <c r="J265" s="103" t="s">
        <v>199</v>
      </c>
      <c r="K265" s="103" t="s">
        <v>199</v>
      </c>
      <c r="L265" s="103" t="s">
        <v>199</v>
      </c>
      <c r="M265" s="103" t="s">
        <v>1216</v>
      </c>
      <c r="N265" s="103" t="s">
        <v>1217</v>
      </c>
      <c r="O265" s="123" t="s">
        <v>1218</v>
      </c>
      <c r="P265" s="103" t="s">
        <v>805</v>
      </c>
      <c r="Q265" s="103" t="s">
        <v>1204</v>
      </c>
      <c r="R265" s="103" t="s">
        <v>99</v>
      </c>
      <c r="S265" s="107">
        <v>45342</v>
      </c>
      <c r="T265" s="107">
        <v>45366</v>
      </c>
      <c r="U265" s="131" t="s">
        <v>512</v>
      </c>
      <c r="V265" s="103"/>
      <c r="W265" s="103"/>
      <c r="X265" s="109">
        <v>0.1</v>
      </c>
      <c r="Y265" s="103" t="s">
        <v>1205</v>
      </c>
      <c r="Z265" s="103" t="s">
        <v>1215</v>
      </c>
      <c r="AA265" s="103" t="s">
        <v>354</v>
      </c>
      <c r="AB265" s="58" t="s">
        <v>199</v>
      </c>
      <c r="AC265" s="58" t="s">
        <v>199</v>
      </c>
      <c r="AD265" s="103" t="s">
        <v>209</v>
      </c>
      <c r="AE265" s="103" t="s">
        <v>199</v>
      </c>
      <c r="AF265" s="103" t="s">
        <v>199</v>
      </c>
      <c r="AG265" s="103" t="s">
        <v>199</v>
      </c>
      <c r="AH265" s="103" t="s">
        <v>199</v>
      </c>
      <c r="AI265" s="103" t="s">
        <v>199</v>
      </c>
      <c r="AJ265" s="103" t="s">
        <v>199</v>
      </c>
      <c r="AK265" s="103" t="s">
        <v>199</v>
      </c>
      <c r="AL265" s="103" t="s">
        <v>199</v>
      </c>
    </row>
    <row r="266" spans="2:38" s="111" customFormat="1" ht="171" hidden="1" x14ac:dyDescent="0.2">
      <c r="B266" s="103" t="s">
        <v>453</v>
      </c>
      <c r="C266" s="104" t="s">
        <v>850</v>
      </c>
      <c r="D266" s="103" t="s">
        <v>1178</v>
      </c>
      <c r="E266" s="67" t="s">
        <v>1129</v>
      </c>
      <c r="F266" s="103" t="s">
        <v>1200</v>
      </c>
      <c r="G266" s="103"/>
      <c r="H266" s="103" t="s">
        <v>1122</v>
      </c>
      <c r="I266" s="103" t="s">
        <v>854</v>
      </c>
      <c r="J266" s="103" t="s">
        <v>199</v>
      </c>
      <c r="K266" s="103" t="s">
        <v>199</v>
      </c>
      <c r="L266" s="103" t="s">
        <v>199</v>
      </c>
      <c r="M266" s="103" t="s">
        <v>1219</v>
      </c>
      <c r="N266" s="103" t="s">
        <v>1220</v>
      </c>
      <c r="O266" s="123" t="s">
        <v>1221</v>
      </c>
      <c r="P266" s="103" t="s">
        <v>805</v>
      </c>
      <c r="Q266" s="103" t="s">
        <v>1204</v>
      </c>
      <c r="R266" s="103" t="s">
        <v>99</v>
      </c>
      <c r="S266" s="107">
        <v>45342</v>
      </c>
      <c r="T266" s="107">
        <v>45381</v>
      </c>
      <c r="U266" s="131" t="s">
        <v>512</v>
      </c>
      <c r="V266" s="103"/>
      <c r="W266" s="103"/>
      <c r="X266" s="109">
        <v>0.1</v>
      </c>
      <c r="Y266" s="103" t="s">
        <v>1205</v>
      </c>
      <c r="Z266" s="103" t="s">
        <v>1215</v>
      </c>
      <c r="AA266" s="103" t="s">
        <v>1222</v>
      </c>
      <c r="AB266" s="103" t="s">
        <v>354</v>
      </c>
      <c r="AC266" s="58" t="s">
        <v>199</v>
      </c>
      <c r="AD266" s="103" t="s">
        <v>209</v>
      </c>
      <c r="AE266" s="103" t="s">
        <v>199</v>
      </c>
      <c r="AF266" s="103" t="s">
        <v>199</v>
      </c>
      <c r="AG266" s="103" t="s">
        <v>199</v>
      </c>
      <c r="AH266" s="103" t="s">
        <v>199</v>
      </c>
      <c r="AI266" s="103" t="s">
        <v>199</v>
      </c>
      <c r="AJ266" s="103" t="s">
        <v>199</v>
      </c>
      <c r="AK266" s="103" t="s">
        <v>199</v>
      </c>
      <c r="AL266" s="103" t="s">
        <v>199</v>
      </c>
    </row>
    <row r="267" spans="2:38" s="111" customFormat="1" ht="171" hidden="1" x14ac:dyDescent="0.2">
      <c r="B267" s="103" t="s">
        <v>453</v>
      </c>
      <c r="C267" s="104" t="s">
        <v>850</v>
      </c>
      <c r="D267" s="103" t="s">
        <v>1178</v>
      </c>
      <c r="E267" s="67" t="s">
        <v>1129</v>
      </c>
      <c r="F267" s="103" t="s">
        <v>1200</v>
      </c>
      <c r="G267" s="103"/>
      <c r="H267" s="103" t="s">
        <v>1122</v>
      </c>
      <c r="I267" s="103" t="s">
        <v>854</v>
      </c>
      <c r="J267" s="103" t="s">
        <v>199</v>
      </c>
      <c r="K267" s="103" t="s">
        <v>199</v>
      </c>
      <c r="L267" s="103" t="s">
        <v>199</v>
      </c>
      <c r="M267" s="103" t="s">
        <v>1223</v>
      </c>
      <c r="N267" s="103" t="s">
        <v>1224</v>
      </c>
      <c r="O267" s="123" t="s">
        <v>1225</v>
      </c>
      <c r="P267" s="103" t="s">
        <v>805</v>
      </c>
      <c r="Q267" s="103" t="s">
        <v>1204</v>
      </c>
      <c r="R267" s="103" t="s">
        <v>99</v>
      </c>
      <c r="S267" s="107">
        <v>45383</v>
      </c>
      <c r="T267" s="107">
        <v>45427</v>
      </c>
      <c r="U267" s="131" t="s">
        <v>512</v>
      </c>
      <c r="V267" s="103"/>
      <c r="W267" s="103"/>
      <c r="X267" s="109">
        <v>0.1</v>
      </c>
      <c r="Y267" s="103" t="s">
        <v>1205</v>
      </c>
      <c r="Z267" s="103" t="s">
        <v>1215</v>
      </c>
      <c r="AA267" s="103" t="s">
        <v>1222</v>
      </c>
      <c r="AB267" s="103" t="s">
        <v>354</v>
      </c>
      <c r="AC267" s="58" t="s">
        <v>199</v>
      </c>
      <c r="AD267" s="103" t="s">
        <v>209</v>
      </c>
      <c r="AE267" s="103" t="s">
        <v>199</v>
      </c>
      <c r="AF267" s="103" t="s">
        <v>199</v>
      </c>
      <c r="AG267" s="103" t="s">
        <v>199</v>
      </c>
      <c r="AH267" s="103" t="s">
        <v>199</v>
      </c>
      <c r="AI267" s="103" t="s">
        <v>199</v>
      </c>
      <c r="AJ267" s="103" t="s">
        <v>199</v>
      </c>
      <c r="AK267" s="103" t="s">
        <v>199</v>
      </c>
      <c r="AL267" s="103" t="s">
        <v>199</v>
      </c>
    </row>
    <row r="268" spans="2:38" s="111" customFormat="1" ht="171" hidden="1" x14ac:dyDescent="0.2">
      <c r="B268" s="103" t="s">
        <v>453</v>
      </c>
      <c r="C268" s="104" t="s">
        <v>850</v>
      </c>
      <c r="D268" s="103" t="s">
        <v>1178</v>
      </c>
      <c r="E268" s="67" t="s">
        <v>1129</v>
      </c>
      <c r="F268" s="103" t="s">
        <v>1200</v>
      </c>
      <c r="G268" s="103"/>
      <c r="H268" s="103" t="s">
        <v>1122</v>
      </c>
      <c r="I268" s="103" t="s">
        <v>854</v>
      </c>
      <c r="J268" s="103" t="s">
        <v>199</v>
      </c>
      <c r="K268" s="103" t="s">
        <v>199</v>
      </c>
      <c r="L268" s="103" t="s">
        <v>199</v>
      </c>
      <c r="M268" s="103" t="s">
        <v>1226</v>
      </c>
      <c r="N268" s="103" t="s">
        <v>1227</v>
      </c>
      <c r="O268" s="123" t="s">
        <v>1228</v>
      </c>
      <c r="P268" s="103" t="s">
        <v>805</v>
      </c>
      <c r="Q268" s="103" t="s">
        <v>1204</v>
      </c>
      <c r="R268" s="103" t="s">
        <v>99</v>
      </c>
      <c r="S268" s="107">
        <v>45397</v>
      </c>
      <c r="T268" s="107">
        <v>45473</v>
      </c>
      <c r="U268" s="131" t="s">
        <v>512</v>
      </c>
      <c r="V268" s="103"/>
      <c r="W268" s="103"/>
      <c r="X268" s="109">
        <v>0.1</v>
      </c>
      <c r="Y268" s="103" t="s">
        <v>1205</v>
      </c>
      <c r="Z268" s="103" t="s">
        <v>1215</v>
      </c>
      <c r="AA268" s="103" t="s">
        <v>1222</v>
      </c>
      <c r="AB268" s="103" t="s">
        <v>354</v>
      </c>
      <c r="AC268" s="58" t="s">
        <v>199</v>
      </c>
      <c r="AD268" s="103" t="s">
        <v>209</v>
      </c>
      <c r="AE268" s="103" t="s">
        <v>199</v>
      </c>
      <c r="AF268" s="103" t="s">
        <v>199</v>
      </c>
      <c r="AG268" s="103" t="s">
        <v>199</v>
      </c>
      <c r="AH268" s="103" t="s">
        <v>199</v>
      </c>
      <c r="AI268" s="103" t="s">
        <v>199</v>
      </c>
      <c r="AJ268" s="103" t="s">
        <v>199</v>
      </c>
      <c r="AK268" s="103" t="s">
        <v>199</v>
      </c>
      <c r="AL268" s="103" t="s">
        <v>199</v>
      </c>
    </row>
    <row r="269" spans="2:38" s="111" customFormat="1" ht="171" hidden="1" x14ac:dyDescent="0.2">
      <c r="B269" s="103" t="s">
        <v>453</v>
      </c>
      <c r="C269" s="104" t="s">
        <v>850</v>
      </c>
      <c r="D269" s="103" t="s">
        <v>1178</v>
      </c>
      <c r="E269" s="67" t="s">
        <v>1129</v>
      </c>
      <c r="F269" s="103" t="s">
        <v>1200</v>
      </c>
      <c r="G269" s="103"/>
      <c r="H269" s="103" t="s">
        <v>1122</v>
      </c>
      <c r="I269" s="103" t="s">
        <v>854</v>
      </c>
      <c r="J269" s="103" t="s">
        <v>199</v>
      </c>
      <c r="K269" s="103" t="s">
        <v>199</v>
      </c>
      <c r="L269" s="103" t="s">
        <v>199</v>
      </c>
      <c r="M269" s="103" t="s">
        <v>1229</v>
      </c>
      <c r="N269" s="103" t="s">
        <v>1230</v>
      </c>
      <c r="O269" s="123" t="s">
        <v>1231</v>
      </c>
      <c r="P269" s="103" t="s">
        <v>805</v>
      </c>
      <c r="Q269" s="103" t="s">
        <v>1204</v>
      </c>
      <c r="R269" s="103" t="s">
        <v>99</v>
      </c>
      <c r="S269" s="107">
        <v>45352</v>
      </c>
      <c r="T269" s="107">
        <v>45397</v>
      </c>
      <c r="U269" s="131" t="s">
        <v>512</v>
      </c>
      <c r="V269" s="103"/>
      <c r="W269" s="103"/>
      <c r="X269" s="109">
        <v>0.1</v>
      </c>
      <c r="Y269" s="103" t="s">
        <v>1205</v>
      </c>
      <c r="Z269" s="103" t="s">
        <v>1222</v>
      </c>
      <c r="AA269" s="103" t="s">
        <v>354</v>
      </c>
      <c r="AB269" s="58" t="s">
        <v>199</v>
      </c>
      <c r="AC269" s="58" t="s">
        <v>199</v>
      </c>
      <c r="AD269" s="103" t="s">
        <v>209</v>
      </c>
      <c r="AE269" s="103" t="s">
        <v>199</v>
      </c>
      <c r="AF269" s="103" t="s">
        <v>199</v>
      </c>
      <c r="AG269" s="103" t="s">
        <v>199</v>
      </c>
      <c r="AH269" s="103" t="s">
        <v>199</v>
      </c>
      <c r="AI269" s="103" t="s">
        <v>199</v>
      </c>
      <c r="AJ269" s="103" t="s">
        <v>199</v>
      </c>
      <c r="AK269" s="103" t="s">
        <v>199</v>
      </c>
      <c r="AL269" s="103" t="s">
        <v>199</v>
      </c>
    </row>
    <row r="270" spans="2:38" s="111" customFormat="1" ht="171" hidden="1" x14ac:dyDescent="0.2">
      <c r="B270" s="103" t="s">
        <v>453</v>
      </c>
      <c r="C270" s="104" t="s">
        <v>850</v>
      </c>
      <c r="D270" s="103" t="s">
        <v>1178</v>
      </c>
      <c r="E270" s="67" t="s">
        <v>1129</v>
      </c>
      <c r="F270" s="103" t="s">
        <v>1200</v>
      </c>
      <c r="G270" s="103"/>
      <c r="H270" s="103" t="s">
        <v>1122</v>
      </c>
      <c r="I270" s="103" t="s">
        <v>854</v>
      </c>
      <c r="J270" s="103" t="s">
        <v>199</v>
      </c>
      <c r="K270" s="103" t="s">
        <v>199</v>
      </c>
      <c r="L270" s="103" t="s">
        <v>199</v>
      </c>
      <c r="M270" s="103" t="s">
        <v>1232</v>
      </c>
      <c r="N270" s="103" t="s">
        <v>1233</v>
      </c>
      <c r="O270" s="123" t="s">
        <v>1234</v>
      </c>
      <c r="P270" s="103" t="s">
        <v>805</v>
      </c>
      <c r="Q270" s="103" t="s">
        <v>1204</v>
      </c>
      <c r="R270" s="103" t="s">
        <v>99</v>
      </c>
      <c r="S270" s="107">
        <v>45397</v>
      </c>
      <c r="T270" s="107">
        <v>45412</v>
      </c>
      <c r="U270" s="131" t="s">
        <v>512</v>
      </c>
      <c r="V270" s="103"/>
      <c r="W270" s="103"/>
      <c r="X270" s="109">
        <v>0.1</v>
      </c>
      <c r="Y270" s="103" t="s">
        <v>1205</v>
      </c>
      <c r="Z270" s="103" t="s">
        <v>1222</v>
      </c>
      <c r="AA270" s="103" t="s">
        <v>354</v>
      </c>
      <c r="AB270" s="58" t="s">
        <v>199</v>
      </c>
      <c r="AC270" s="58" t="s">
        <v>199</v>
      </c>
      <c r="AD270" s="103" t="s">
        <v>209</v>
      </c>
      <c r="AE270" s="103" t="s">
        <v>199</v>
      </c>
      <c r="AF270" s="103" t="s">
        <v>199</v>
      </c>
      <c r="AG270" s="103" t="s">
        <v>199</v>
      </c>
      <c r="AH270" s="103" t="s">
        <v>199</v>
      </c>
      <c r="AI270" s="103" t="s">
        <v>199</v>
      </c>
      <c r="AJ270" s="103" t="s">
        <v>199</v>
      </c>
      <c r="AK270" s="103" t="s">
        <v>199</v>
      </c>
      <c r="AL270" s="103" t="s">
        <v>199</v>
      </c>
    </row>
    <row r="271" spans="2:38" s="111" customFormat="1" ht="171" hidden="1" x14ac:dyDescent="0.2">
      <c r="B271" s="103" t="s">
        <v>453</v>
      </c>
      <c r="C271" s="104" t="s">
        <v>850</v>
      </c>
      <c r="D271" s="103" t="s">
        <v>1178</v>
      </c>
      <c r="E271" s="67" t="s">
        <v>1129</v>
      </c>
      <c r="F271" s="103" t="s">
        <v>1247</v>
      </c>
      <c r="G271" s="103"/>
      <c r="H271" s="103" t="s">
        <v>1122</v>
      </c>
      <c r="I271" s="103" t="s">
        <v>854</v>
      </c>
      <c r="J271" s="103" t="s">
        <v>199</v>
      </c>
      <c r="K271" s="103" t="s">
        <v>199</v>
      </c>
      <c r="L271" s="103" t="s">
        <v>199</v>
      </c>
      <c r="M271" s="103" t="s">
        <v>1248</v>
      </c>
      <c r="N271" s="123" t="s">
        <v>1249</v>
      </c>
      <c r="O271" s="123" t="s">
        <v>1250</v>
      </c>
      <c r="P271" s="103" t="s">
        <v>805</v>
      </c>
      <c r="Q271" s="103" t="s">
        <v>1204</v>
      </c>
      <c r="R271" s="103" t="s">
        <v>99</v>
      </c>
      <c r="S271" s="107">
        <v>45337</v>
      </c>
      <c r="T271" s="107">
        <v>45366</v>
      </c>
      <c r="U271" s="131" t="s">
        <v>512</v>
      </c>
      <c r="V271" s="103"/>
      <c r="W271" s="103"/>
      <c r="X271" s="109">
        <v>0.2</v>
      </c>
      <c r="Y271" s="103" t="s">
        <v>1205</v>
      </c>
      <c r="Z271" s="103" t="s">
        <v>354</v>
      </c>
      <c r="AA271" s="58" t="s">
        <v>199</v>
      </c>
      <c r="AB271" s="58" t="s">
        <v>199</v>
      </c>
      <c r="AC271" s="58" t="s">
        <v>199</v>
      </c>
      <c r="AD271" s="103" t="s">
        <v>487</v>
      </c>
      <c r="AE271" s="103" t="s">
        <v>199</v>
      </c>
      <c r="AF271" s="58" t="s">
        <v>199</v>
      </c>
      <c r="AG271" s="103" t="s">
        <v>199</v>
      </c>
      <c r="AH271" s="103" t="s">
        <v>199</v>
      </c>
      <c r="AI271" s="103" t="s">
        <v>199</v>
      </c>
      <c r="AJ271" s="103" t="s">
        <v>199</v>
      </c>
      <c r="AK271" s="103" t="s">
        <v>199</v>
      </c>
      <c r="AL271" s="103" t="s">
        <v>199</v>
      </c>
    </row>
    <row r="272" spans="2:38" s="111" customFormat="1" ht="171" hidden="1" x14ac:dyDescent="0.2">
      <c r="B272" s="103" t="s">
        <v>453</v>
      </c>
      <c r="C272" s="104" t="s">
        <v>850</v>
      </c>
      <c r="D272" s="103" t="s">
        <v>1178</v>
      </c>
      <c r="E272" s="67" t="s">
        <v>1129</v>
      </c>
      <c r="F272" s="103" t="s">
        <v>1247</v>
      </c>
      <c r="G272" s="103"/>
      <c r="H272" s="103" t="s">
        <v>1122</v>
      </c>
      <c r="I272" s="103" t="s">
        <v>854</v>
      </c>
      <c r="J272" s="103" t="s">
        <v>199</v>
      </c>
      <c r="K272" s="103" t="s">
        <v>199</v>
      </c>
      <c r="L272" s="103" t="s">
        <v>199</v>
      </c>
      <c r="M272" s="103" t="s">
        <v>1251</v>
      </c>
      <c r="N272" s="123" t="s">
        <v>1252</v>
      </c>
      <c r="O272" s="123" t="s">
        <v>1253</v>
      </c>
      <c r="P272" s="103" t="s">
        <v>805</v>
      </c>
      <c r="Q272" s="103" t="s">
        <v>1204</v>
      </c>
      <c r="R272" s="103" t="s">
        <v>99</v>
      </c>
      <c r="S272" s="107">
        <v>45366</v>
      </c>
      <c r="T272" s="107">
        <v>45381</v>
      </c>
      <c r="U272" s="131" t="s">
        <v>512</v>
      </c>
      <c r="V272" s="103"/>
      <c r="W272" s="103"/>
      <c r="X272" s="109">
        <v>0.2</v>
      </c>
      <c r="Y272" s="103" t="s">
        <v>1205</v>
      </c>
      <c r="Z272" s="103" t="s">
        <v>354</v>
      </c>
      <c r="AA272" s="58" t="s">
        <v>199</v>
      </c>
      <c r="AB272" s="58" t="s">
        <v>199</v>
      </c>
      <c r="AC272" s="58" t="s">
        <v>199</v>
      </c>
      <c r="AD272" s="103" t="s">
        <v>487</v>
      </c>
      <c r="AE272" s="103" t="s">
        <v>199</v>
      </c>
      <c r="AF272" s="103" t="s">
        <v>199</v>
      </c>
      <c r="AG272" s="103" t="s">
        <v>199</v>
      </c>
      <c r="AH272" s="103" t="s">
        <v>199</v>
      </c>
      <c r="AI272" s="103" t="s">
        <v>199</v>
      </c>
      <c r="AJ272" s="103" t="s">
        <v>199</v>
      </c>
      <c r="AK272" s="103" t="s">
        <v>199</v>
      </c>
      <c r="AL272" s="103" t="s">
        <v>199</v>
      </c>
    </row>
    <row r="273" spans="2:38" s="111" customFormat="1" ht="171" hidden="1" x14ac:dyDescent="0.2">
      <c r="B273" s="103" t="s">
        <v>453</v>
      </c>
      <c r="C273" s="104" t="s">
        <v>850</v>
      </c>
      <c r="D273" s="103" t="s">
        <v>1178</v>
      </c>
      <c r="E273" s="67" t="s">
        <v>1129</v>
      </c>
      <c r="F273" s="103" t="s">
        <v>1247</v>
      </c>
      <c r="G273" s="103"/>
      <c r="H273" s="103" t="s">
        <v>1122</v>
      </c>
      <c r="I273" s="103" t="s">
        <v>854</v>
      </c>
      <c r="J273" s="103" t="s">
        <v>199</v>
      </c>
      <c r="K273" s="103" t="s">
        <v>199</v>
      </c>
      <c r="L273" s="103" t="s">
        <v>199</v>
      </c>
      <c r="M273" s="103" t="s">
        <v>1254</v>
      </c>
      <c r="N273" s="123" t="s">
        <v>1255</v>
      </c>
      <c r="O273" s="123" t="s">
        <v>1256</v>
      </c>
      <c r="P273" s="103" t="s">
        <v>805</v>
      </c>
      <c r="Q273" s="103" t="s">
        <v>1204</v>
      </c>
      <c r="R273" s="103" t="s">
        <v>99</v>
      </c>
      <c r="S273" s="107">
        <v>45381</v>
      </c>
      <c r="T273" s="107">
        <v>45397</v>
      </c>
      <c r="U273" s="131" t="s">
        <v>512</v>
      </c>
      <c r="V273" s="103"/>
      <c r="W273" s="103"/>
      <c r="X273" s="109">
        <v>0.2</v>
      </c>
      <c r="Y273" s="103" t="s">
        <v>1205</v>
      </c>
      <c r="Z273" s="103" t="s">
        <v>354</v>
      </c>
      <c r="AA273" s="58" t="s">
        <v>199</v>
      </c>
      <c r="AB273" s="58" t="s">
        <v>199</v>
      </c>
      <c r="AC273" s="58" t="s">
        <v>199</v>
      </c>
      <c r="AD273" s="103" t="s">
        <v>487</v>
      </c>
      <c r="AE273" s="103" t="s">
        <v>199</v>
      </c>
      <c r="AF273" s="103" t="s">
        <v>199</v>
      </c>
      <c r="AG273" s="103" t="s">
        <v>199</v>
      </c>
      <c r="AH273" s="103" t="s">
        <v>199</v>
      </c>
      <c r="AI273" s="103" t="s">
        <v>199</v>
      </c>
      <c r="AJ273" s="103" t="s">
        <v>199</v>
      </c>
      <c r="AK273" s="103" t="s">
        <v>199</v>
      </c>
      <c r="AL273" s="103" t="s">
        <v>199</v>
      </c>
    </row>
    <row r="274" spans="2:38" s="111" customFormat="1" ht="171" hidden="1" x14ac:dyDescent="0.2">
      <c r="B274" s="103" t="s">
        <v>453</v>
      </c>
      <c r="C274" s="104" t="s">
        <v>850</v>
      </c>
      <c r="D274" s="103" t="s">
        <v>1178</v>
      </c>
      <c r="E274" s="67" t="s">
        <v>1129</v>
      </c>
      <c r="F274" s="103" t="s">
        <v>1247</v>
      </c>
      <c r="G274" s="103"/>
      <c r="H274" s="103" t="s">
        <v>1122</v>
      </c>
      <c r="I274" s="103" t="s">
        <v>854</v>
      </c>
      <c r="J274" s="103" t="s">
        <v>199</v>
      </c>
      <c r="K274" s="103" t="s">
        <v>199</v>
      </c>
      <c r="L274" s="103" t="s">
        <v>199</v>
      </c>
      <c r="M274" s="103" t="s">
        <v>1257</v>
      </c>
      <c r="N274" s="103" t="s">
        <v>1258</v>
      </c>
      <c r="O274" s="123" t="s">
        <v>1259</v>
      </c>
      <c r="P274" s="103" t="s">
        <v>805</v>
      </c>
      <c r="Q274" s="103" t="s">
        <v>1204</v>
      </c>
      <c r="R274" s="103" t="s">
        <v>99</v>
      </c>
      <c r="S274" s="107">
        <v>45444</v>
      </c>
      <c r="T274" s="107">
        <v>45458</v>
      </c>
      <c r="U274" s="131" t="s">
        <v>512</v>
      </c>
      <c r="V274" s="103"/>
      <c r="W274" s="103"/>
      <c r="X274" s="109">
        <v>0.2</v>
      </c>
      <c r="Y274" s="103" t="s">
        <v>1205</v>
      </c>
      <c r="Z274" s="103" t="s">
        <v>354</v>
      </c>
      <c r="AA274" s="58" t="s">
        <v>199</v>
      </c>
      <c r="AB274" s="58" t="s">
        <v>199</v>
      </c>
      <c r="AC274" s="58" t="s">
        <v>199</v>
      </c>
      <c r="AD274" s="103" t="s">
        <v>487</v>
      </c>
      <c r="AE274" s="103" t="s">
        <v>199</v>
      </c>
      <c r="AF274" s="103" t="s">
        <v>199</v>
      </c>
      <c r="AG274" s="103" t="s">
        <v>199</v>
      </c>
      <c r="AH274" s="103" t="s">
        <v>199</v>
      </c>
      <c r="AI274" s="103" t="s">
        <v>199</v>
      </c>
      <c r="AJ274" s="103" t="s">
        <v>199</v>
      </c>
      <c r="AK274" s="103" t="s">
        <v>199</v>
      </c>
      <c r="AL274" s="103" t="s">
        <v>199</v>
      </c>
    </row>
    <row r="275" spans="2:38" s="111" customFormat="1" ht="171" hidden="1" x14ac:dyDescent="0.2">
      <c r="B275" s="103" t="s">
        <v>453</v>
      </c>
      <c r="C275" s="104" t="s">
        <v>850</v>
      </c>
      <c r="D275" s="103" t="s">
        <v>1178</v>
      </c>
      <c r="E275" s="67" t="s">
        <v>1129</v>
      </c>
      <c r="F275" s="103" t="s">
        <v>1247</v>
      </c>
      <c r="G275" s="103"/>
      <c r="H275" s="103" t="s">
        <v>1122</v>
      </c>
      <c r="I275" s="103" t="s">
        <v>854</v>
      </c>
      <c r="J275" s="103" t="s">
        <v>199</v>
      </c>
      <c r="K275" s="103" t="s">
        <v>199</v>
      </c>
      <c r="L275" s="103" t="s">
        <v>199</v>
      </c>
      <c r="M275" s="103" t="s">
        <v>1260</v>
      </c>
      <c r="N275" s="103" t="s">
        <v>1261</v>
      </c>
      <c r="O275" s="123" t="s">
        <v>1262</v>
      </c>
      <c r="P275" s="103" t="s">
        <v>805</v>
      </c>
      <c r="Q275" s="103" t="s">
        <v>1204</v>
      </c>
      <c r="R275" s="103" t="s">
        <v>99</v>
      </c>
      <c r="S275" s="107">
        <v>45458</v>
      </c>
      <c r="T275" s="107">
        <v>45488</v>
      </c>
      <c r="U275" s="131" t="s">
        <v>512</v>
      </c>
      <c r="V275" s="103"/>
      <c r="W275" s="103"/>
      <c r="X275" s="109">
        <v>0.2</v>
      </c>
      <c r="Y275" s="103" t="s">
        <v>1205</v>
      </c>
      <c r="Z275" s="103" t="s">
        <v>354</v>
      </c>
      <c r="AA275" s="58" t="s">
        <v>199</v>
      </c>
      <c r="AB275" s="58" t="s">
        <v>199</v>
      </c>
      <c r="AC275" s="58" t="s">
        <v>199</v>
      </c>
      <c r="AD275" s="103" t="s">
        <v>487</v>
      </c>
      <c r="AE275" s="103" t="s">
        <v>199</v>
      </c>
      <c r="AF275" s="103" t="s">
        <v>199</v>
      </c>
      <c r="AG275" s="103" t="s">
        <v>199</v>
      </c>
      <c r="AH275" s="103" t="s">
        <v>199</v>
      </c>
      <c r="AI275" s="103" t="s">
        <v>199</v>
      </c>
      <c r="AJ275" s="103" t="s">
        <v>199</v>
      </c>
      <c r="AK275" s="103" t="s">
        <v>199</v>
      </c>
      <c r="AL275" s="103" t="s">
        <v>199</v>
      </c>
    </row>
    <row r="276" spans="2:38" s="111" customFormat="1" ht="171" hidden="1" x14ac:dyDescent="0.2">
      <c r="B276" s="103" t="s">
        <v>453</v>
      </c>
      <c r="C276" s="104" t="s">
        <v>850</v>
      </c>
      <c r="D276" s="103" t="s">
        <v>1178</v>
      </c>
      <c r="E276" s="67" t="s">
        <v>1129</v>
      </c>
      <c r="F276" s="103" t="s">
        <v>1263</v>
      </c>
      <c r="G276" s="103"/>
      <c r="H276" s="103" t="s">
        <v>1122</v>
      </c>
      <c r="I276" s="103" t="s">
        <v>854</v>
      </c>
      <c r="J276" s="103" t="s">
        <v>199</v>
      </c>
      <c r="K276" s="103" t="s">
        <v>199</v>
      </c>
      <c r="L276" s="103" t="s">
        <v>199</v>
      </c>
      <c r="M276" s="103" t="s">
        <v>1264</v>
      </c>
      <c r="N276" s="103" t="s">
        <v>1265</v>
      </c>
      <c r="O276" s="123" t="s">
        <v>1266</v>
      </c>
      <c r="P276" s="103" t="s">
        <v>805</v>
      </c>
      <c r="Q276" s="103" t="s">
        <v>1204</v>
      </c>
      <c r="R276" s="103" t="s">
        <v>99</v>
      </c>
      <c r="S276" s="107">
        <v>45474</v>
      </c>
      <c r="T276" s="107">
        <v>45488</v>
      </c>
      <c r="U276" s="131" t="s">
        <v>512</v>
      </c>
      <c r="V276" s="103"/>
      <c r="W276" s="103"/>
      <c r="X276" s="109">
        <v>0.05</v>
      </c>
      <c r="Y276" s="103" t="s">
        <v>1205</v>
      </c>
      <c r="Z276" s="103" t="s">
        <v>354</v>
      </c>
      <c r="AA276" s="58" t="s">
        <v>199</v>
      </c>
      <c r="AB276" s="58" t="s">
        <v>199</v>
      </c>
      <c r="AC276" s="58" t="s">
        <v>199</v>
      </c>
      <c r="AD276" s="103" t="s">
        <v>487</v>
      </c>
      <c r="AE276" s="103" t="s">
        <v>199</v>
      </c>
      <c r="AF276" s="103" t="s">
        <v>199</v>
      </c>
      <c r="AG276" s="103" t="s">
        <v>199</v>
      </c>
      <c r="AH276" s="103" t="s">
        <v>199</v>
      </c>
      <c r="AI276" s="103" t="s">
        <v>199</v>
      </c>
      <c r="AJ276" s="103" t="s">
        <v>199</v>
      </c>
      <c r="AK276" s="103" t="s">
        <v>199</v>
      </c>
      <c r="AL276" s="103" t="s">
        <v>199</v>
      </c>
    </row>
    <row r="277" spans="2:38" s="111" customFormat="1" ht="171" hidden="1" x14ac:dyDescent="0.2">
      <c r="B277" s="103" t="s">
        <v>453</v>
      </c>
      <c r="C277" s="104" t="s">
        <v>850</v>
      </c>
      <c r="D277" s="103" t="s">
        <v>1178</v>
      </c>
      <c r="E277" s="67" t="s">
        <v>1129</v>
      </c>
      <c r="F277" s="103" t="s">
        <v>1263</v>
      </c>
      <c r="G277" s="103"/>
      <c r="H277" s="103" t="s">
        <v>1122</v>
      </c>
      <c r="I277" s="103" t="s">
        <v>854</v>
      </c>
      <c r="J277" s="103" t="s">
        <v>199</v>
      </c>
      <c r="K277" s="103" t="s">
        <v>199</v>
      </c>
      <c r="L277" s="103" t="s">
        <v>199</v>
      </c>
      <c r="M277" s="103" t="s">
        <v>1267</v>
      </c>
      <c r="N277" s="103" t="s">
        <v>1268</v>
      </c>
      <c r="O277" s="123" t="s">
        <v>1269</v>
      </c>
      <c r="P277" s="103" t="s">
        <v>805</v>
      </c>
      <c r="Q277" s="103" t="s">
        <v>1204</v>
      </c>
      <c r="R277" s="103" t="s">
        <v>99</v>
      </c>
      <c r="S277" s="107">
        <v>45488</v>
      </c>
      <c r="T277" s="107">
        <v>45503</v>
      </c>
      <c r="U277" s="131" t="s">
        <v>512</v>
      </c>
      <c r="V277" s="103"/>
      <c r="W277" s="103"/>
      <c r="X277" s="109">
        <v>0.1</v>
      </c>
      <c r="Y277" s="103" t="s">
        <v>1205</v>
      </c>
      <c r="Z277" s="103" t="s">
        <v>1222</v>
      </c>
      <c r="AA277" s="103" t="s">
        <v>354</v>
      </c>
      <c r="AB277" s="58" t="s">
        <v>199</v>
      </c>
      <c r="AC277" s="58" t="s">
        <v>199</v>
      </c>
      <c r="AD277" s="103" t="s">
        <v>487</v>
      </c>
      <c r="AE277" s="103" t="s">
        <v>199</v>
      </c>
      <c r="AF277" s="103" t="s">
        <v>199</v>
      </c>
      <c r="AG277" s="103" t="s">
        <v>199</v>
      </c>
      <c r="AH277" s="103" t="s">
        <v>199</v>
      </c>
      <c r="AI277" s="103" t="s">
        <v>199</v>
      </c>
      <c r="AJ277" s="103" t="s">
        <v>199</v>
      </c>
      <c r="AK277" s="103" t="s">
        <v>199</v>
      </c>
      <c r="AL277" s="103" t="s">
        <v>199</v>
      </c>
    </row>
    <row r="278" spans="2:38" s="111" customFormat="1" ht="171" hidden="1" x14ac:dyDescent="0.2">
      <c r="B278" s="103" t="s">
        <v>453</v>
      </c>
      <c r="C278" s="104" t="s">
        <v>850</v>
      </c>
      <c r="D278" s="103" t="s">
        <v>1178</v>
      </c>
      <c r="E278" s="67" t="s">
        <v>1129</v>
      </c>
      <c r="F278" s="103" t="s">
        <v>1263</v>
      </c>
      <c r="G278" s="103"/>
      <c r="H278" s="103" t="s">
        <v>1122</v>
      </c>
      <c r="I278" s="103" t="s">
        <v>854</v>
      </c>
      <c r="J278" s="103" t="s">
        <v>199</v>
      </c>
      <c r="K278" s="103" t="s">
        <v>199</v>
      </c>
      <c r="L278" s="103" t="s">
        <v>199</v>
      </c>
      <c r="M278" s="103" t="s">
        <v>1270</v>
      </c>
      <c r="N278" s="103" t="s">
        <v>1271</v>
      </c>
      <c r="O278" s="123" t="s">
        <v>1272</v>
      </c>
      <c r="P278" s="103" t="s">
        <v>805</v>
      </c>
      <c r="Q278" s="103" t="s">
        <v>1204</v>
      </c>
      <c r="R278" s="103" t="s">
        <v>99</v>
      </c>
      <c r="S278" s="107">
        <v>45505</v>
      </c>
      <c r="T278" s="107">
        <v>45534</v>
      </c>
      <c r="U278" s="131" t="s">
        <v>512</v>
      </c>
      <c r="V278" s="103"/>
      <c r="W278" s="103"/>
      <c r="X278" s="109">
        <v>0.15</v>
      </c>
      <c r="Y278" s="103" t="s">
        <v>1205</v>
      </c>
      <c r="Z278" s="103" t="s">
        <v>354</v>
      </c>
      <c r="AA278" s="58" t="s">
        <v>199</v>
      </c>
      <c r="AB278" s="58" t="s">
        <v>199</v>
      </c>
      <c r="AC278" s="58" t="s">
        <v>199</v>
      </c>
      <c r="AD278" s="103" t="s">
        <v>487</v>
      </c>
      <c r="AE278" s="103" t="s">
        <v>199</v>
      </c>
      <c r="AF278" s="103" t="s">
        <v>199</v>
      </c>
      <c r="AG278" s="103" t="s">
        <v>199</v>
      </c>
      <c r="AH278" s="103" t="s">
        <v>199</v>
      </c>
      <c r="AI278" s="103" t="s">
        <v>199</v>
      </c>
      <c r="AJ278" s="103" t="s">
        <v>199</v>
      </c>
      <c r="AK278" s="103" t="s">
        <v>199</v>
      </c>
      <c r="AL278" s="103" t="s">
        <v>199</v>
      </c>
    </row>
    <row r="279" spans="2:38" s="111" customFormat="1" ht="171" hidden="1" x14ac:dyDescent="0.2">
      <c r="B279" s="103" t="s">
        <v>453</v>
      </c>
      <c r="C279" s="104" t="s">
        <v>850</v>
      </c>
      <c r="D279" s="103" t="s">
        <v>1178</v>
      </c>
      <c r="E279" s="67" t="s">
        <v>1129</v>
      </c>
      <c r="F279" s="103" t="s">
        <v>1263</v>
      </c>
      <c r="G279" s="103"/>
      <c r="H279" s="103" t="s">
        <v>1122</v>
      </c>
      <c r="I279" s="103" t="s">
        <v>854</v>
      </c>
      <c r="J279" s="103" t="s">
        <v>199</v>
      </c>
      <c r="K279" s="103" t="s">
        <v>199</v>
      </c>
      <c r="L279" s="103" t="s">
        <v>199</v>
      </c>
      <c r="M279" s="103" t="s">
        <v>1273</v>
      </c>
      <c r="N279" s="103" t="s">
        <v>1274</v>
      </c>
      <c r="O279" s="123" t="s">
        <v>1275</v>
      </c>
      <c r="P279" s="103" t="s">
        <v>805</v>
      </c>
      <c r="Q279" s="103" t="s">
        <v>1204</v>
      </c>
      <c r="R279" s="103" t="s">
        <v>99</v>
      </c>
      <c r="S279" s="107">
        <v>45536</v>
      </c>
      <c r="T279" s="107">
        <v>45565</v>
      </c>
      <c r="U279" s="131" t="s">
        <v>512</v>
      </c>
      <c r="V279" s="103"/>
      <c r="W279" s="103"/>
      <c r="X279" s="109">
        <v>0.15</v>
      </c>
      <c r="Y279" s="103" t="s">
        <v>1205</v>
      </c>
      <c r="Z279" s="103" t="s">
        <v>354</v>
      </c>
      <c r="AA279" s="58" t="s">
        <v>199</v>
      </c>
      <c r="AB279" s="58" t="s">
        <v>199</v>
      </c>
      <c r="AC279" s="58" t="s">
        <v>199</v>
      </c>
      <c r="AD279" s="103" t="s">
        <v>487</v>
      </c>
      <c r="AE279" s="103" t="s">
        <v>199</v>
      </c>
      <c r="AF279" s="103" t="s">
        <v>199</v>
      </c>
      <c r="AG279" s="103" t="s">
        <v>199</v>
      </c>
      <c r="AH279" s="103" t="s">
        <v>199</v>
      </c>
      <c r="AI279" s="103" t="s">
        <v>199</v>
      </c>
      <c r="AJ279" s="103" t="s">
        <v>199</v>
      </c>
      <c r="AK279" s="103" t="s">
        <v>199</v>
      </c>
      <c r="AL279" s="103" t="s">
        <v>199</v>
      </c>
    </row>
    <row r="280" spans="2:38" s="111" customFormat="1" ht="171" hidden="1" x14ac:dyDescent="0.2">
      <c r="B280" s="103" t="s">
        <v>453</v>
      </c>
      <c r="C280" s="104" t="s">
        <v>850</v>
      </c>
      <c r="D280" s="103" t="s">
        <v>1178</v>
      </c>
      <c r="E280" s="67" t="s">
        <v>1129</v>
      </c>
      <c r="F280" s="103" t="s">
        <v>1263</v>
      </c>
      <c r="G280" s="103"/>
      <c r="H280" s="103" t="s">
        <v>1122</v>
      </c>
      <c r="I280" s="103" t="s">
        <v>854</v>
      </c>
      <c r="J280" s="103" t="s">
        <v>199</v>
      </c>
      <c r="K280" s="103" t="s">
        <v>199</v>
      </c>
      <c r="L280" s="103" t="s">
        <v>199</v>
      </c>
      <c r="M280" s="103" t="s">
        <v>1276</v>
      </c>
      <c r="N280" s="103" t="s">
        <v>1277</v>
      </c>
      <c r="O280" s="123" t="s">
        <v>1278</v>
      </c>
      <c r="P280" s="103" t="s">
        <v>805</v>
      </c>
      <c r="Q280" s="103" t="s">
        <v>1204</v>
      </c>
      <c r="R280" s="103" t="s">
        <v>99</v>
      </c>
      <c r="S280" s="107">
        <v>45536</v>
      </c>
      <c r="T280" s="107">
        <v>45550</v>
      </c>
      <c r="U280" s="131" t="s">
        <v>512</v>
      </c>
      <c r="V280" s="103"/>
      <c r="W280" s="103"/>
      <c r="X280" s="109">
        <v>0.05</v>
      </c>
      <c r="Y280" s="103" t="s">
        <v>1205</v>
      </c>
      <c r="Z280" s="103" t="s">
        <v>354</v>
      </c>
      <c r="AA280" s="58" t="s">
        <v>199</v>
      </c>
      <c r="AB280" s="58" t="s">
        <v>199</v>
      </c>
      <c r="AC280" s="58" t="s">
        <v>199</v>
      </c>
      <c r="AD280" s="103" t="s">
        <v>487</v>
      </c>
      <c r="AE280" s="103" t="s">
        <v>199</v>
      </c>
      <c r="AF280" s="103" t="s">
        <v>199</v>
      </c>
      <c r="AG280" s="103" t="s">
        <v>199</v>
      </c>
      <c r="AH280" s="103" t="s">
        <v>199</v>
      </c>
      <c r="AI280" s="103" t="s">
        <v>199</v>
      </c>
      <c r="AJ280" s="103" t="s">
        <v>199</v>
      </c>
      <c r="AK280" s="103" t="s">
        <v>199</v>
      </c>
      <c r="AL280" s="103" t="s">
        <v>199</v>
      </c>
    </row>
    <row r="281" spans="2:38" s="111" customFormat="1" ht="171" hidden="1" x14ac:dyDescent="0.2">
      <c r="B281" s="103" t="s">
        <v>453</v>
      </c>
      <c r="C281" s="104" t="s">
        <v>850</v>
      </c>
      <c r="D281" s="103" t="s">
        <v>1178</v>
      </c>
      <c r="E281" s="67" t="s">
        <v>1129</v>
      </c>
      <c r="F281" s="103" t="s">
        <v>1263</v>
      </c>
      <c r="G281" s="103"/>
      <c r="H281" s="103" t="s">
        <v>1122</v>
      </c>
      <c r="I281" s="103" t="s">
        <v>854</v>
      </c>
      <c r="J281" s="103" t="s">
        <v>199</v>
      </c>
      <c r="K281" s="103" t="s">
        <v>199</v>
      </c>
      <c r="L281" s="103" t="s">
        <v>199</v>
      </c>
      <c r="M281" s="103" t="s">
        <v>1279</v>
      </c>
      <c r="N281" s="103" t="s">
        <v>1280</v>
      </c>
      <c r="O281" s="123" t="s">
        <v>1281</v>
      </c>
      <c r="P281" s="103" t="s">
        <v>805</v>
      </c>
      <c r="Q281" s="103" t="s">
        <v>1204</v>
      </c>
      <c r="R281" s="103" t="s">
        <v>99</v>
      </c>
      <c r="S281" s="107">
        <v>45550</v>
      </c>
      <c r="T281" s="107">
        <v>45580</v>
      </c>
      <c r="U281" s="131" t="s">
        <v>512</v>
      </c>
      <c r="V281" s="103"/>
      <c r="W281" s="103"/>
      <c r="X281" s="109">
        <v>0.05</v>
      </c>
      <c r="Y281" s="103" t="s">
        <v>1205</v>
      </c>
      <c r="Z281" s="103" t="s">
        <v>1222</v>
      </c>
      <c r="AA281" s="103" t="s">
        <v>354</v>
      </c>
      <c r="AB281" s="58" t="s">
        <v>199</v>
      </c>
      <c r="AC281" s="58" t="s">
        <v>199</v>
      </c>
      <c r="AD281" s="103" t="s">
        <v>487</v>
      </c>
      <c r="AE281" s="103" t="s">
        <v>199</v>
      </c>
      <c r="AF281" s="103" t="s">
        <v>199</v>
      </c>
      <c r="AG281" s="103" t="s">
        <v>199</v>
      </c>
      <c r="AH281" s="103" t="s">
        <v>199</v>
      </c>
      <c r="AI281" s="103" t="s">
        <v>199</v>
      </c>
      <c r="AJ281" s="103" t="s">
        <v>199</v>
      </c>
      <c r="AK281" s="103" t="s">
        <v>199</v>
      </c>
      <c r="AL281" s="103" t="s">
        <v>199</v>
      </c>
    </row>
    <row r="282" spans="2:38" s="111" customFormat="1" ht="171" hidden="1" x14ac:dyDescent="0.2">
      <c r="B282" s="103" t="s">
        <v>453</v>
      </c>
      <c r="C282" s="104" t="s">
        <v>850</v>
      </c>
      <c r="D282" s="103" t="s">
        <v>1178</v>
      </c>
      <c r="E282" s="67" t="s">
        <v>1129</v>
      </c>
      <c r="F282" s="103" t="s">
        <v>1263</v>
      </c>
      <c r="G282" s="103"/>
      <c r="H282" s="103" t="s">
        <v>1122</v>
      </c>
      <c r="I282" s="103" t="s">
        <v>854</v>
      </c>
      <c r="J282" s="103" t="s">
        <v>199</v>
      </c>
      <c r="K282" s="103" t="s">
        <v>199</v>
      </c>
      <c r="L282" s="103" t="s">
        <v>199</v>
      </c>
      <c r="M282" s="103" t="s">
        <v>1282</v>
      </c>
      <c r="N282" s="103" t="s">
        <v>1283</v>
      </c>
      <c r="O282" s="123" t="s">
        <v>1284</v>
      </c>
      <c r="P282" s="103" t="s">
        <v>805</v>
      </c>
      <c r="Q282" s="103" t="s">
        <v>1204</v>
      </c>
      <c r="R282" s="103" t="s">
        <v>99</v>
      </c>
      <c r="S282" s="107">
        <v>45580</v>
      </c>
      <c r="T282" s="107">
        <v>45595</v>
      </c>
      <c r="U282" s="131" t="s">
        <v>512</v>
      </c>
      <c r="V282" s="103"/>
      <c r="W282" s="103"/>
      <c r="X282" s="109">
        <v>0.1</v>
      </c>
      <c r="Y282" s="103" t="s">
        <v>1205</v>
      </c>
      <c r="Z282" s="103" t="s">
        <v>1222</v>
      </c>
      <c r="AA282" s="103" t="s">
        <v>354</v>
      </c>
      <c r="AB282" s="58" t="s">
        <v>199</v>
      </c>
      <c r="AC282" s="58" t="s">
        <v>199</v>
      </c>
      <c r="AD282" s="103" t="s">
        <v>487</v>
      </c>
      <c r="AE282" s="103" t="s">
        <v>199</v>
      </c>
      <c r="AF282" s="103" t="s">
        <v>199</v>
      </c>
      <c r="AG282" s="103" t="s">
        <v>199</v>
      </c>
      <c r="AH282" s="103" t="s">
        <v>199</v>
      </c>
      <c r="AI282" s="103" t="s">
        <v>199</v>
      </c>
      <c r="AJ282" s="103" t="s">
        <v>199</v>
      </c>
      <c r="AK282" s="103" t="s">
        <v>199</v>
      </c>
      <c r="AL282" s="103" t="s">
        <v>199</v>
      </c>
    </row>
    <row r="283" spans="2:38" s="111" customFormat="1" ht="171" hidden="1" x14ac:dyDescent="0.2">
      <c r="B283" s="103" t="s">
        <v>453</v>
      </c>
      <c r="C283" s="104" t="s">
        <v>850</v>
      </c>
      <c r="D283" s="103" t="s">
        <v>1178</v>
      </c>
      <c r="E283" s="67" t="s">
        <v>1129</v>
      </c>
      <c r="F283" s="103" t="s">
        <v>1263</v>
      </c>
      <c r="G283" s="103"/>
      <c r="H283" s="103" t="s">
        <v>1122</v>
      </c>
      <c r="I283" s="103" t="s">
        <v>854</v>
      </c>
      <c r="J283" s="103" t="s">
        <v>199</v>
      </c>
      <c r="K283" s="103" t="s">
        <v>199</v>
      </c>
      <c r="L283" s="103" t="s">
        <v>199</v>
      </c>
      <c r="M283" s="103" t="s">
        <v>1285</v>
      </c>
      <c r="N283" s="103" t="s">
        <v>1286</v>
      </c>
      <c r="O283" s="123" t="s">
        <v>1287</v>
      </c>
      <c r="P283" s="103" t="s">
        <v>805</v>
      </c>
      <c r="Q283" s="103" t="s">
        <v>1204</v>
      </c>
      <c r="R283" s="103" t="s">
        <v>99</v>
      </c>
      <c r="S283" s="107">
        <v>45566</v>
      </c>
      <c r="T283" s="107">
        <v>45626</v>
      </c>
      <c r="U283" s="131" t="s">
        <v>512</v>
      </c>
      <c r="V283" s="103"/>
      <c r="W283" s="103"/>
      <c r="X283" s="109">
        <v>0.1</v>
      </c>
      <c r="Y283" s="103" t="s">
        <v>1205</v>
      </c>
      <c r="Z283" s="103" t="s">
        <v>1222</v>
      </c>
      <c r="AA283" s="103" t="s">
        <v>354</v>
      </c>
      <c r="AB283" s="58" t="s">
        <v>199</v>
      </c>
      <c r="AC283" s="58" t="s">
        <v>199</v>
      </c>
      <c r="AD283" s="103" t="s">
        <v>487</v>
      </c>
      <c r="AE283" s="103" t="s">
        <v>199</v>
      </c>
      <c r="AF283" s="103" t="s">
        <v>199</v>
      </c>
      <c r="AG283" s="103" t="s">
        <v>199</v>
      </c>
      <c r="AH283" s="103" t="s">
        <v>199</v>
      </c>
      <c r="AI283" s="103" t="s">
        <v>199</v>
      </c>
      <c r="AJ283" s="103" t="s">
        <v>199</v>
      </c>
      <c r="AK283" s="103" t="s">
        <v>199</v>
      </c>
      <c r="AL283" s="103" t="s">
        <v>199</v>
      </c>
    </row>
    <row r="284" spans="2:38" s="111" customFormat="1" ht="171" hidden="1" x14ac:dyDescent="0.2">
      <c r="B284" s="103" t="s">
        <v>453</v>
      </c>
      <c r="C284" s="104" t="s">
        <v>850</v>
      </c>
      <c r="D284" s="103" t="s">
        <v>1178</v>
      </c>
      <c r="E284" s="67" t="s">
        <v>1129</v>
      </c>
      <c r="F284" s="103" t="s">
        <v>1263</v>
      </c>
      <c r="G284" s="103"/>
      <c r="H284" s="103" t="s">
        <v>1122</v>
      </c>
      <c r="I284" s="103" t="s">
        <v>854</v>
      </c>
      <c r="J284" s="103" t="s">
        <v>199</v>
      </c>
      <c r="K284" s="103" t="s">
        <v>199</v>
      </c>
      <c r="L284" s="103" t="s">
        <v>199</v>
      </c>
      <c r="M284" s="103" t="s">
        <v>1288</v>
      </c>
      <c r="N284" s="103" t="s">
        <v>1289</v>
      </c>
      <c r="O284" s="103" t="s">
        <v>1290</v>
      </c>
      <c r="P284" s="103" t="s">
        <v>805</v>
      </c>
      <c r="Q284" s="103" t="s">
        <v>1204</v>
      </c>
      <c r="R284" s="103" t="s">
        <v>99</v>
      </c>
      <c r="S284" s="107">
        <v>45597</v>
      </c>
      <c r="T284" s="107">
        <v>45641</v>
      </c>
      <c r="U284" s="131" t="s">
        <v>512</v>
      </c>
      <c r="V284" s="103"/>
      <c r="W284" s="103"/>
      <c r="X284" s="109">
        <v>0.05</v>
      </c>
      <c r="Y284" s="103" t="s">
        <v>1205</v>
      </c>
      <c r="Z284" s="103" t="s">
        <v>354</v>
      </c>
      <c r="AA284" s="58" t="s">
        <v>199</v>
      </c>
      <c r="AB284" s="58" t="s">
        <v>199</v>
      </c>
      <c r="AC284" s="58" t="s">
        <v>199</v>
      </c>
      <c r="AD284" s="103" t="s">
        <v>487</v>
      </c>
      <c r="AE284" s="103" t="s">
        <v>199</v>
      </c>
      <c r="AF284" s="103" t="s">
        <v>199</v>
      </c>
      <c r="AG284" s="103" t="s">
        <v>199</v>
      </c>
      <c r="AH284" s="103" t="s">
        <v>199</v>
      </c>
      <c r="AI284" s="103" t="s">
        <v>199</v>
      </c>
      <c r="AJ284" s="103" t="s">
        <v>199</v>
      </c>
      <c r="AK284" s="103" t="s">
        <v>199</v>
      </c>
      <c r="AL284" s="103" t="s">
        <v>199</v>
      </c>
    </row>
    <row r="285" spans="2:38" s="111" customFormat="1" ht="171" hidden="1" x14ac:dyDescent="0.2">
      <c r="B285" s="103" t="s">
        <v>453</v>
      </c>
      <c r="C285" s="104" t="s">
        <v>850</v>
      </c>
      <c r="D285" s="103" t="s">
        <v>1178</v>
      </c>
      <c r="E285" s="67" t="s">
        <v>1129</v>
      </c>
      <c r="F285" s="103" t="s">
        <v>1263</v>
      </c>
      <c r="G285" s="103"/>
      <c r="H285" s="103" t="s">
        <v>1122</v>
      </c>
      <c r="I285" s="103" t="s">
        <v>854</v>
      </c>
      <c r="J285" s="103" t="s">
        <v>199</v>
      </c>
      <c r="K285" s="103" t="s">
        <v>199</v>
      </c>
      <c r="L285" s="103" t="s">
        <v>199</v>
      </c>
      <c r="M285" s="103" t="s">
        <v>1291</v>
      </c>
      <c r="N285" s="103" t="s">
        <v>1292</v>
      </c>
      <c r="O285" s="103" t="s">
        <v>1293</v>
      </c>
      <c r="P285" s="103" t="s">
        <v>805</v>
      </c>
      <c r="Q285" s="103" t="s">
        <v>1204</v>
      </c>
      <c r="R285" s="103" t="s">
        <v>99</v>
      </c>
      <c r="S285" s="107">
        <v>45597</v>
      </c>
      <c r="T285" s="107">
        <v>45641</v>
      </c>
      <c r="U285" s="131" t="s">
        <v>512</v>
      </c>
      <c r="V285" s="103"/>
      <c r="W285" s="103"/>
      <c r="X285" s="109">
        <v>0.05</v>
      </c>
      <c r="Y285" s="103" t="s">
        <v>1205</v>
      </c>
      <c r="Z285" s="103" t="s">
        <v>1222</v>
      </c>
      <c r="AA285" s="103" t="s">
        <v>354</v>
      </c>
      <c r="AB285" s="58" t="s">
        <v>199</v>
      </c>
      <c r="AC285" s="58" t="s">
        <v>199</v>
      </c>
      <c r="AD285" s="103" t="s">
        <v>487</v>
      </c>
      <c r="AE285" s="103" t="s">
        <v>199</v>
      </c>
      <c r="AF285" s="103" t="s">
        <v>199</v>
      </c>
      <c r="AG285" s="103" t="s">
        <v>199</v>
      </c>
      <c r="AH285" s="103" t="s">
        <v>199</v>
      </c>
      <c r="AI285" s="103" t="s">
        <v>199</v>
      </c>
      <c r="AJ285" s="103" t="s">
        <v>199</v>
      </c>
      <c r="AK285" s="103" t="s">
        <v>199</v>
      </c>
      <c r="AL285" s="103" t="s">
        <v>199</v>
      </c>
    </row>
    <row r="286" spans="2:38" s="111" customFormat="1" ht="171" hidden="1" x14ac:dyDescent="0.2">
      <c r="B286" s="103" t="s">
        <v>453</v>
      </c>
      <c r="C286" s="104" t="s">
        <v>850</v>
      </c>
      <c r="D286" s="103" t="s">
        <v>1178</v>
      </c>
      <c r="E286" s="67" t="s">
        <v>1129</v>
      </c>
      <c r="F286" s="103" t="s">
        <v>1263</v>
      </c>
      <c r="G286" s="103"/>
      <c r="H286" s="103" t="s">
        <v>1122</v>
      </c>
      <c r="I286" s="103" t="s">
        <v>854</v>
      </c>
      <c r="J286" s="103" t="s">
        <v>199</v>
      </c>
      <c r="K286" s="103" t="s">
        <v>199</v>
      </c>
      <c r="L286" s="103" t="s">
        <v>199</v>
      </c>
      <c r="M286" s="103" t="s">
        <v>1294</v>
      </c>
      <c r="N286" s="103" t="s">
        <v>1295</v>
      </c>
      <c r="O286" s="103" t="s">
        <v>1296</v>
      </c>
      <c r="P286" s="103" t="s">
        <v>805</v>
      </c>
      <c r="Q286" s="103" t="s">
        <v>1297</v>
      </c>
      <c r="R286" s="103" t="s">
        <v>99</v>
      </c>
      <c r="S286" s="107">
        <v>45597</v>
      </c>
      <c r="T286" s="107">
        <v>45641</v>
      </c>
      <c r="U286" s="131" t="s">
        <v>512</v>
      </c>
      <c r="V286" s="103"/>
      <c r="W286" s="103"/>
      <c r="X286" s="109">
        <v>0.1</v>
      </c>
      <c r="Y286" s="103" t="s">
        <v>1205</v>
      </c>
      <c r="Z286" s="103" t="s">
        <v>1215</v>
      </c>
      <c r="AA286" s="103" t="s">
        <v>1222</v>
      </c>
      <c r="AB286" s="103" t="s">
        <v>354</v>
      </c>
      <c r="AC286" s="58" t="s">
        <v>199</v>
      </c>
      <c r="AD286" s="103" t="s">
        <v>487</v>
      </c>
      <c r="AE286" s="103" t="s">
        <v>199</v>
      </c>
      <c r="AF286" s="103" t="s">
        <v>199</v>
      </c>
      <c r="AG286" s="103" t="s">
        <v>199</v>
      </c>
      <c r="AH286" s="103" t="s">
        <v>199</v>
      </c>
      <c r="AI286" s="103" t="s">
        <v>199</v>
      </c>
      <c r="AJ286" s="103" t="s">
        <v>199</v>
      </c>
      <c r="AK286" s="103" t="s">
        <v>199</v>
      </c>
      <c r="AL286" s="103" t="s">
        <v>199</v>
      </c>
    </row>
    <row r="287" spans="2:38" s="111" customFormat="1" ht="171" hidden="1" x14ac:dyDescent="0.2">
      <c r="B287" s="103" t="s">
        <v>453</v>
      </c>
      <c r="C287" s="104" t="s">
        <v>850</v>
      </c>
      <c r="D287" s="103" t="s">
        <v>1178</v>
      </c>
      <c r="E287" s="67" t="s">
        <v>1129</v>
      </c>
      <c r="F287" s="103" t="s">
        <v>1263</v>
      </c>
      <c r="G287" s="103"/>
      <c r="H287" s="103" t="s">
        <v>1122</v>
      </c>
      <c r="I287" s="103" t="s">
        <v>854</v>
      </c>
      <c r="J287" s="103" t="s">
        <v>199</v>
      </c>
      <c r="K287" s="103" t="s">
        <v>199</v>
      </c>
      <c r="L287" s="103" t="s">
        <v>199</v>
      </c>
      <c r="M287" s="103" t="s">
        <v>1298</v>
      </c>
      <c r="N287" s="103" t="s">
        <v>1299</v>
      </c>
      <c r="O287" s="103" t="s">
        <v>1300</v>
      </c>
      <c r="P287" s="103" t="s">
        <v>805</v>
      </c>
      <c r="Q287" s="103" t="s">
        <v>1204</v>
      </c>
      <c r="R287" s="103" t="s">
        <v>99</v>
      </c>
      <c r="S287" s="107">
        <v>45597</v>
      </c>
      <c r="T287" s="107">
        <v>45641</v>
      </c>
      <c r="U287" s="131" t="s">
        <v>512</v>
      </c>
      <c r="V287" s="103"/>
      <c r="W287" s="103"/>
      <c r="X287" s="109">
        <v>0.05</v>
      </c>
      <c r="Y287" s="103" t="s">
        <v>1205</v>
      </c>
      <c r="Z287" s="103" t="s">
        <v>1215</v>
      </c>
      <c r="AA287" s="103" t="s">
        <v>1222</v>
      </c>
      <c r="AB287" s="103" t="s">
        <v>354</v>
      </c>
      <c r="AC287" s="58" t="s">
        <v>199</v>
      </c>
      <c r="AD287" s="103" t="s">
        <v>487</v>
      </c>
      <c r="AE287" s="103" t="s">
        <v>199</v>
      </c>
      <c r="AF287" s="103" t="s">
        <v>199</v>
      </c>
      <c r="AG287" s="103" t="s">
        <v>199</v>
      </c>
      <c r="AH287" s="103" t="s">
        <v>199</v>
      </c>
      <c r="AI287" s="103" t="s">
        <v>199</v>
      </c>
      <c r="AJ287" s="103" t="s">
        <v>199</v>
      </c>
      <c r="AK287" s="103" t="s">
        <v>199</v>
      </c>
      <c r="AL287" s="103" t="s">
        <v>199</v>
      </c>
    </row>
    <row r="288" spans="2:38" s="111" customFormat="1" ht="171" hidden="1" x14ac:dyDescent="0.2">
      <c r="B288" s="103" t="s">
        <v>453</v>
      </c>
      <c r="C288" s="104" t="s">
        <v>850</v>
      </c>
      <c r="D288" s="103" t="s">
        <v>1178</v>
      </c>
      <c r="E288" s="67" t="s">
        <v>1129</v>
      </c>
      <c r="F288" s="103" t="s">
        <v>1301</v>
      </c>
      <c r="G288" s="103"/>
      <c r="H288" s="103" t="s">
        <v>1122</v>
      </c>
      <c r="I288" s="103" t="s">
        <v>199</v>
      </c>
      <c r="J288" s="103" t="s">
        <v>199</v>
      </c>
      <c r="K288" s="103" t="s">
        <v>199</v>
      </c>
      <c r="L288" s="103" t="s">
        <v>199</v>
      </c>
      <c r="M288" s="103" t="s">
        <v>1302</v>
      </c>
      <c r="N288" s="103" t="s">
        <v>1302</v>
      </c>
      <c r="O288" s="103" t="s">
        <v>1303</v>
      </c>
      <c r="P288" s="103" t="s">
        <v>805</v>
      </c>
      <c r="Q288" s="103" t="s">
        <v>1204</v>
      </c>
      <c r="R288" s="103" t="s">
        <v>99</v>
      </c>
      <c r="S288" s="143">
        <v>45352</v>
      </c>
      <c r="T288" s="143">
        <v>45458</v>
      </c>
      <c r="U288" s="107" t="s">
        <v>512</v>
      </c>
      <c r="V288" s="115"/>
      <c r="W288" s="103"/>
      <c r="X288" s="103"/>
      <c r="Y288" s="103" t="s">
        <v>354</v>
      </c>
      <c r="Z288" s="103" t="s">
        <v>1205</v>
      </c>
      <c r="AA288" s="58" t="s">
        <v>199</v>
      </c>
      <c r="AB288" s="58" t="s">
        <v>199</v>
      </c>
      <c r="AC288" s="58" t="s">
        <v>199</v>
      </c>
      <c r="AD288" s="103" t="s">
        <v>487</v>
      </c>
      <c r="AE288" s="103" t="s">
        <v>199</v>
      </c>
      <c r="AF288" s="103" t="s">
        <v>199</v>
      </c>
      <c r="AG288" s="103" t="s">
        <v>199</v>
      </c>
      <c r="AH288" s="103" t="s">
        <v>199</v>
      </c>
      <c r="AI288" s="103" t="s">
        <v>199</v>
      </c>
      <c r="AJ288" s="103" t="s">
        <v>199</v>
      </c>
      <c r="AK288" s="103" t="s">
        <v>199</v>
      </c>
      <c r="AL288" s="103" t="s">
        <v>654</v>
      </c>
    </row>
    <row r="289" spans="2:38" s="111" customFormat="1" ht="171" hidden="1" x14ac:dyDescent="0.2">
      <c r="B289" s="103" t="s">
        <v>453</v>
      </c>
      <c r="C289" s="104" t="s">
        <v>850</v>
      </c>
      <c r="D289" s="103" t="s">
        <v>1178</v>
      </c>
      <c r="E289" s="67" t="s">
        <v>1129</v>
      </c>
      <c r="F289" s="103" t="s">
        <v>1301</v>
      </c>
      <c r="G289" s="103"/>
      <c r="H289" s="103" t="s">
        <v>1122</v>
      </c>
      <c r="I289" s="103" t="s">
        <v>199</v>
      </c>
      <c r="J289" s="103" t="s">
        <v>199</v>
      </c>
      <c r="K289" s="103" t="s">
        <v>199</v>
      </c>
      <c r="L289" s="103" t="s">
        <v>199</v>
      </c>
      <c r="M289" s="103" t="s">
        <v>1304</v>
      </c>
      <c r="N289" s="103" t="s">
        <v>1305</v>
      </c>
      <c r="O289" s="103" t="s">
        <v>1306</v>
      </c>
      <c r="P289" s="103" t="s">
        <v>805</v>
      </c>
      <c r="Q289" s="103" t="s">
        <v>1204</v>
      </c>
      <c r="R289" s="103" t="s">
        <v>99</v>
      </c>
      <c r="S289" s="107">
        <v>45458</v>
      </c>
      <c r="T289" s="107">
        <v>45488</v>
      </c>
      <c r="U289" s="107" t="s">
        <v>512</v>
      </c>
      <c r="V289" s="115"/>
      <c r="W289" s="103"/>
      <c r="X289" s="103"/>
      <c r="Y289" s="103" t="s">
        <v>354</v>
      </c>
      <c r="Z289" s="103" t="s">
        <v>1205</v>
      </c>
      <c r="AA289" s="103" t="s">
        <v>400</v>
      </c>
      <c r="AB289" s="58" t="s">
        <v>199</v>
      </c>
      <c r="AC289" s="58" t="s">
        <v>199</v>
      </c>
      <c r="AD289" s="103" t="s">
        <v>487</v>
      </c>
      <c r="AE289" s="103" t="s">
        <v>199</v>
      </c>
      <c r="AF289" s="103" t="s">
        <v>199</v>
      </c>
      <c r="AG289" s="103" t="s">
        <v>199</v>
      </c>
      <c r="AH289" s="103" t="s">
        <v>199</v>
      </c>
      <c r="AI289" s="103" t="s">
        <v>199</v>
      </c>
      <c r="AJ289" s="103" t="s">
        <v>402</v>
      </c>
      <c r="AK289" s="103" t="s">
        <v>403</v>
      </c>
      <c r="AL289" s="103" t="s">
        <v>654</v>
      </c>
    </row>
    <row r="290" spans="2:38" s="111" customFormat="1" ht="171" hidden="1" x14ac:dyDescent="0.2">
      <c r="B290" s="103" t="s">
        <v>453</v>
      </c>
      <c r="C290" s="104" t="s">
        <v>850</v>
      </c>
      <c r="D290" s="103" t="s">
        <v>1178</v>
      </c>
      <c r="E290" s="67" t="s">
        <v>1129</v>
      </c>
      <c r="F290" s="103" t="s">
        <v>1301</v>
      </c>
      <c r="G290" s="103"/>
      <c r="H290" s="103" t="s">
        <v>1122</v>
      </c>
      <c r="I290" s="103" t="s">
        <v>199</v>
      </c>
      <c r="J290" s="103" t="s">
        <v>199</v>
      </c>
      <c r="K290" s="103" t="s">
        <v>199</v>
      </c>
      <c r="L290" s="103" t="s">
        <v>199</v>
      </c>
      <c r="M290" s="103" t="s">
        <v>1307</v>
      </c>
      <c r="N290" s="103" t="s">
        <v>1308</v>
      </c>
      <c r="O290" s="103" t="s">
        <v>1309</v>
      </c>
      <c r="P290" s="103" t="s">
        <v>805</v>
      </c>
      <c r="Q290" s="103" t="s">
        <v>1204</v>
      </c>
      <c r="R290" s="103" t="s">
        <v>99</v>
      </c>
      <c r="S290" s="121">
        <v>45352</v>
      </c>
      <c r="T290" s="121">
        <v>45046</v>
      </c>
      <c r="U290" s="107" t="s">
        <v>512</v>
      </c>
      <c r="V290" s="115"/>
      <c r="W290" s="103"/>
      <c r="X290" s="103"/>
      <c r="Y290" s="103" t="s">
        <v>354</v>
      </c>
      <c r="Z290" s="103" t="s">
        <v>1205</v>
      </c>
      <c r="AA290" s="103" t="s">
        <v>374</v>
      </c>
      <c r="AB290" s="58" t="s">
        <v>199</v>
      </c>
      <c r="AC290" s="58" t="s">
        <v>199</v>
      </c>
      <c r="AD290" s="103" t="s">
        <v>487</v>
      </c>
      <c r="AE290" s="103" t="s">
        <v>199</v>
      </c>
      <c r="AF290" s="103" t="s">
        <v>199</v>
      </c>
      <c r="AG290" s="103" t="s">
        <v>199</v>
      </c>
      <c r="AH290" s="103" t="s">
        <v>199</v>
      </c>
      <c r="AI290" s="103" t="s">
        <v>199</v>
      </c>
      <c r="AJ290" s="103" t="s">
        <v>199</v>
      </c>
      <c r="AK290" s="103" t="s">
        <v>199</v>
      </c>
      <c r="AL290" s="103" t="s">
        <v>654</v>
      </c>
    </row>
    <row r="291" spans="2:38" s="111" customFormat="1" ht="171" hidden="1" x14ac:dyDescent="0.2">
      <c r="B291" s="103" t="s">
        <v>453</v>
      </c>
      <c r="C291" s="104" t="s">
        <v>850</v>
      </c>
      <c r="D291" s="103" t="s">
        <v>1178</v>
      </c>
      <c r="E291" s="67" t="s">
        <v>1129</v>
      </c>
      <c r="F291" s="103" t="s">
        <v>1310</v>
      </c>
      <c r="G291" s="103"/>
      <c r="H291" s="103" t="s">
        <v>1122</v>
      </c>
      <c r="I291" s="103" t="s">
        <v>854</v>
      </c>
      <c r="J291" s="103" t="s">
        <v>199</v>
      </c>
      <c r="K291" s="103" t="s">
        <v>199</v>
      </c>
      <c r="L291" s="103" t="s">
        <v>199</v>
      </c>
      <c r="M291" s="103" t="s">
        <v>1311</v>
      </c>
      <c r="N291" s="103" t="s">
        <v>1312</v>
      </c>
      <c r="O291" s="106" t="s">
        <v>1313</v>
      </c>
      <c r="P291" s="103" t="s">
        <v>1239</v>
      </c>
      <c r="Q291" s="103" t="s">
        <v>1314</v>
      </c>
      <c r="R291" s="103" t="s">
        <v>99</v>
      </c>
      <c r="S291" s="107">
        <v>45306</v>
      </c>
      <c r="T291" s="107">
        <v>45534</v>
      </c>
      <c r="U291" s="107" t="s">
        <v>512</v>
      </c>
      <c r="V291" s="144"/>
      <c r="W291" s="103"/>
      <c r="X291" s="144">
        <v>0.5</v>
      </c>
      <c r="Y291" s="103" t="s">
        <v>355</v>
      </c>
      <c r="Z291" s="103" t="s">
        <v>199</v>
      </c>
      <c r="AA291" s="103" t="s">
        <v>199</v>
      </c>
      <c r="AB291" s="103" t="s">
        <v>199</v>
      </c>
      <c r="AC291" s="103" t="s">
        <v>199</v>
      </c>
      <c r="AD291" s="103" t="s">
        <v>417</v>
      </c>
      <c r="AE291" s="103" t="s">
        <v>199</v>
      </c>
      <c r="AF291" s="103" t="s">
        <v>199</v>
      </c>
      <c r="AG291" s="103" t="s">
        <v>199</v>
      </c>
      <c r="AH291" s="103" t="s">
        <v>199</v>
      </c>
      <c r="AI291" s="103" t="s">
        <v>199</v>
      </c>
      <c r="AJ291" s="103" t="s">
        <v>199</v>
      </c>
      <c r="AK291" s="103" t="s">
        <v>199</v>
      </c>
      <c r="AL291" s="103" t="s">
        <v>497</v>
      </c>
    </row>
    <row r="292" spans="2:38" s="111" customFormat="1" ht="171" hidden="1" x14ac:dyDescent="0.2">
      <c r="B292" s="103" t="s">
        <v>453</v>
      </c>
      <c r="C292" s="104" t="s">
        <v>850</v>
      </c>
      <c r="D292" s="103" t="s">
        <v>1178</v>
      </c>
      <c r="E292" s="67" t="s">
        <v>1129</v>
      </c>
      <c r="F292" s="103" t="s">
        <v>1310</v>
      </c>
      <c r="G292" s="103"/>
      <c r="H292" s="103" t="s">
        <v>1122</v>
      </c>
      <c r="I292" s="103" t="s">
        <v>854</v>
      </c>
      <c r="J292" s="103" t="s">
        <v>199</v>
      </c>
      <c r="K292" s="103" t="s">
        <v>199</v>
      </c>
      <c r="L292" s="103" t="s">
        <v>199</v>
      </c>
      <c r="M292" s="103" t="s">
        <v>1315</v>
      </c>
      <c r="N292" s="103" t="s">
        <v>1316</v>
      </c>
      <c r="O292" s="106" t="s">
        <v>1317</v>
      </c>
      <c r="P292" s="103" t="s">
        <v>1239</v>
      </c>
      <c r="Q292" s="103"/>
      <c r="R292" s="103" t="s">
        <v>1519</v>
      </c>
      <c r="S292" s="107">
        <v>45306</v>
      </c>
      <c r="T292" s="107">
        <v>45534</v>
      </c>
      <c r="U292" s="107" t="s">
        <v>512</v>
      </c>
      <c r="V292" s="144"/>
      <c r="W292" s="103"/>
      <c r="X292" s="144">
        <v>0.5</v>
      </c>
      <c r="Y292" s="103" t="s">
        <v>355</v>
      </c>
      <c r="Z292" s="103" t="s">
        <v>199</v>
      </c>
      <c r="AA292" s="103" t="s">
        <v>199</v>
      </c>
      <c r="AB292" s="103" t="s">
        <v>199</v>
      </c>
      <c r="AC292" s="103" t="s">
        <v>199</v>
      </c>
      <c r="AD292" s="103" t="s">
        <v>417</v>
      </c>
      <c r="AE292" s="103" t="s">
        <v>199</v>
      </c>
      <c r="AF292" s="103" t="s">
        <v>199</v>
      </c>
      <c r="AG292" s="103" t="s">
        <v>199</v>
      </c>
      <c r="AH292" s="103" t="s">
        <v>199</v>
      </c>
      <c r="AI292" s="103" t="s">
        <v>199</v>
      </c>
      <c r="AJ292" s="103" t="s">
        <v>199</v>
      </c>
      <c r="AK292" s="103" t="s">
        <v>199</v>
      </c>
      <c r="AL292" s="103" t="s">
        <v>497</v>
      </c>
    </row>
    <row r="293" spans="2:38" s="111" customFormat="1" ht="171" hidden="1" x14ac:dyDescent="0.2">
      <c r="B293" s="103" t="s">
        <v>453</v>
      </c>
      <c r="C293" s="104" t="s">
        <v>850</v>
      </c>
      <c r="D293" s="103" t="s">
        <v>1178</v>
      </c>
      <c r="E293" s="67" t="s">
        <v>1129</v>
      </c>
      <c r="F293" s="103" t="s">
        <v>1318</v>
      </c>
      <c r="G293" s="103"/>
      <c r="H293" s="103" t="s">
        <v>1122</v>
      </c>
      <c r="I293" s="103" t="s">
        <v>854</v>
      </c>
      <c r="J293" s="103" t="s">
        <v>199</v>
      </c>
      <c r="K293" s="103" t="s">
        <v>199</v>
      </c>
      <c r="L293" s="103" t="s">
        <v>199</v>
      </c>
      <c r="M293" s="103" t="s">
        <v>1319</v>
      </c>
      <c r="N293" s="103" t="s">
        <v>1320</v>
      </c>
      <c r="O293" s="106" t="s">
        <v>1321</v>
      </c>
      <c r="P293" s="103" t="s">
        <v>1239</v>
      </c>
      <c r="Q293" s="103" t="s">
        <v>1322</v>
      </c>
      <c r="R293" s="103" t="s">
        <v>1519</v>
      </c>
      <c r="S293" s="107">
        <v>45306</v>
      </c>
      <c r="T293" s="107">
        <v>45381</v>
      </c>
      <c r="U293" s="107" t="s">
        <v>512</v>
      </c>
      <c r="V293" s="144"/>
      <c r="W293" s="103"/>
      <c r="X293" s="144">
        <v>1</v>
      </c>
      <c r="Y293" s="103" t="s">
        <v>207</v>
      </c>
      <c r="Z293" s="103" t="s">
        <v>199</v>
      </c>
      <c r="AA293" s="103" t="s">
        <v>199</v>
      </c>
      <c r="AB293" s="103" t="s">
        <v>199</v>
      </c>
      <c r="AC293" s="103" t="s">
        <v>199</v>
      </c>
      <c r="AD293" s="103" t="s">
        <v>417</v>
      </c>
      <c r="AE293" s="103" t="s">
        <v>199</v>
      </c>
      <c r="AF293" s="103" t="s">
        <v>199</v>
      </c>
      <c r="AG293" s="103" t="s">
        <v>199</v>
      </c>
      <c r="AH293" s="103" t="s">
        <v>199</v>
      </c>
      <c r="AI293" s="103" t="s">
        <v>199</v>
      </c>
      <c r="AJ293" s="103" t="s">
        <v>199</v>
      </c>
      <c r="AK293" s="103" t="s">
        <v>199</v>
      </c>
      <c r="AL293" s="103" t="s">
        <v>497</v>
      </c>
    </row>
    <row r="294" spans="2:38" s="111" customFormat="1" ht="185.25" hidden="1" customHeight="1" x14ac:dyDescent="0.2">
      <c r="B294" s="103" t="s">
        <v>453</v>
      </c>
      <c r="C294" s="104" t="s">
        <v>850</v>
      </c>
      <c r="D294" s="103" t="s">
        <v>1235</v>
      </c>
      <c r="E294" s="103" t="s">
        <v>1236</v>
      </c>
      <c r="F294" s="103" t="s">
        <v>1200</v>
      </c>
      <c r="G294" s="103"/>
      <c r="H294" s="103" t="s">
        <v>1122</v>
      </c>
      <c r="I294" s="103" t="s">
        <v>855</v>
      </c>
      <c r="J294" s="103" t="s">
        <v>199</v>
      </c>
      <c r="K294" s="103" t="s">
        <v>199</v>
      </c>
      <c r="L294" s="103" t="s">
        <v>199</v>
      </c>
      <c r="M294" s="103" t="s">
        <v>1237</v>
      </c>
      <c r="N294" s="103" t="s">
        <v>1237</v>
      </c>
      <c r="O294" s="103" t="s">
        <v>1238</v>
      </c>
      <c r="P294" s="103" t="s">
        <v>1239</v>
      </c>
      <c r="Q294" s="103"/>
      <c r="R294" s="103" t="s">
        <v>99</v>
      </c>
      <c r="S294" s="107">
        <v>45306</v>
      </c>
      <c r="T294" s="107">
        <v>45380</v>
      </c>
      <c r="U294" s="107" t="s">
        <v>512</v>
      </c>
      <c r="V294" s="121"/>
      <c r="W294" s="121"/>
      <c r="X294" s="145">
        <v>0.5</v>
      </c>
      <c r="Y294" s="103" t="s">
        <v>355</v>
      </c>
      <c r="Z294" s="103" t="s">
        <v>207</v>
      </c>
      <c r="AA294" s="58" t="s">
        <v>199</v>
      </c>
      <c r="AB294" s="58" t="s">
        <v>199</v>
      </c>
      <c r="AC294" s="58" t="s">
        <v>199</v>
      </c>
      <c r="AD294" s="103" t="s">
        <v>417</v>
      </c>
      <c r="AE294" s="103" t="s">
        <v>199</v>
      </c>
      <c r="AF294" s="103" t="s">
        <v>199</v>
      </c>
      <c r="AG294" s="103" t="s">
        <v>199</v>
      </c>
      <c r="AH294" s="103" t="s">
        <v>199</v>
      </c>
      <c r="AI294" s="103" t="s">
        <v>199</v>
      </c>
      <c r="AJ294" s="103" t="s">
        <v>199</v>
      </c>
      <c r="AK294" s="103" t="s">
        <v>199</v>
      </c>
      <c r="AL294" s="103" t="s">
        <v>497</v>
      </c>
    </row>
    <row r="295" spans="2:38" s="111" customFormat="1" ht="171" hidden="1" x14ac:dyDescent="0.2">
      <c r="B295" s="103" t="s">
        <v>453</v>
      </c>
      <c r="C295" s="104" t="s">
        <v>850</v>
      </c>
      <c r="D295" s="103" t="s">
        <v>1235</v>
      </c>
      <c r="E295" s="103" t="s">
        <v>1236</v>
      </c>
      <c r="F295" s="103" t="s">
        <v>1200</v>
      </c>
      <c r="G295" s="103"/>
      <c r="H295" s="103" t="s">
        <v>1122</v>
      </c>
      <c r="I295" s="103" t="s">
        <v>855</v>
      </c>
      <c r="J295" s="103" t="s">
        <v>199</v>
      </c>
      <c r="K295" s="103" t="s">
        <v>199</v>
      </c>
      <c r="L295" s="103" t="s">
        <v>199</v>
      </c>
      <c r="M295" s="103" t="s">
        <v>1240</v>
      </c>
      <c r="N295" s="103" t="s">
        <v>1241</v>
      </c>
      <c r="O295" s="103" t="s">
        <v>1242</v>
      </c>
      <c r="P295" s="103" t="s">
        <v>1239</v>
      </c>
      <c r="Q295" s="103"/>
      <c r="R295" s="103" t="s">
        <v>1519</v>
      </c>
      <c r="S295" s="107">
        <v>45306</v>
      </c>
      <c r="T295" s="107">
        <v>45641</v>
      </c>
      <c r="U295" s="107" t="s">
        <v>512</v>
      </c>
      <c r="V295" s="121"/>
      <c r="W295" s="121"/>
      <c r="X295" s="145">
        <v>0.5</v>
      </c>
      <c r="Y295" s="103" t="s">
        <v>355</v>
      </c>
      <c r="Z295" s="103" t="s">
        <v>207</v>
      </c>
      <c r="AA295" s="58" t="s">
        <v>199</v>
      </c>
      <c r="AB295" s="58" t="s">
        <v>199</v>
      </c>
      <c r="AC295" s="58" t="s">
        <v>199</v>
      </c>
      <c r="AD295" s="103" t="s">
        <v>417</v>
      </c>
      <c r="AE295" s="103" t="s">
        <v>199</v>
      </c>
      <c r="AF295" s="103" t="s">
        <v>199</v>
      </c>
      <c r="AG295" s="103" t="s">
        <v>199</v>
      </c>
      <c r="AH295" s="103" t="s">
        <v>199</v>
      </c>
      <c r="AI295" s="103" t="s">
        <v>199</v>
      </c>
      <c r="AJ295" s="103" t="s">
        <v>199</v>
      </c>
      <c r="AK295" s="103" t="s">
        <v>199</v>
      </c>
      <c r="AL295" s="103" t="s">
        <v>497</v>
      </c>
    </row>
    <row r="296" spans="2:38" s="111" customFormat="1" ht="171" hidden="1" x14ac:dyDescent="0.2">
      <c r="B296" s="103" t="s">
        <v>453</v>
      </c>
      <c r="C296" s="104" t="s">
        <v>850</v>
      </c>
      <c r="D296" s="103" t="s">
        <v>1235</v>
      </c>
      <c r="E296" s="103" t="s">
        <v>1236</v>
      </c>
      <c r="F296" s="103" t="s">
        <v>1200</v>
      </c>
      <c r="G296" s="103"/>
      <c r="H296" s="103" t="s">
        <v>1122</v>
      </c>
      <c r="I296" s="103" t="s">
        <v>854</v>
      </c>
      <c r="J296" s="103" t="s">
        <v>199</v>
      </c>
      <c r="K296" s="103" t="s">
        <v>199</v>
      </c>
      <c r="L296" s="103" t="s">
        <v>199</v>
      </c>
      <c r="M296" s="103" t="s">
        <v>1243</v>
      </c>
      <c r="N296" s="103" t="s">
        <v>1244</v>
      </c>
      <c r="O296" s="103" t="s">
        <v>1245</v>
      </c>
      <c r="P296" s="103" t="s">
        <v>501</v>
      </c>
      <c r="Q296" s="103" t="s">
        <v>1246</v>
      </c>
      <c r="R296" s="103" t="s">
        <v>99</v>
      </c>
      <c r="S296" s="121">
        <v>45444</v>
      </c>
      <c r="T296" s="121">
        <v>45646</v>
      </c>
      <c r="U296" s="107" t="s">
        <v>512</v>
      </c>
      <c r="V296" s="108"/>
      <c r="W296" s="103"/>
      <c r="X296" s="103"/>
      <c r="Y296" s="103" t="s">
        <v>423</v>
      </c>
      <c r="Z296" s="103" t="s">
        <v>199</v>
      </c>
      <c r="AA296" s="103" t="s">
        <v>199</v>
      </c>
      <c r="AB296" s="103" t="s">
        <v>199</v>
      </c>
      <c r="AC296" s="103" t="s">
        <v>199</v>
      </c>
      <c r="AD296" s="103" t="s">
        <v>209</v>
      </c>
      <c r="AE296" s="103" t="s">
        <v>248</v>
      </c>
      <c r="AF296" s="103" t="s">
        <v>199</v>
      </c>
      <c r="AG296" s="103" t="s">
        <v>199</v>
      </c>
      <c r="AH296" s="103" t="s">
        <v>199</v>
      </c>
      <c r="AI296" s="103" t="s">
        <v>199</v>
      </c>
      <c r="AJ296" s="103" t="s">
        <v>199</v>
      </c>
      <c r="AK296" s="103" t="s">
        <v>199</v>
      </c>
      <c r="AL296" s="103" t="s">
        <v>654</v>
      </c>
    </row>
    <row r="297" spans="2:38" s="111" customFormat="1" ht="171" hidden="1" x14ac:dyDescent="0.2">
      <c r="B297" s="103" t="s">
        <v>453</v>
      </c>
      <c r="C297" s="104" t="s">
        <v>850</v>
      </c>
      <c r="D297" s="103" t="s">
        <v>1235</v>
      </c>
      <c r="E297" s="103" t="s">
        <v>1236</v>
      </c>
      <c r="F297" s="103" t="s">
        <v>1323</v>
      </c>
      <c r="G297" s="103"/>
      <c r="H297" s="103" t="s">
        <v>1122</v>
      </c>
      <c r="I297" s="103" t="s">
        <v>855</v>
      </c>
      <c r="J297" s="103" t="s">
        <v>199</v>
      </c>
      <c r="K297" s="103" t="s">
        <v>199</v>
      </c>
      <c r="L297" s="103" t="s">
        <v>199</v>
      </c>
      <c r="M297" s="103" t="s">
        <v>1324</v>
      </c>
      <c r="N297" s="103" t="s">
        <v>1325</v>
      </c>
      <c r="O297" s="103" t="s">
        <v>1326</v>
      </c>
      <c r="P297" s="103" t="s">
        <v>1239</v>
      </c>
      <c r="Q297" s="103"/>
      <c r="R297" s="103" t="s">
        <v>99</v>
      </c>
      <c r="S297" s="107">
        <v>45306</v>
      </c>
      <c r="T297" s="107">
        <v>45380</v>
      </c>
      <c r="U297" s="107" t="s">
        <v>512</v>
      </c>
      <c r="V297" s="121"/>
      <c r="W297" s="121"/>
      <c r="X297" s="145">
        <v>0.3</v>
      </c>
      <c r="Y297" s="103" t="s">
        <v>207</v>
      </c>
      <c r="Z297" s="103" t="s">
        <v>355</v>
      </c>
      <c r="AA297" s="103" t="s">
        <v>199</v>
      </c>
      <c r="AB297" s="103" t="s">
        <v>199</v>
      </c>
      <c r="AC297" s="58" t="s">
        <v>199</v>
      </c>
      <c r="AD297" s="103" t="s">
        <v>417</v>
      </c>
      <c r="AE297" s="103" t="s">
        <v>199</v>
      </c>
      <c r="AF297" s="103" t="s">
        <v>199</v>
      </c>
      <c r="AG297" s="103" t="s">
        <v>199</v>
      </c>
      <c r="AH297" s="103" t="s">
        <v>199</v>
      </c>
      <c r="AI297" s="103" t="s">
        <v>199</v>
      </c>
      <c r="AJ297" s="103" t="s">
        <v>199</v>
      </c>
      <c r="AK297" s="103" t="s">
        <v>199</v>
      </c>
      <c r="AL297" s="103" t="s">
        <v>497</v>
      </c>
    </row>
    <row r="298" spans="2:38" s="111" customFormat="1" ht="171" hidden="1" x14ac:dyDescent="0.2">
      <c r="B298" s="103" t="s">
        <v>453</v>
      </c>
      <c r="C298" s="104" t="s">
        <v>850</v>
      </c>
      <c r="D298" s="103" t="s">
        <v>1235</v>
      </c>
      <c r="E298" s="103" t="s">
        <v>1236</v>
      </c>
      <c r="F298" s="103" t="s">
        <v>1323</v>
      </c>
      <c r="G298" s="103"/>
      <c r="H298" s="103" t="s">
        <v>1122</v>
      </c>
      <c r="I298" s="103" t="s">
        <v>855</v>
      </c>
      <c r="J298" s="103" t="s">
        <v>199</v>
      </c>
      <c r="K298" s="103" t="s">
        <v>199</v>
      </c>
      <c r="L298" s="103" t="s">
        <v>199</v>
      </c>
      <c r="M298" s="103" t="s">
        <v>1327</v>
      </c>
      <c r="N298" s="103" t="s">
        <v>1328</v>
      </c>
      <c r="O298" s="103" t="s">
        <v>1329</v>
      </c>
      <c r="P298" s="103" t="s">
        <v>1239</v>
      </c>
      <c r="Q298" s="103"/>
      <c r="R298" s="103" t="s">
        <v>99</v>
      </c>
      <c r="S298" s="107">
        <v>45306</v>
      </c>
      <c r="T298" s="107">
        <v>45656</v>
      </c>
      <c r="U298" s="107" t="s">
        <v>512</v>
      </c>
      <c r="V298" s="121"/>
      <c r="W298" s="121"/>
      <c r="X298" s="145">
        <v>0.7</v>
      </c>
      <c r="Y298" s="103" t="s">
        <v>423</v>
      </c>
      <c r="Z298" s="103" t="s">
        <v>355</v>
      </c>
      <c r="AA298" s="103" t="s">
        <v>199</v>
      </c>
      <c r="AB298" s="103" t="s">
        <v>199</v>
      </c>
      <c r="AC298" s="58" t="s">
        <v>199</v>
      </c>
      <c r="AD298" s="103" t="s">
        <v>417</v>
      </c>
      <c r="AE298" s="103" t="s">
        <v>199</v>
      </c>
      <c r="AF298" s="103" t="s">
        <v>199</v>
      </c>
      <c r="AG298" s="103" t="s">
        <v>199</v>
      </c>
      <c r="AH298" s="103" t="s">
        <v>199</v>
      </c>
      <c r="AI298" s="103" t="s">
        <v>199</v>
      </c>
      <c r="AJ298" s="103" t="s">
        <v>199</v>
      </c>
      <c r="AK298" s="103" t="s">
        <v>199</v>
      </c>
      <c r="AL298" s="103" t="s">
        <v>497</v>
      </c>
    </row>
    <row r="299" spans="2:38" s="111" customFormat="1" ht="171" hidden="1" x14ac:dyDescent="0.2">
      <c r="B299" s="103" t="s">
        <v>453</v>
      </c>
      <c r="C299" s="104" t="s">
        <v>850</v>
      </c>
      <c r="D299" s="103" t="s">
        <v>1235</v>
      </c>
      <c r="E299" s="103" t="s">
        <v>1236</v>
      </c>
      <c r="F299" s="103" t="s">
        <v>1330</v>
      </c>
      <c r="G299" s="103"/>
      <c r="H299" s="103" t="s">
        <v>1122</v>
      </c>
      <c r="I299" s="103" t="s">
        <v>855</v>
      </c>
      <c r="J299" s="103" t="s">
        <v>199</v>
      </c>
      <c r="K299" s="103" t="s">
        <v>199</v>
      </c>
      <c r="L299" s="103" t="s">
        <v>199</v>
      </c>
      <c r="M299" s="103" t="s">
        <v>1331</v>
      </c>
      <c r="N299" s="103" t="s">
        <v>1332</v>
      </c>
      <c r="O299" s="103" t="s">
        <v>1330</v>
      </c>
      <c r="P299" s="103" t="s">
        <v>1239</v>
      </c>
      <c r="Q299" s="103"/>
      <c r="R299" s="103" t="s">
        <v>99</v>
      </c>
      <c r="S299" s="107">
        <v>45306</v>
      </c>
      <c r="T299" s="107">
        <v>45380</v>
      </c>
      <c r="U299" s="107" t="s">
        <v>512</v>
      </c>
      <c r="V299" s="121"/>
      <c r="W299" s="121"/>
      <c r="X299" s="145">
        <v>0.3</v>
      </c>
      <c r="Y299" s="103" t="s">
        <v>355</v>
      </c>
      <c r="Z299" s="103" t="s">
        <v>207</v>
      </c>
      <c r="AA299" s="103" t="s">
        <v>199</v>
      </c>
      <c r="AB299" s="103" t="s">
        <v>199</v>
      </c>
      <c r="AC299" s="58" t="s">
        <v>199</v>
      </c>
      <c r="AD299" s="103" t="s">
        <v>417</v>
      </c>
      <c r="AE299" s="103" t="s">
        <v>487</v>
      </c>
      <c r="AF299" s="103" t="s">
        <v>199</v>
      </c>
      <c r="AG299" s="103" t="s">
        <v>199</v>
      </c>
      <c r="AH299" s="103" t="s">
        <v>199</v>
      </c>
      <c r="AI299" s="103" t="s">
        <v>199</v>
      </c>
      <c r="AJ299" s="103" t="s">
        <v>199</v>
      </c>
      <c r="AK299" s="103" t="s">
        <v>199</v>
      </c>
      <c r="AL299" s="103" t="s">
        <v>497</v>
      </c>
    </row>
    <row r="300" spans="2:38" s="111" customFormat="1" ht="171" hidden="1" x14ac:dyDescent="0.2">
      <c r="B300" s="103" t="s">
        <v>453</v>
      </c>
      <c r="C300" s="104" t="s">
        <v>850</v>
      </c>
      <c r="D300" s="103" t="s">
        <v>1235</v>
      </c>
      <c r="E300" s="103" t="s">
        <v>1236</v>
      </c>
      <c r="F300" s="103" t="s">
        <v>1330</v>
      </c>
      <c r="G300" s="103"/>
      <c r="H300" s="103" t="s">
        <v>1122</v>
      </c>
      <c r="I300" s="103" t="s">
        <v>855</v>
      </c>
      <c r="J300" s="103" t="s">
        <v>199</v>
      </c>
      <c r="K300" s="103" t="s">
        <v>199</v>
      </c>
      <c r="L300" s="103" t="s">
        <v>199</v>
      </c>
      <c r="M300" s="103" t="s">
        <v>1333</v>
      </c>
      <c r="N300" s="103" t="s">
        <v>1334</v>
      </c>
      <c r="O300" s="103" t="s">
        <v>1329</v>
      </c>
      <c r="P300" s="103" t="s">
        <v>1239</v>
      </c>
      <c r="Q300" s="103"/>
      <c r="R300" s="103" t="s">
        <v>99</v>
      </c>
      <c r="S300" s="107">
        <v>45383</v>
      </c>
      <c r="T300" s="107">
        <v>45641</v>
      </c>
      <c r="U300" s="107" t="s">
        <v>99</v>
      </c>
      <c r="V300" s="121"/>
      <c r="W300" s="121"/>
      <c r="X300" s="145">
        <v>0.7</v>
      </c>
      <c r="Y300" s="103" t="s">
        <v>355</v>
      </c>
      <c r="Z300" s="103" t="s">
        <v>423</v>
      </c>
      <c r="AA300" s="103" t="s">
        <v>199</v>
      </c>
      <c r="AB300" s="103" t="s">
        <v>199</v>
      </c>
      <c r="AC300" s="58" t="s">
        <v>199</v>
      </c>
      <c r="AD300" s="103" t="s">
        <v>417</v>
      </c>
      <c r="AE300" s="103" t="s">
        <v>199</v>
      </c>
      <c r="AF300" s="103" t="s">
        <v>199</v>
      </c>
      <c r="AG300" s="103" t="s">
        <v>199</v>
      </c>
      <c r="AH300" s="103" t="s">
        <v>199</v>
      </c>
      <c r="AI300" s="103" t="s">
        <v>199</v>
      </c>
      <c r="AJ300" s="103" t="s">
        <v>199</v>
      </c>
      <c r="AK300" s="103" t="s">
        <v>199</v>
      </c>
      <c r="AL300" s="103" t="s">
        <v>497</v>
      </c>
    </row>
    <row r="301" spans="2:38" s="111" customFormat="1" ht="171" hidden="1" x14ac:dyDescent="0.2">
      <c r="B301" s="103" t="s">
        <v>453</v>
      </c>
      <c r="C301" s="104" t="s">
        <v>850</v>
      </c>
      <c r="D301" s="103" t="s">
        <v>1235</v>
      </c>
      <c r="E301" s="103" t="s">
        <v>1236</v>
      </c>
      <c r="F301" s="103" t="s">
        <v>1335</v>
      </c>
      <c r="G301" s="103"/>
      <c r="H301" s="103" t="s">
        <v>1122</v>
      </c>
      <c r="I301" s="103" t="s">
        <v>855</v>
      </c>
      <c r="J301" s="103" t="s">
        <v>199</v>
      </c>
      <c r="K301" s="103" t="s">
        <v>199</v>
      </c>
      <c r="L301" s="103" t="s">
        <v>199</v>
      </c>
      <c r="M301" s="103" t="s">
        <v>1336</v>
      </c>
      <c r="N301" s="103" t="s">
        <v>1337</v>
      </c>
      <c r="O301" s="103" t="s">
        <v>1338</v>
      </c>
      <c r="P301" s="103" t="s">
        <v>1239</v>
      </c>
      <c r="Q301" s="103" t="s">
        <v>1322</v>
      </c>
      <c r="R301" s="103" t="s">
        <v>1519</v>
      </c>
      <c r="S301" s="107">
        <v>45306</v>
      </c>
      <c r="T301" s="107">
        <v>45380</v>
      </c>
      <c r="U301" s="107" t="s">
        <v>512</v>
      </c>
      <c r="V301" s="121"/>
      <c r="W301" s="121"/>
      <c r="X301" s="145">
        <v>1</v>
      </c>
      <c r="Y301" s="103" t="s">
        <v>355</v>
      </c>
      <c r="Z301" s="103" t="s">
        <v>199</v>
      </c>
      <c r="AA301" s="103" t="s">
        <v>199</v>
      </c>
      <c r="AB301" s="103" t="s">
        <v>199</v>
      </c>
      <c r="AC301" s="103" t="s">
        <v>199</v>
      </c>
      <c r="AD301" s="103" t="s">
        <v>417</v>
      </c>
      <c r="AE301" s="103" t="s">
        <v>199</v>
      </c>
      <c r="AF301" s="103" t="s">
        <v>199</v>
      </c>
      <c r="AG301" s="103" t="s">
        <v>199</v>
      </c>
      <c r="AH301" s="103" t="s">
        <v>199</v>
      </c>
      <c r="AI301" s="103" t="s">
        <v>199</v>
      </c>
      <c r="AJ301" s="103" t="s">
        <v>199</v>
      </c>
      <c r="AK301" s="103" t="s">
        <v>199</v>
      </c>
      <c r="AL301" s="103" t="s">
        <v>497</v>
      </c>
    </row>
    <row r="302" spans="2:38" s="111" customFormat="1" ht="171" hidden="1" x14ac:dyDescent="0.2">
      <c r="B302" s="103" t="s">
        <v>453</v>
      </c>
      <c r="C302" s="104" t="s">
        <v>850</v>
      </c>
      <c r="D302" s="103" t="s">
        <v>1235</v>
      </c>
      <c r="E302" s="103" t="s">
        <v>1236</v>
      </c>
      <c r="F302" s="103" t="s">
        <v>1339</v>
      </c>
      <c r="G302" s="103"/>
      <c r="H302" s="103" t="s">
        <v>1122</v>
      </c>
      <c r="I302" s="103" t="s">
        <v>199</v>
      </c>
      <c r="J302" s="103" t="s">
        <v>199</v>
      </c>
      <c r="K302" s="103" t="s">
        <v>199</v>
      </c>
      <c r="L302" s="103" t="s">
        <v>199</v>
      </c>
      <c r="M302" s="103" t="s">
        <v>1340</v>
      </c>
      <c r="N302" s="103" t="s">
        <v>1341</v>
      </c>
      <c r="O302" s="106" t="s">
        <v>1342</v>
      </c>
      <c r="P302" s="103" t="s">
        <v>1239</v>
      </c>
      <c r="Q302" s="103" t="s">
        <v>1343</v>
      </c>
      <c r="R302" s="103" t="s">
        <v>99</v>
      </c>
      <c r="S302" s="107">
        <v>45292</v>
      </c>
      <c r="T302" s="107">
        <v>45473</v>
      </c>
      <c r="U302" s="107" t="s">
        <v>512</v>
      </c>
      <c r="V302" s="108">
        <v>0</v>
      </c>
      <c r="W302" s="103">
        <v>0</v>
      </c>
      <c r="X302" s="103"/>
      <c r="Y302" s="103" t="s">
        <v>355</v>
      </c>
      <c r="Z302" s="103" t="s">
        <v>476</v>
      </c>
      <c r="AA302" s="103" t="s">
        <v>199</v>
      </c>
      <c r="AB302" s="103" t="s">
        <v>199</v>
      </c>
      <c r="AC302" s="103" t="s">
        <v>199</v>
      </c>
      <c r="AD302" s="103" t="s">
        <v>487</v>
      </c>
      <c r="AE302" s="103" t="s">
        <v>513</v>
      </c>
      <c r="AF302" s="103" t="s">
        <v>357</v>
      </c>
      <c r="AG302" s="103" t="s">
        <v>199</v>
      </c>
      <c r="AH302" s="103" t="s">
        <v>199</v>
      </c>
      <c r="AI302" s="103" t="s">
        <v>199</v>
      </c>
      <c r="AJ302" s="103" t="s">
        <v>199</v>
      </c>
      <c r="AK302" s="103" t="s">
        <v>199</v>
      </c>
      <c r="AL302" s="103" t="s">
        <v>654</v>
      </c>
    </row>
    <row r="303" spans="2:38" s="111" customFormat="1" ht="171" hidden="1" x14ac:dyDescent="0.2">
      <c r="B303" s="103" t="s">
        <v>453</v>
      </c>
      <c r="C303" s="104" t="s">
        <v>850</v>
      </c>
      <c r="D303" s="103" t="s">
        <v>1235</v>
      </c>
      <c r="E303" s="103" t="s">
        <v>1236</v>
      </c>
      <c r="F303" s="103" t="s">
        <v>1339</v>
      </c>
      <c r="G303" s="103"/>
      <c r="H303" s="103" t="s">
        <v>1122</v>
      </c>
      <c r="I303" s="103" t="s">
        <v>199</v>
      </c>
      <c r="J303" s="103" t="s">
        <v>199</v>
      </c>
      <c r="K303" s="103" t="s">
        <v>199</v>
      </c>
      <c r="L303" s="103" t="s">
        <v>199</v>
      </c>
      <c r="M303" s="103" t="s">
        <v>1344</v>
      </c>
      <c r="N303" s="103" t="s">
        <v>1345</v>
      </c>
      <c r="O303" s="103" t="s">
        <v>1346</v>
      </c>
      <c r="P303" s="103" t="s">
        <v>1239</v>
      </c>
      <c r="Q303" s="103"/>
      <c r="R303" s="103" t="s">
        <v>99</v>
      </c>
      <c r="S303" s="107">
        <v>45292</v>
      </c>
      <c r="T303" s="107">
        <v>45565</v>
      </c>
      <c r="U303" s="107" t="s">
        <v>99</v>
      </c>
      <c r="V303" s="108">
        <v>0</v>
      </c>
      <c r="W303" s="103">
        <v>0</v>
      </c>
      <c r="X303" s="106"/>
      <c r="Y303" s="103" t="s">
        <v>355</v>
      </c>
      <c r="Z303" s="103" t="s">
        <v>199</v>
      </c>
      <c r="AA303" s="103" t="s">
        <v>199</v>
      </c>
      <c r="AB303" s="103" t="s">
        <v>199</v>
      </c>
      <c r="AC303" s="141" t="s">
        <v>199</v>
      </c>
      <c r="AD303" s="103" t="s">
        <v>357</v>
      </c>
      <c r="AE303" s="103" t="s">
        <v>487</v>
      </c>
      <c r="AF303" s="103" t="s">
        <v>199</v>
      </c>
      <c r="AG303" s="146" t="s">
        <v>199</v>
      </c>
      <c r="AH303" s="146" t="s">
        <v>199</v>
      </c>
      <c r="AI303" s="141" t="s">
        <v>199</v>
      </c>
      <c r="AJ303" s="103" t="s">
        <v>199</v>
      </c>
      <c r="AK303" s="103" t="s">
        <v>199</v>
      </c>
      <c r="AL303" s="103" t="s">
        <v>497</v>
      </c>
    </row>
    <row r="304" spans="2:38" s="111" customFormat="1" ht="171" hidden="1" x14ac:dyDescent="0.2">
      <c r="B304" s="103" t="s">
        <v>453</v>
      </c>
      <c r="C304" s="103" t="s">
        <v>850</v>
      </c>
      <c r="D304" s="103" t="s">
        <v>1235</v>
      </c>
      <c r="E304" s="103" t="s">
        <v>1236</v>
      </c>
      <c r="F304" s="103" t="s">
        <v>1339</v>
      </c>
      <c r="G304" s="103"/>
      <c r="H304" s="103" t="s">
        <v>1122</v>
      </c>
      <c r="I304" s="103" t="s">
        <v>199</v>
      </c>
      <c r="J304" s="103" t="s">
        <v>199</v>
      </c>
      <c r="K304" s="103" t="s">
        <v>199</v>
      </c>
      <c r="L304" s="103" t="s">
        <v>199</v>
      </c>
      <c r="M304" s="103" t="s">
        <v>1347</v>
      </c>
      <c r="N304" s="103" t="s">
        <v>1348</v>
      </c>
      <c r="O304" s="103" t="s">
        <v>1349</v>
      </c>
      <c r="P304" s="103" t="s">
        <v>1239</v>
      </c>
      <c r="Q304" s="103" t="s">
        <v>1350</v>
      </c>
      <c r="R304" s="103" t="s">
        <v>99</v>
      </c>
      <c r="S304" s="107">
        <v>45292</v>
      </c>
      <c r="T304" s="107">
        <v>45657</v>
      </c>
      <c r="U304" s="107" t="s">
        <v>281</v>
      </c>
      <c r="V304" s="108">
        <v>0</v>
      </c>
      <c r="W304" s="103">
        <v>0</v>
      </c>
      <c r="X304" s="106">
        <v>40</v>
      </c>
      <c r="Y304" s="103" t="s">
        <v>355</v>
      </c>
      <c r="Z304" s="103" t="s">
        <v>423</v>
      </c>
      <c r="AA304" s="103" t="s">
        <v>199</v>
      </c>
      <c r="AB304" s="103" t="s">
        <v>199</v>
      </c>
      <c r="AC304" s="141" t="s">
        <v>199</v>
      </c>
      <c r="AD304" s="103" t="s">
        <v>357</v>
      </c>
      <c r="AE304" s="103" t="s">
        <v>487</v>
      </c>
      <c r="AF304" s="103" t="s">
        <v>199</v>
      </c>
      <c r="AG304" s="146" t="s">
        <v>199</v>
      </c>
      <c r="AH304" s="146" t="s">
        <v>199</v>
      </c>
      <c r="AI304" s="141" t="s">
        <v>199</v>
      </c>
      <c r="AJ304" s="103" t="s">
        <v>199</v>
      </c>
      <c r="AK304" s="103" t="s">
        <v>199</v>
      </c>
      <c r="AL304" s="103" t="s">
        <v>497</v>
      </c>
    </row>
    <row r="305" spans="2:38" s="111" customFormat="1" ht="142.5" hidden="1" x14ac:dyDescent="0.2">
      <c r="B305" s="103" t="s">
        <v>193</v>
      </c>
      <c r="C305" s="104" t="s">
        <v>1351</v>
      </c>
      <c r="D305" s="103" t="s">
        <v>1352</v>
      </c>
      <c r="E305" s="147" t="s">
        <v>1353</v>
      </c>
      <c r="F305" s="147" t="s">
        <v>1354</v>
      </c>
      <c r="G305" s="147"/>
      <c r="H305" s="103" t="s">
        <v>1122</v>
      </c>
      <c r="I305" s="103" t="s">
        <v>1355</v>
      </c>
      <c r="J305" s="103" t="s">
        <v>199</v>
      </c>
      <c r="K305" s="103" t="s">
        <v>199</v>
      </c>
      <c r="L305" s="103" t="s">
        <v>199</v>
      </c>
      <c r="M305" s="148" t="s">
        <v>1356</v>
      </c>
      <c r="N305" s="103" t="s">
        <v>1357</v>
      </c>
      <c r="O305" s="106" t="s">
        <v>1358</v>
      </c>
      <c r="P305" s="103" t="s">
        <v>1343</v>
      </c>
      <c r="Q305" s="103" t="s">
        <v>1359</v>
      </c>
      <c r="R305" s="134" t="s">
        <v>99</v>
      </c>
      <c r="S305" s="107">
        <v>45301</v>
      </c>
      <c r="T305" s="107">
        <v>45332</v>
      </c>
      <c r="U305" s="107" t="s">
        <v>0</v>
      </c>
      <c r="V305" s="144"/>
      <c r="W305" s="103"/>
      <c r="X305" s="133">
        <v>0.2</v>
      </c>
      <c r="Y305" s="103" t="s">
        <v>247</v>
      </c>
      <c r="Z305" s="103" t="s">
        <v>199</v>
      </c>
      <c r="AA305" s="103" t="s">
        <v>199</v>
      </c>
      <c r="AB305" s="103" t="s">
        <v>199</v>
      </c>
      <c r="AC305" s="103" t="s">
        <v>199</v>
      </c>
      <c r="AD305" s="103" t="s">
        <v>417</v>
      </c>
      <c r="AE305" s="103" t="s">
        <v>248</v>
      </c>
      <c r="AF305" s="103" t="s">
        <v>487</v>
      </c>
      <c r="AG305" s="103" t="s">
        <v>199</v>
      </c>
      <c r="AH305" s="103" t="s">
        <v>199</v>
      </c>
      <c r="AI305" s="103" t="s">
        <v>199</v>
      </c>
      <c r="AJ305" s="103" t="s">
        <v>199</v>
      </c>
      <c r="AK305" s="103" t="s">
        <v>199</v>
      </c>
      <c r="AL305" s="103" t="s">
        <v>497</v>
      </c>
    </row>
    <row r="306" spans="2:38" s="111" customFormat="1" ht="142.5" hidden="1" x14ac:dyDescent="0.2">
      <c r="B306" s="103" t="s">
        <v>193</v>
      </c>
      <c r="C306" s="104" t="s">
        <v>1351</v>
      </c>
      <c r="D306" s="103" t="s">
        <v>1352</v>
      </c>
      <c r="E306" s="147" t="s">
        <v>1353</v>
      </c>
      <c r="F306" s="147" t="s">
        <v>1354</v>
      </c>
      <c r="G306" s="147"/>
      <c r="H306" s="103" t="s">
        <v>1122</v>
      </c>
      <c r="I306" s="103" t="s">
        <v>1355</v>
      </c>
      <c r="J306" s="103" t="s">
        <v>199</v>
      </c>
      <c r="K306" s="103" t="s">
        <v>199</v>
      </c>
      <c r="L306" s="103" t="s">
        <v>199</v>
      </c>
      <c r="M306" s="148" t="s">
        <v>1360</v>
      </c>
      <c r="N306" s="103" t="s">
        <v>1361</v>
      </c>
      <c r="O306" s="106" t="s">
        <v>1362</v>
      </c>
      <c r="P306" s="103" t="s">
        <v>1239</v>
      </c>
      <c r="Q306" s="103" t="s">
        <v>1363</v>
      </c>
      <c r="R306" s="134" t="s">
        <v>99</v>
      </c>
      <c r="S306" s="107">
        <v>45352</v>
      </c>
      <c r="T306" s="107">
        <v>45442</v>
      </c>
      <c r="U306" s="107" t="s">
        <v>0</v>
      </c>
      <c r="V306" s="144"/>
      <c r="W306" s="103"/>
      <c r="X306" s="133">
        <v>0.8</v>
      </c>
      <c r="Y306" s="103" t="s">
        <v>247</v>
      </c>
      <c r="Z306" s="103" t="s">
        <v>199</v>
      </c>
      <c r="AA306" s="103" t="s">
        <v>199</v>
      </c>
      <c r="AB306" s="103" t="s">
        <v>199</v>
      </c>
      <c r="AC306" s="103" t="s">
        <v>199</v>
      </c>
      <c r="AD306" s="103" t="s">
        <v>417</v>
      </c>
      <c r="AE306" s="103" t="s">
        <v>248</v>
      </c>
      <c r="AF306" s="103" t="s">
        <v>487</v>
      </c>
      <c r="AG306" s="103" t="s">
        <v>199</v>
      </c>
      <c r="AH306" s="103" t="s">
        <v>199</v>
      </c>
      <c r="AI306" s="103" t="s">
        <v>199</v>
      </c>
      <c r="AJ306" s="103" t="s">
        <v>199</v>
      </c>
      <c r="AK306" s="103" t="s">
        <v>199</v>
      </c>
      <c r="AL306" s="103" t="s">
        <v>497</v>
      </c>
    </row>
    <row r="307" spans="2:38" s="111" customFormat="1" ht="142.5" hidden="1" x14ac:dyDescent="0.2">
      <c r="B307" s="103" t="s">
        <v>193</v>
      </c>
      <c r="C307" s="104" t="s">
        <v>1351</v>
      </c>
      <c r="D307" s="103" t="s">
        <v>1352</v>
      </c>
      <c r="E307" s="147" t="s">
        <v>1353</v>
      </c>
      <c r="F307" s="147" t="s">
        <v>1364</v>
      </c>
      <c r="G307" s="147"/>
      <c r="H307" s="103" t="s">
        <v>1122</v>
      </c>
      <c r="I307" s="103" t="s">
        <v>1355</v>
      </c>
      <c r="J307" s="103" t="s">
        <v>199</v>
      </c>
      <c r="K307" s="103" t="s">
        <v>199</v>
      </c>
      <c r="L307" s="103" t="s">
        <v>199</v>
      </c>
      <c r="M307" s="148" t="s">
        <v>1365</v>
      </c>
      <c r="N307" s="103" t="s">
        <v>1366</v>
      </c>
      <c r="O307" s="106" t="s">
        <v>1367</v>
      </c>
      <c r="P307" s="103" t="s">
        <v>1368</v>
      </c>
      <c r="Q307" s="103" t="s">
        <v>1369</v>
      </c>
      <c r="R307" s="103" t="s">
        <v>99</v>
      </c>
      <c r="S307" s="107">
        <v>45514</v>
      </c>
      <c r="T307" s="107">
        <v>45641</v>
      </c>
      <c r="U307" s="107" t="s">
        <v>512</v>
      </c>
      <c r="V307" s="144"/>
      <c r="W307" s="103"/>
      <c r="X307" s="133">
        <v>0.5</v>
      </c>
      <c r="Y307" s="103" t="s">
        <v>207</v>
      </c>
      <c r="Z307" s="103" t="s">
        <v>463</v>
      </c>
      <c r="AA307" s="103" t="s">
        <v>199</v>
      </c>
      <c r="AB307" s="103" t="s">
        <v>199</v>
      </c>
      <c r="AC307" s="58" t="s">
        <v>199</v>
      </c>
      <c r="AD307" s="103" t="s">
        <v>417</v>
      </c>
      <c r="AE307" s="103" t="s">
        <v>487</v>
      </c>
      <c r="AF307" s="103" t="s">
        <v>199</v>
      </c>
      <c r="AG307" s="103" t="s">
        <v>199</v>
      </c>
      <c r="AH307" s="103" t="s">
        <v>199</v>
      </c>
      <c r="AI307" s="103" t="s">
        <v>199</v>
      </c>
      <c r="AJ307" s="103" t="s">
        <v>199</v>
      </c>
      <c r="AK307" s="103" t="s">
        <v>199</v>
      </c>
      <c r="AL307" s="103" t="s">
        <v>497</v>
      </c>
    </row>
    <row r="308" spans="2:38" s="111" customFormat="1" ht="142.5" hidden="1" x14ac:dyDescent="0.2">
      <c r="B308" s="103" t="s">
        <v>193</v>
      </c>
      <c r="C308" s="104" t="s">
        <v>1351</v>
      </c>
      <c r="D308" s="103" t="s">
        <v>1352</v>
      </c>
      <c r="E308" s="147" t="s">
        <v>1353</v>
      </c>
      <c r="F308" s="147" t="s">
        <v>1364</v>
      </c>
      <c r="G308" s="147"/>
      <c r="H308" s="103" t="s">
        <v>1122</v>
      </c>
      <c r="I308" s="103" t="s">
        <v>1355</v>
      </c>
      <c r="J308" s="103" t="s">
        <v>199</v>
      </c>
      <c r="K308" s="103" t="s">
        <v>199</v>
      </c>
      <c r="L308" s="103" t="s">
        <v>199</v>
      </c>
      <c r="M308" s="105" t="s">
        <v>1370</v>
      </c>
      <c r="N308" s="103" t="s">
        <v>1366</v>
      </c>
      <c r="O308" s="106" t="s">
        <v>1371</v>
      </c>
      <c r="P308" s="103" t="s">
        <v>1343</v>
      </c>
      <c r="Q308" s="103" t="s">
        <v>1359</v>
      </c>
      <c r="R308" s="103" t="s">
        <v>99</v>
      </c>
      <c r="S308" s="107">
        <v>45611</v>
      </c>
      <c r="T308" s="107">
        <v>45641</v>
      </c>
      <c r="U308" s="107" t="s">
        <v>512</v>
      </c>
      <c r="V308" s="144"/>
      <c r="W308" s="103"/>
      <c r="X308" s="133">
        <v>0.5</v>
      </c>
      <c r="Y308" s="103" t="s">
        <v>207</v>
      </c>
      <c r="Z308" s="103" t="s">
        <v>463</v>
      </c>
      <c r="AA308" s="103" t="s">
        <v>199</v>
      </c>
      <c r="AB308" s="103" t="s">
        <v>199</v>
      </c>
      <c r="AC308" s="58" t="s">
        <v>199</v>
      </c>
      <c r="AD308" s="103" t="s">
        <v>417</v>
      </c>
      <c r="AE308" s="103" t="s">
        <v>487</v>
      </c>
      <c r="AF308" s="103" t="s">
        <v>199</v>
      </c>
      <c r="AG308" s="103" t="s">
        <v>199</v>
      </c>
      <c r="AH308" s="103" t="s">
        <v>199</v>
      </c>
      <c r="AI308" s="103" t="s">
        <v>199</v>
      </c>
      <c r="AJ308" s="103" t="s">
        <v>199</v>
      </c>
      <c r="AK308" s="103" t="s">
        <v>199</v>
      </c>
      <c r="AL308" s="103" t="s">
        <v>497</v>
      </c>
    </row>
    <row r="309" spans="2:38" s="111" customFormat="1" ht="142.5" hidden="1" x14ac:dyDescent="0.2">
      <c r="B309" s="103" t="s">
        <v>193</v>
      </c>
      <c r="C309" s="104" t="s">
        <v>1351</v>
      </c>
      <c r="D309" s="103" t="s">
        <v>1352</v>
      </c>
      <c r="E309" s="147" t="s">
        <v>1353</v>
      </c>
      <c r="F309" s="147" t="s">
        <v>1364</v>
      </c>
      <c r="G309" s="147"/>
      <c r="H309" s="103" t="s">
        <v>1122</v>
      </c>
      <c r="I309" s="103" t="s">
        <v>1355</v>
      </c>
      <c r="J309" s="103" t="s">
        <v>199</v>
      </c>
      <c r="K309" s="103" t="s">
        <v>199</v>
      </c>
      <c r="L309" s="103" t="s">
        <v>199</v>
      </c>
      <c r="M309" s="105" t="s">
        <v>1372</v>
      </c>
      <c r="N309" s="103" t="s">
        <v>1373</v>
      </c>
      <c r="O309" s="106" t="s">
        <v>1374</v>
      </c>
      <c r="P309" s="103" t="s">
        <v>1239</v>
      </c>
      <c r="Q309" s="103" t="s">
        <v>1363</v>
      </c>
      <c r="R309" s="103" t="s">
        <v>99</v>
      </c>
      <c r="S309" s="107">
        <v>45292</v>
      </c>
      <c r="T309" s="107">
        <v>45565</v>
      </c>
      <c r="U309" s="107" t="s">
        <v>99</v>
      </c>
      <c r="V309" s="108">
        <v>0</v>
      </c>
      <c r="W309" s="103">
        <v>0</v>
      </c>
      <c r="X309" s="103">
        <v>50</v>
      </c>
      <c r="Y309" s="103" t="s">
        <v>207</v>
      </c>
      <c r="Z309" s="103" t="s">
        <v>374</v>
      </c>
      <c r="AA309" s="103" t="s">
        <v>463</v>
      </c>
      <c r="AB309" s="103" t="s">
        <v>199</v>
      </c>
      <c r="AC309" s="58" t="s">
        <v>199</v>
      </c>
      <c r="AD309" s="103" t="s">
        <v>487</v>
      </c>
      <c r="AE309" s="103" t="s">
        <v>199</v>
      </c>
      <c r="AF309" s="103" t="s">
        <v>199</v>
      </c>
      <c r="AG309" s="103" t="s">
        <v>199</v>
      </c>
      <c r="AH309" s="103" t="s">
        <v>199</v>
      </c>
      <c r="AI309" s="103" t="s">
        <v>199</v>
      </c>
      <c r="AJ309" s="103" t="s">
        <v>199</v>
      </c>
      <c r="AK309" s="103" t="s">
        <v>199</v>
      </c>
      <c r="AL309" s="103" t="s">
        <v>497</v>
      </c>
    </row>
    <row r="310" spans="2:38" s="111" customFormat="1" ht="142.5" hidden="1" x14ac:dyDescent="0.2">
      <c r="B310" s="103" t="s">
        <v>193</v>
      </c>
      <c r="C310" s="104" t="s">
        <v>1351</v>
      </c>
      <c r="D310" s="103" t="s">
        <v>1352</v>
      </c>
      <c r="E310" s="147" t="s">
        <v>1353</v>
      </c>
      <c r="F310" s="147" t="s">
        <v>1364</v>
      </c>
      <c r="G310" s="147"/>
      <c r="H310" s="103" t="s">
        <v>1122</v>
      </c>
      <c r="I310" s="103" t="s">
        <v>1355</v>
      </c>
      <c r="J310" s="103" t="s">
        <v>199</v>
      </c>
      <c r="K310" s="103" t="s">
        <v>199</v>
      </c>
      <c r="L310" s="103" t="s">
        <v>199</v>
      </c>
      <c r="M310" s="105" t="s">
        <v>800</v>
      </c>
      <c r="N310" s="103" t="s">
        <v>800</v>
      </c>
      <c r="O310" s="106" t="s">
        <v>490</v>
      </c>
      <c r="P310" s="103" t="s">
        <v>1239</v>
      </c>
      <c r="Q310" s="103" t="s">
        <v>1363</v>
      </c>
      <c r="R310" s="103" t="s">
        <v>99</v>
      </c>
      <c r="S310" s="107">
        <v>45292</v>
      </c>
      <c r="T310" s="107">
        <v>45565</v>
      </c>
      <c r="U310" s="107" t="s">
        <v>99</v>
      </c>
      <c r="V310" s="108">
        <v>0</v>
      </c>
      <c r="W310" s="103">
        <v>0</v>
      </c>
      <c r="X310" s="103">
        <v>50</v>
      </c>
      <c r="Y310" s="103" t="s">
        <v>207</v>
      </c>
      <c r="Z310" s="103" t="s">
        <v>374</v>
      </c>
      <c r="AA310" s="103" t="s">
        <v>463</v>
      </c>
      <c r="AB310" s="103" t="s">
        <v>1375</v>
      </c>
      <c r="AC310" s="58" t="s">
        <v>199</v>
      </c>
      <c r="AD310" s="103" t="s">
        <v>487</v>
      </c>
      <c r="AE310" s="103" t="s">
        <v>199</v>
      </c>
      <c r="AF310" s="103" t="s">
        <v>199</v>
      </c>
      <c r="AG310" s="103" t="s">
        <v>199</v>
      </c>
      <c r="AH310" s="103" t="s">
        <v>199</v>
      </c>
      <c r="AI310" s="103" t="s">
        <v>199</v>
      </c>
      <c r="AJ310" s="103" t="s">
        <v>199</v>
      </c>
      <c r="AK310" s="103" t="s">
        <v>199</v>
      </c>
      <c r="AL310" s="103" t="s">
        <v>497</v>
      </c>
    </row>
    <row r="311" spans="2:38" s="111" customFormat="1" ht="142.5" hidden="1" x14ac:dyDescent="0.2">
      <c r="B311" s="103" t="s">
        <v>193</v>
      </c>
      <c r="C311" s="104" t="s">
        <v>1351</v>
      </c>
      <c r="D311" s="103" t="s">
        <v>1376</v>
      </c>
      <c r="E311" s="103" t="s">
        <v>1377</v>
      </c>
      <c r="F311" s="103" t="s">
        <v>1378</v>
      </c>
      <c r="G311" s="103"/>
      <c r="H311" s="103" t="s">
        <v>1122</v>
      </c>
      <c r="I311" s="103" t="s">
        <v>1355</v>
      </c>
      <c r="J311" s="103" t="s">
        <v>199</v>
      </c>
      <c r="K311" s="103" t="s">
        <v>199</v>
      </c>
      <c r="L311" s="103" t="s">
        <v>199</v>
      </c>
      <c r="M311" s="103" t="s">
        <v>1379</v>
      </c>
      <c r="N311" s="103" t="s">
        <v>1380</v>
      </c>
      <c r="O311" s="103" t="s">
        <v>1381</v>
      </c>
      <c r="P311" s="103" t="s">
        <v>1239</v>
      </c>
      <c r="Q311" s="103" t="s">
        <v>1363</v>
      </c>
      <c r="R311" s="103" t="s">
        <v>99</v>
      </c>
      <c r="S311" s="107">
        <v>45505</v>
      </c>
      <c r="T311" s="107">
        <v>45611</v>
      </c>
      <c r="U311" s="107" t="s">
        <v>512</v>
      </c>
      <c r="V311" s="144"/>
      <c r="W311" s="103"/>
      <c r="X311" s="27">
        <v>1</v>
      </c>
      <c r="Y311" s="103" t="s">
        <v>476</v>
      </c>
      <c r="Z311" s="103" t="s">
        <v>199</v>
      </c>
      <c r="AA311" s="103" t="s">
        <v>199</v>
      </c>
      <c r="AB311" s="103" t="s">
        <v>199</v>
      </c>
      <c r="AC311" s="103" t="s">
        <v>199</v>
      </c>
      <c r="AD311" s="103" t="s">
        <v>417</v>
      </c>
      <c r="AE311" s="103" t="s">
        <v>199</v>
      </c>
      <c r="AF311" s="103" t="s">
        <v>199</v>
      </c>
      <c r="AG311" s="103" t="s">
        <v>199</v>
      </c>
      <c r="AH311" s="103" t="s">
        <v>199</v>
      </c>
      <c r="AI311" s="103" t="s">
        <v>199</v>
      </c>
      <c r="AJ311" s="103" t="s">
        <v>199</v>
      </c>
      <c r="AK311" s="103" t="s">
        <v>199</v>
      </c>
      <c r="AL311" s="103" t="s">
        <v>610</v>
      </c>
    </row>
    <row r="312" spans="2:38" s="111" customFormat="1" ht="142.5" hidden="1" x14ac:dyDescent="0.2">
      <c r="B312" s="103" t="s">
        <v>193</v>
      </c>
      <c r="C312" s="104" t="s">
        <v>1351</v>
      </c>
      <c r="D312" s="103" t="s">
        <v>1382</v>
      </c>
      <c r="E312" s="149" t="s">
        <v>1383</v>
      </c>
      <c r="F312" s="149" t="s">
        <v>1384</v>
      </c>
      <c r="G312" s="149"/>
      <c r="H312" s="103" t="s">
        <v>1122</v>
      </c>
      <c r="I312" s="103" t="s">
        <v>1355</v>
      </c>
      <c r="J312" s="103" t="s">
        <v>199</v>
      </c>
      <c r="K312" s="103" t="s">
        <v>199</v>
      </c>
      <c r="L312" s="103" t="s">
        <v>199</v>
      </c>
      <c r="M312" s="149" t="s">
        <v>1385</v>
      </c>
      <c r="N312" s="103" t="s">
        <v>1386</v>
      </c>
      <c r="O312" s="103" t="s">
        <v>1387</v>
      </c>
      <c r="P312" s="103" t="s">
        <v>1343</v>
      </c>
      <c r="Q312" s="103" t="s">
        <v>1359</v>
      </c>
      <c r="R312" s="103" t="s">
        <v>99</v>
      </c>
      <c r="S312" s="107">
        <v>45301</v>
      </c>
      <c r="T312" s="107">
        <v>45381</v>
      </c>
      <c r="U312" s="107" t="s">
        <v>512</v>
      </c>
      <c r="V312" s="140"/>
      <c r="W312" s="103"/>
      <c r="X312" s="109">
        <v>1</v>
      </c>
      <c r="Y312" s="103" t="s">
        <v>207</v>
      </c>
      <c r="Z312" s="103" t="s">
        <v>199</v>
      </c>
      <c r="AA312" s="103" t="s">
        <v>199</v>
      </c>
      <c r="AB312" s="103" t="s">
        <v>199</v>
      </c>
      <c r="AC312" s="103" t="s">
        <v>199</v>
      </c>
      <c r="AD312" s="103" t="s">
        <v>417</v>
      </c>
      <c r="AE312" s="103" t="s">
        <v>487</v>
      </c>
      <c r="AF312" s="103" t="s">
        <v>199</v>
      </c>
      <c r="AG312" s="103" t="s">
        <v>199</v>
      </c>
      <c r="AH312" s="103" t="s">
        <v>199</v>
      </c>
      <c r="AI312" s="103" t="s">
        <v>199</v>
      </c>
      <c r="AJ312" s="103" t="s">
        <v>199</v>
      </c>
      <c r="AK312" s="103" t="s">
        <v>199</v>
      </c>
      <c r="AL312" s="103" t="s">
        <v>497</v>
      </c>
    </row>
    <row r="313" spans="2:38" s="111" customFormat="1" ht="142.5" hidden="1" x14ac:dyDescent="0.2">
      <c r="B313" s="103" t="s">
        <v>193</v>
      </c>
      <c r="C313" s="104" t="s">
        <v>1351</v>
      </c>
      <c r="D313" s="103" t="s">
        <v>1382</v>
      </c>
      <c r="E313" s="149" t="s">
        <v>1383</v>
      </c>
      <c r="F313" s="149" t="s">
        <v>1388</v>
      </c>
      <c r="G313" s="149"/>
      <c r="H313" s="103" t="s">
        <v>1122</v>
      </c>
      <c r="I313" s="103" t="s">
        <v>1355</v>
      </c>
      <c r="J313" s="103" t="s">
        <v>199</v>
      </c>
      <c r="K313" s="103" t="s">
        <v>199</v>
      </c>
      <c r="L313" s="103" t="s">
        <v>199</v>
      </c>
      <c r="M313" s="149" t="s">
        <v>1389</v>
      </c>
      <c r="N313" s="103" t="s">
        <v>1390</v>
      </c>
      <c r="O313" s="103" t="s">
        <v>1391</v>
      </c>
      <c r="P313" s="103" t="s">
        <v>1239</v>
      </c>
      <c r="Q313" s="103" t="s">
        <v>1363</v>
      </c>
      <c r="R313" s="103" t="s">
        <v>99</v>
      </c>
      <c r="S313" s="121">
        <v>45301</v>
      </c>
      <c r="T313" s="107">
        <v>45381</v>
      </c>
      <c r="U313" s="107" t="s">
        <v>512</v>
      </c>
      <c r="V313" s="115"/>
      <c r="W313" s="103"/>
      <c r="X313" s="133">
        <v>1</v>
      </c>
      <c r="Y313" s="103" t="s">
        <v>207</v>
      </c>
      <c r="Z313" s="103" t="s">
        <v>199</v>
      </c>
      <c r="AA313" s="103" t="s">
        <v>199</v>
      </c>
      <c r="AB313" s="103" t="s">
        <v>199</v>
      </c>
      <c r="AC313" s="58" t="s">
        <v>199</v>
      </c>
      <c r="AD313" s="103" t="s">
        <v>417</v>
      </c>
      <c r="AE313" s="103" t="s">
        <v>487</v>
      </c>
      <c r="AF313" s="103" t="s">
        <v>199</v>
      </c>
      <c r="AG313" s="103" t="s">
        <v>199</v>
      </c>
      <c r="AH313" s="103" t="s">
        <v>199</v>
      </c>
      <c r="AI313" s="103" t="s">
        <v>199</v>
      </c>
      <c r="AJ313" s="103" t="s">
        <v>199</v>
      </c>
      <c r="AK313" s="103" t="s">
        <v>199</v>
      </c>
      <c r="AL313" s="103" t="s">
        <v>497</v>
      </c>
    </row>
    <row r="314" spans="2:38" s="111" customFormat="1" ht="142.5" hidden="1" x14ac:dyDescent="0.2">
      <c r="B314" s="103" t="s">
        <v>193</v>
      </c>
      <c r="C314" s="104" t="s">
        <v>1351</v>
      </c>
      <c r="D314" s="103" t="s">
        <v>1382</v>
      </c>
      <c r="E314" s="149" t="s">
        <v>1383</v>
      </c>
      <c r="F314" s="149" t="s">
        <v>1392</v>
      </c>
      <c r="G314" s="149"/>
      <c r="H314" s="103" t="s">
        <v>1122</v>
      </c>
      <c r="I314" s="103" t="s">
        <v>1355</v>
      </c>
      <c r="J314" s="103" t="s">
        <v>199</v>
      </c>
      <c r="K314" s="103" t="s">
        <v>199</v>
      </c>
      <c r="L314" s="103" t="s">
        <v>199</v>
      </c>
      <c r="M314" s="149" t="s">
        <v>1393</v>
      </c>
      <c r="N314" s="103" t="s">
        <v>1394</v>
      </c>
      <c r="O314" s="103" t="s">
        <v>1395</v>
      </c>
      <c r="P314" s="103" t="s">
        <v>1368</v>
      </c>
      <c r="Q314" s="103" t="s">
        <v>1369</v>
      </c>
      <c r="R314" s="103" t="s">
        <v>99</v>
      </c>
      <c r="S314" s="107">
        <v>45381</v>
      </c>
      <c r="T314" s="121">
        <v>45565</v>
      </c>
      <c r="U314" s="107" t="s">
        <v>512</v>
      </c>
      <c r="V314" s="115"/>
      <c r="W314" s="103"/>
      <c r="X314" s="133">
        <v>1</v>
      </c>
      <c r="Y314" s="103" t="s">
        <v>423</v>
      </c>
      <c r="Z314" s="103" t="s">
        <v>199</v>
      </c>
      <c r="AA314" s="103" t="s">
        <v>199</v>
      </c>
      <c r="AB314" s="103" t="s">
        <v>199</v>
      </c>
      <c r="AC314" s="103" t="s">
        <v>199</v>
      </c>
      <c r="AD314" s="103" t="s">
        <v>417</v>
      </c>
      <c r="AE314" s="103" t="s">
        <v>487</v>
      </c>
      <c r="AF314" s="103" t="s">
        <v>199</v>
      </c>
      <c r="AG314" s="103" t="s">
        <v>199</v>
      </c>
      <c r="AH314" s="103" t="s">
        <v>199</v>
      </c>
      <c r="AI314" s="103" t="s">
        <v>199</v>
      </c>
      <c r="AJ314" s="103" t="s">
        <v>199</v>
      </c>
      <c r="AK314" s="103" t="s">
        <v>199</v>
      </c>
      <c r="AL314" s="103" t="s">
        <v>497</v>
      </c>
    </row>
    <row r="315" spans="2:38" s="111" customFormat="1" ht="327.75" hidden="1" x14ac:dyDescent="0.2">
      <c r="B315" s="103" t="s">
        <v>516</v>
      </c>
      <c r="C315" s="104" t="s">
        <v>517</v>
      </c>
      <c r="D315" s="103" t="s">
        <v>1396</v>
      </c>
      <c r="E315" s="103" t="s">
        <v>1397</v>
      </c>
      <c r="F315" s="103" t="s">
        <v>1398</v>
      </c>
      <c r="G315" s="103"/>
      <c r="H315" s="103" t="s">
        <v>1399</v>
      </c>
      <c r="I315" s="103" t="s">
        <v>199</v>
      </c>
      <c r="J315" s="103" t="s">
        <v>199</v>
      </c>
      <c r="K315" s="103" t="s">
        <v>199</v>
      </c>
      <c r="L315" s="103" t="s">
        <v>199</v>
      </c>
      <c r="M315" s="103" t="s">
        <v>1400</v>
      </c>
      <c r="N315" s="103" t="s">
        <v>1401</v>
      </c>
      <c r="O315" s="106" t="s">
        <v>1402</v>
      </c>
      <c r="P315" s="103" t="s">
        <v>697</v>
      </c>
      <c r="Q315" s="103" t="s">
        <v>1403</v>
      </c>
      <c r="R315" s="103" t="s">
        <v>119</v>
      </c>
      <c r="S315" s="107">
        <v>45292</v>
      </c>
      <c r="T315" s="107">
        <v>45626</v>
      </c>
      <c r="U315" s="107" t="s">
        <v>281</v>
      </c>
      <c r="V315" s="108" t="s">
        <v>199</v>
      </c>
      <c r="W315" s="103" t="s">
        <v>199</v>
      </c>
      <c r="X315" s="133">
        <v>0.4</v>
      </c>
      <c r="Y315" s="103" t="s">
        <v>400</v>
      </c>
      <c r="Z315" s="103" t="s">
        <v>199</v>
      </c>
      <c r="AA315" s="103" t="s">
        <v>199</v>
      </c>
      <c r="AB315" s="103" t="s">
        <v>199</v>
      </c>
      <c r="AC315" s="103" t="s">
        <v>199</v>
      </c>
      <c r="AD315" s="103" t="s">
        <v>364</v>
      </c>
      <c r="AE315" s="103" t="s">
        <v>199</v>
      </c>
      <c r="AF315" s="103" t="s">
        <v>199</v>
      </c>
      <c r="AG315" s="103" t="s">
        <v>199</v>
      </c>
      <c r="AH315" s="103" t="s">
        <v>199</v>
      </c>
      <c r="AI315" s="103" t="s">
        <v>199</v>
      </c>
      <c r="AJ315" s="103" t="s">
        <v>402</v>
      </c>
      <c r="AK315" s="103" t="s">
        <v>403</v>
      </c>
      <c r="AL315" s="103" t="s">
        <v>1404</v>
      </c>
    </row>
    <row r="316" spans="2:38" s="111" customFormat="1" ht="199.5" hidden="1" x14ac:dyDescent="0.2">
      <c r="B316" s="103" t="s">
        <v>516</v>
      </c>
      <c r="C316" s="104" t="s">
        <v>517</v>
      </c>
      <c r="D316" s="103" t="s">
        <v>1396</v>
      </c>
      <c r="E316" s="103" t="s">
        <v>1397</v>
      </c>
      <c r="F316" s="103" t="s">
        <v>1398</v>
      </c>
      <c r="G316" s="103"/>
      <c r="H316" s="103" t="s">
        <v>1399</v>
      </c>
      <c r="I316" s="103" t="s">
        <v>199</v>
      </c>
      <c r="J316" s="103" t="s">
        <v>199</v>
      </c>
      <c r="K316" s="103" t="s">
        <v>199</v>
      </c>
      <c r="L316" s="103" t="s">
        <v>199</v>
      </c>
      <c r="M316" s="103" t="s">
        <v>1405</v>
      </c>
      <c r="N316" s="103" t="s">
        <v>1406</v>
      </c>
      <c r="O316" s="106" t="s">
        <v>1407</v>
      </c>
      <c r="P316" s="103" t="s">
        <v>697</v>
      </c>
      <c r="Q316" s="103" t="s">
        <v>1408</v>
      </c>
      <c r="R316" s="103" t="s">
        <v>119</v>
      </c>
      <c r="S316" s="107">
        <v>45292</v>
      </c>
      <c r="T316" s="107">
        <v>45626</v>
      </c>
      <c r="U316" s="107" t="s">
        <v>119</v>
      </c>
      <c r="V316" s="108" t="s">
        <v>199</v>
      </c>
      <c r="W316" s="103" t="s">
        <v>199</v>
      </c>
      <c r="X316" s="133">
        <v>0.3</v>
      </c>
      <c r="Y316" s="103" t="s">
        <v>1409</v>
      </c>
      <c r="Z316" s="103" t="s">
        <v>199</v>
      </c>
      <c r="AA316" s="103" t="s">
        <v>199</v>
      </c>
      <c r="AB316" s="103" t="s">
        <v>199</v>
      </c>
      <c r="AC316" s="103" t="s">
        <v>199</v>
      </c>
      <c r="AD316" s="103" t="s">
        <v>209</v>
      </c>
      <c r="AE316" s="103" t="s">
        <v>199</v>
      </c>
      <c r="AF316" s="103" t="s">
        <v>199</v>
      </c>
      <c r="AG316" s="103" t="s">
        <v>199</v>
      </c>
      <c r="AH316" s="103" t="s">
        <v>199</v>
      </c>
      <c r="AI316" s="103" t="s">
        <v>199</v>
      </c>
      <c r="AJ316" s="103" t="s">
        <v>199</v>
      </c>
      <c r="AK316" s="103" t="s">
        <v>199</v>
      </c>
      <c r="AL316" s="103" t="s">
        <v>1404</v>
      </c>
    </row>
    <row r="317" spans="2:38" s="111" customFormat="1" ht="199.5" hidden="1" x14ac:dyDescent="0.2">
      <c r="B317" s="103" t="s">
        <v>516</v>
      </c>
      <c r="C317" s="104" t="s">
        <v>517</v>
      </c>
      <c r="D317" s="103" t="s">
        <v>1396</v>
      </c>
      <c r="E317" s="103" t="s">
        <v>1397</v>
      </c>
      <c r="F317" s="103" t="s">
        <v>1398</v>
      </c>
      <c r="G317" s="103"/>
      <c r="H317" s="103" t="s">
        <v>1399</v>
      </c>
      <c r="I317" s="103" t="s">
        <v>199</v>
      </c>
      <c r="J317" s="103" t="s">
        <v>199</v>
      </c>
      <c r="K317" s="103" t="s">
        <v>199</v>
      </c>
      <c r="L317" s="103" t="s">
        <v>199</v>
      </c>
      <c r="M317" s="103" t="s">
        <v>1410</v>
      </c>
      <c r="N317" s="103" t="s">
        <v>1411</v>
      </c>
      <c r="O317" s="106" t="s">
        <v>1412</v>
      </c>
      <c r="P317" s="103" t="s">
        <v>697</v>
      </c>
      <c r="Q317" s="103" t="s">
        <v>1413</v>
      </c>
      <c r="R317" s="103" t="s">
        <v>119</v>
      </c>
      <c r="S317" s="107">
        <v>45292</v>
      </c>
      <c r="T317" s="107">
        <v>45626</v>
      </c>
      <c r="U317" s="107" t="s">
        <v>50</v>
      </c>
      <c r="V317" s="108" t="s">
        <v>199</v>
      </c>
      <c r="W317" s="103" t="s">
        <v>199</v>
      </c>
      <c r="X317" s="133">
        <v>0.3</v>
      </c>
      <c r="Y317" s="103" t="s">
        <v>1409</v>
      </c>
      <c r="Z317" s="103" t="s">
        <v>199</v>
      </c>
      <c r="AA317" s="103" t="s">
        <v>199</v>
      </c>
      <c r="AB317" s="103" t="s">
        <v>199</v>
      </c>
      <c r="AC317" s="103" t="s">
        <v>199</v>
      </c>
      <c r="AD317" s="103" t="s">
        <v>209</v>
      </c>
      <c r="AE317" s="103" t="s">
        <v>199</v>
      </c>
      <c r="AF317" s="103" t="s">
        <v>199</v>
      </c>
      <c r="AG317" s="103" t="s">
        <v>199</v>
      </c>
      <c r="AH317" s="103" t="s">
        <v>199</v>
      </c>
      <c r="AI317" s="103" t="s">
        <v>199</v>
      </c>
      <c r="AJ317" s="103" t="s">
        <v>199</v>
      </c>
      <c r="AK317" s="103" t="s">
        <v>199</v>
      </c>
      <c r="AL317" s="103" t="s">
        <v>1404</v>
      </c>
    </row>
    <row r="318" spans="2:38" s="111" customFormat="1" ht="199.5" hidden="1" x14ac:dyDescent="0.2">
      <c r="B318" s="103" t="s">
        <v>516</v>
      </c>
      <c r="C318" s="104" t="s">
        <v>517</v>
      </c>
      <c r="D318" s="103" t="s">
        <v>1414</v>
      </c>
      <c r="E318" s="103" t="s">
        <v>1415</v>
      </c>
      <c r="F318" s="103" t="s">
        <v>1416</v>
      </c>
      <c r="G318" s="103"/>
      <c r="H318" s="103" t="s">
        <v>281</v>
      </c>
      <c r="I318" s="103" t="s">
        <v>199</v>
      </c>
      <c r="J318" s="103" t="s">
        <v>199</v>
      </c>
      <c r="K318" s="103" t="s">
        <v>199</v>
      </c>
      <c r="L318" s="103" t="s">
        <v>199</v>
      </c>
      <c r="M318" s="103" t="s">
        <v>1417</v>
      </c>
      <c r="N318" s="103" t="s">
        <v>1418</v>
      </c>
      <c r="O318" s="106" t="s">
        <v>1419</v>
      </c>
      <c r="P318" s="103" t="s">
        <v>535</v>
      </c>
      <c r="Q318" s="103" t="s">
        <v>563</v>
      </c>
      <c r="R318" s="103" t="s">
        <v>537</v>
      </c>
      <c r="S318" s="107">
        <v>45323</v>
      </c>
      <c r="T318" s="107">
        <v>45383</v>
      </c>
      <c r="U318" s="107" t="s">
        <v>512</v>
      </c>
      <c r="V318" s="108"/>
      <c r="W318" s="103"/>
      <c r="X318" s="109">
        <v>0.15</v>
      </c>
      <c r="Y318" s="103" t="s">
        <v>476</v>
      </c>
      <c r="Z318" s="103" t="s">
        <v>199</v>
      </c>
      <c r="AA318" s="103" t="s">
        <v>199</v>
      </c>
      <c r="AB318" s="103" t="s">
        <v>199</v>
      </c>
      <c r="AC318" s="103" t="s">
        <v>199</v>
      </c>
      <c r="AD318" s="103" t="s">
        <v>209</v>
      </c>
      <c r="AE318" s="103" t="s">
        <v>199</v>
      </c>
      <c r="AF318" s="103" t="s">
        <v>199</v>
      </c>
      <c r="AG318" s="103" t="s">
        <v>199</v>
      </c>
      <c r="AH318" s="103" t="s">
        <v>199</v>
      </c>
      <c r="AI318" s="103" t="s">
        <v>199</v>
      </c>
      <c r="AJ318" s="103" t="s">
        <v>199</v>
      </c>
      <c r="AK318" s="103" t="s">
        <v>199</v>
      </c>
      <c r="AL318" s="103" t="s">
        <v>538</v>
      </c>
    </row>
    <row r="319" spans="2:38" s="111" customFormat="1" ht="199.5" hidden="1" x14ac:dyDescent="0.2">
      <c r="B319" s="103" t="s">
        <v>516</v>
      </c>
      <c r="C319" s="104" t="s">
        <v>517</v>
      </c>
      <c r="D319" s="103" t="s">
        <v>1414</v>
      </c>
      <c r="E319" s="103" t="s">
        <v>1415</v>
      </c>
      <c r="F319" s="103" t="s">
        <v>1416</v>
      </c>
      <c r="G319" s="103"/>
      <c r="H319" s="103" t="s">
        <v>281</v>
      </c>
      <c r="I319" s="103" t="s">
        <v>199</v>
      </c>
      <c r="J319" s="103" t="s">
        <v>199</v>
      </c>
      <c r="K319" s="103" t="s">
        <v>199</v>
      </c>
      <c r="L319" s="103" t="s">
        <v>199</v>
      </c>
      <c r="M319" s="103" t="s">
        <v>1420</v>
      </c>
      <c r="N319" s="103" t="s">
        <v>1420</v>
      </c>
      <c r="O319" s="106" t="s">
        <v>1421</v>
      </c>
      <c r="P319" s="103" t="s">
        <v>535</v>
      </c>
      <c r="Q319" s="103" t="s">
        <v>563</v>
      </c>
      <c r="R319" s="103" t="s">
        <v>537</v>
      </c>
      <c r="S319" s="107">
        <v>45383</v>
      </c>
      <c r="T319" s="107">
        <v>45413</v>
      </c>
      <c r="U319" s="107" t="s">
        <v>281</v>
      </c>
      <c r="V319" s="108"/>
      <c r="W319" s="103"/>
      <c r="X319" s="109">
        <v>0.35</v>
      </c>
      <c r="Y319" s="103" t="s">
        <v>207</v>
      </c>
      <c r="Z319" s="103" t="s">
        <v>199</v>
      </c>
      <c r="AA319" s="103" t="s">
        <v>199</v>
      </c>
      <c r="AB319" s="103" t="s">
        <v>199</v>
      </c>
      <c r="AC319" s="103" t="s">
        <v>199</v>
      </c>
      <c r="AD319" s="103" t="s">
        <v>209</v>
      </c>
      <c r="AE319" s="103" t="s">
        <v>199</v>
      </c>
      <c r="AF319" s="103" t="s">
        <v>199</v>
      </c>
      <c r="AG319" s="103" t="s">
        <v>199</v>
      </c>
      <c r="AH319" s="103" t="s">
        <v>199</v>
      </c>
      <c r="AI319" s="103" t="s">
        <v>199</v>
      </c>
      <c r="AJ319" s="103" t="s">
        <v>199</v>
      </c>
      <c r="AK319" s="103" t="s">
        <v>199</v>
      </c>
      <c r="AL319" s="103" t="s">
        <v>538</v>
      </c>
    </row>
    <row r="320" spans="2:38" s="111" customFormat="1" ht="199.5" hidden="1" x14ac:dyDescent="0.2">
      <c r="B320" s="103" t="s">
        <v>516</v>
      </c>
      <c r="C320" s="104" t="s">
        <v>517</v>
      </c>
      <c r="D320" s="103" t="s">
        <v>1414</v>
      </c>
      <c r="E320" s="103" t="s">
        <v>1415</v>
      </c>
      <c r="F320" s="103" t="s">
        <v>1416</v>
      </c>
      <c r="G320" s="103"/>
      <c r="H320" s="103" t="s">
        <v>281</v>
      </c>
      <c r="I320" s="103" t="s">
        <v>199</v>
      </c>
      <c r="J320" s="103" t="s">
        <v>199</v>
      </c>
      <c r="K320" s="103" t="s">
        <v>199</v>
      </c>
      <c r="L320" s="103" t="s">
        <v>199</v>
      </c>
      <c r="M320" s="103" t="s">
        <v>1422</v>
      </c>
      <c r="N320" s="103" t="s">
        <v>1422</v>
      </c>
      <c r="O320" s="106" t="s">
        <v>1423</v>
      </c>
      <c r="P320" s="103" t="s">
        <v>535</v>
      </c>
      <c r="Q320" s="103" t="s">
        <v>563</v>
      </c>
      <c r="R320" s="103" t="s">
        <v>537</v>
      </c>
      <c r="S320" s="107">
        <v>45414</v>
      </c>
      <c r="T320" s="107">
        <v>45641</v>
      </c>
      <c r="U320" s="107" t="s">
        <v>512</v>
      </c>
      <c r="V320" s="108"/>
      <c r="W320" s="103"/>
      <c r="X320" s="109">
        <v>0.5</v>
      </c>
      <c r="Y320" s="103" t="s">
        <v>476</v>
      </c>
      <c r="Z320" s="103" t="s">
        <v>199</v>
      </c>
      <c r="AA320" s="103" t="s">
        <v>199</v>
      </c>
      <c r="AB320" s="103" t="s">
        <v>199</v>
      </c>
      <c r="AC320" s="103" t="s">
        <v>199</v>
      </c>
      <c r="AD320" s="103" t="s">
        <v>209</v>
      </c>
      <c r="AE320" s="103" t="s">
        <v>199</v>
      </c>
      <c r="AF320" s="103" t="s">
        <v>199</v>
      </c>
      <c r="AG320" s="103" t="s">
        <v>199</v>
      </c>
      <c r="AH320" s="103" t="s">
        <v>199</v>
      </c>
      <c r="AI320" s="103" t="s">
        <v>199</v>
      </c>
      <c r="AJ320" s="103" t="s">
        <v>199</v>
      </c>
      <c r="AK320" s="103" t="s">
        <v>199</v>
      </c>
      <c r="AL320" s="103" t="s">
        <v>538</v>
      </c>
    </row>
    <row r="321" spans="2:38" s="111" customFormat="1" ht="199.5" hidden="1" x14ac:dyDescent="0.2">
      <c r="B321" s="103" t="s">
        <v>516</v>
      </c>
      <c r="C321" s="104" t="s">
        <v>517</v>
      </c>
      <c r="D321" s="103" t="s">
        <v>1414</v>
      </c>
      <c r="E321" s="103" t="s">
        <v>1415</v>
      </c>
      <c r="F321" s="103" t="s">
        <v>1424</v>
      </c>
      <c r="G321" s="103"/>
      <c r="H321" s="103" t="s">
        <v>281</v>
      </c>
      <c r="I321" s="103" t="s">
        <v>199</v>
      </c>
      <c r="J321" s="103" t="s">
        <v>199</v>
      </c>
      <c r="K321" s="103" t="s">
        <v>199</v>
      </c>
      <c r="L321" s="103" t="s">
        <v>199</v>
      </c>
      <c r="M321" s="103" t="s">
        <v>1425</v>
      </c>
      <c r="N321" s="103" t="s">
        <v>1426</v>
      </c>
      <c r="O321" s="106" t="s">
        <v>1427</v>
      </c>
      <c r="P321" s="103" t="s">
        <v>535</v>
      </c>
      <c r="Q321" s="103" t="s">
        <v>536</v>
      </c>
      <c r="R321" s="103" t="s">
        <v>537</v>
      </c>
      <c r="S321" s="107">
        <v>45323</v>
      </c>
      <c r="T321" s="107">
        <v>45641</v>
      </c>
      <c r="U321" s="107" t="s">
        <v>512</v>
      </c>
      <c r="V321" s="108"/>
      <c r="W321" s="103"/>
      <c r="X321" s="109">
        <v>1</v>
      </c>
      <c r="Y321" s="103" t="s">
        <v>476</v>
      </c>
      <c r="Z321" s="103" t="s">
        <v>199</v>
      </c>
      <c r="AA321" s="103" t="s">
        <v>199</v>
      </c>
      <c r="AB321" s="103" t="s">
        <v>199</v>
      </c>
      <c r="AC321" s="103" t="s">
        <v>199</v>
      </c>
      <c r="AD321" s="103" t="s">
        <v>209</v>
      </c>
      <c r="AE321" s="103" t="s">
        <v>199</v>
      </c>
      <c r="AF321" s="103" t="s">
        <v>199</v>
      </c>
      <c r="AG321" s="103" t="s">
        <v>199</v>
      </c>
      <c r="AH321" s="103" t="s">
        <v>199</v>
      </c>
      <c r="AI321" s="103" t="s">
        <v>199</v>
      </c>
      <c r="AJ321" s="103" t="s">
        <v>199</v>
      </c>
      <c r="AK321" s="103" t="s">
        <v>199</v>
      </c>
      <c r="AL321" s="103" t="s">
        <v>1428</v>
      </c>
    </row>
    <row r="322" spans="2:38" s="111" customFormat="1" ht="199.5" hidden="1" x14ac:dyDescent="0.2">
      <c r="B322" s="103" t="s">
        <v>516</v>
      </c>
      <c r="C322" s="104" t="s">
        <v>517</v>
      </c>
      <c r="D322" s="103" t="s">
        <v>1414</v>
      </c>
      <c r="E322" s="103" t="s">
        <v>1415</v>
      </c>
      <c r="F322" s="103" t="s">
        <v>1429</v>
      </c>
      <c r="G322" s="103"/>
      <c r="H322" s="103" t="s">
        <v>281</v>
      </c>
      <c r="I322" s="103" t="s">
        <v>199</v>
      </c>
      <c r="J322" s="103" t="s">
        <v>199</v>
      </c>
      <c r="K322" s="103" t="s">
        <v>199</v>
      </c>
      <c r="L322" s="103" t="s">
        <v>199</v>
      </c>
      <c r="M322" s="103" t="s">
        <v>1430</v>
      </c>
      <c r="N322" s="103" t="s">
        <v>1431</v>
      </c>
      <c r="O322" s="106" t="s">
        <v>1432</v>
      </c>
      <c r="P322" s="103" t="s">
        <v>535</v>
      </c>
      <c r="Q322" s="103" t="s">
        <v>536</v>
      </c>
      <c r="R322" s="103" t="s">
        <v>537</v>
      </c>
      <c r="S322" s="107">
        <v>45323</v>
      </c>
      <c r="T322" s="107">
        <v>45444</v>
      </c>
      <c r="U322" s="107" t="s">
        <v>281</v>
      </c>
      <c r="V322" s="108"/>
      <c r="W322" s="103"/>
      <c r="X322" s="109">
        <v>0.2</v>
      </c>
      <c r="Y322" s="103" t="s">
        <v>207</v>
      </c>
      <c r="Z322" s="103" t="s">
        <v>199</v>
      </c>
      <c r="AA322" s="103" t="s">
        <v>199</v>
      </c>
      <c r="AB322" s="103" t="s">
        <v>199</v>
      </c>
      <c r="AC322" s="103" t="s">
        <v>199</v>
      </c>
      <c r="AD322" s="103" t="s">
        <v>209</v>
      </c>
      <c r="AE322" s="103" t="s">
        <v>199</v>
      </c>
      <c r="AF322" s="103" t="s">
        <v>199</v>
      </c>
      <c r="AG322" s="103" t="s">
        <v>199</v>
      </c>
      <c r="AH322" s="103" t="s">
        <v>199</v>
      </c>
      <c r="AI322" s="103" t="s">
        <v>199</v>
      </c>
      <c r="AJ322" s="103" t="s">
        <v>199</v>
      </c>
      <c r="AK322" s="103" t="s">
        <v>199</v>
      </c>
      <c r="AL322" s="103" t="s">
        <v>538</v>
      </c>
    </row>
    <row r="323" spans="2:38" s="111" customFormat="1" ht="199.5" hidden="1" x14ac:dyDescent="0.2">
      <c r="B323" s="103" t="s">
        <v>516</v>
      </c>
      <c r="C323" s="104" t="s">
        <v>517</v>
      </c>
      <c r="D323" s="103" t="s">
        <v>1414</v>
      </c>
      <c r="E323" s="103" t="s">
        <v>1415</v>
      </c>
      <c r="F323" s="103" t="s">
        <v>1429</v>
      </c>
      <c r="G323" s="103"/>
      <c r="H323" s="103" t="s">
        <v>281</v>
      </c>
      <c r="I323" s="103" t="s">
        <v>199</v>
      </c>
      <c r="J323" s="103" t="s">
        <v>199</v>
      </c>
      <c r="K323" s="103" t="s">
        <v>199</v>
      </c>
      <c r="L323" s="103" t="s">
        <v>199</v>
      </c>
      <c r="M323" s="103" t="s">
        <v>1433</v>
      </c>
      <c r="N323" s="103" t="s">
        <v>1434</v>
      </c>
      <c r="O323" s="106" t="s">
        <v>1435</v>
      </c>
      <c r="P323" s="103" t="s">
        <v>535</v>
      </c>
      <c r="Q323" s="103" t="s">
        <v>1436</v>
      </c>
      <c r="R323" s="103" t="s">
        <v>537</v>
      </c>
      <c r="S323" s="107">
        <v>45323</v>
      </c>
      <c r="T323" s="107">
        <v>45641</v>
      </c>
      <c r="U323" s="107" t="s">
        <v>512</v>
      </c>
      <c r="V323" s="108"/>
      <c r="W323" s="103"/>
      <c r="X323" s="109">
        <v>0.8</v>
      </c>
      <c r="Y323" s="103" t="s">
        <v>476</v>
      </c>
      <c r="Z323" s="103" t="s">
        <v>199</v>
      </c>
      <c r="AA323" s="103" t="s">
        <v>199</v>
      </c>
      <c r="AB323" s="103" t="s">
        <v>199</v>
      </c>
      <c r="AC323" s="103" t="s">
        <v>199</v>
      </c>
      <c r="AD323" s="103" t="s">
        <v>209</v>
      </c>
      <c r="AE323" s="103" t="s">
        <v>199</v>
      </c>
      <c r="AF323" s="103" t="s">
        <v>199</v>
      </c>
      <c r="AG323" s="103" t="s">
        <v>199</v>
      </c>
      <c r="AH323" s="103" t="s">
        <v>199</v>
      </c>
      <c r="AI323" s="103" t="s">
        <v>199</v>
      </c>
      <c r="AJ323" s="103" t="s">
        <v>199</v>
      </c>
      <c r="AK323" s="103" t="s">
        <v>199</v>
      </c>
      <c r="AL323" s="103" t="s">
        <v>538</v>
      </c>
    </row>
    <row r="324" spans="2:38" s="111" customFormat="1" ht="199.5" hidden="1" x14ac:dyDescent="0.2">
      <c r="B324" s="103" t="s">
        <v>516</v>
      </c>
      <c r="C324" s="104" t="s">
        <v>517</v>
      </c>
      <c r="D324" s="103" t="s">
        <v>1437</v>
      </c>
      <c r="E324" s="103" t="s">
        <v>1438</v>
      </c>
      <c r="F324" s="103" t="s">
        <v>1439</v>
      </c>
      <c r="G324" s="103"/>
      <c r="H324" s="103" t="s">
        <v>281</v>
      </c>
      <c r="I324" s="103" t="s">
        <v>199</v>
      </c>
      <c r="J324" s="103" t="s">
        <v>199</v>
      </c>
      <c r="K324" s="103" t="s">
        <v>199</v>
      </c>
      <c r="L324" s="141" t="s">
        <v>199</v>
      </c>
      <c r="M324" s="103" t="s">
        <v>1440</v>
      </c>
      <c r="N324" s="103" t="s">
        <v>1441</v>
      </c>
      <c r="O324" s="106" t="s">
        <v>1442</v>
      </c>
      <c r="P324" s="103" t="s">
        <v>535</v>
      </c>
      <c r="Q324" s="103" t="s">
        <v>536</v>
      </c>
      <c r="R324" s="103" t="s">
        <v>537</v>
      </c>
      <c r="S324" s="107">
        <v>45323</v>
      </c>
      <c r="T324" s="107">
        <v>45641</v>
      </c>
      <c r="U324" s="107" t="s">
        <v>512</v>
      </c>
      <c r="V324" s="108"/>
      <c r="W324" s="103"/>
      <c r="X324" s="109">
        <v>1</v>
      </c>
      <c r="Y324" s="103" t="s">
        <v>400</v>
      </c>
      <c r="Z324" s="103" t="s">
        <v>199</v>
      </c>
      <c r="AA324" s="103" t="s">
        <v>199</v>
      </c>
      <c r="AB324" s="141" t="s">
        <v>199</v>
      </c>
      <c r="AC324" s="141" t="s">
        <v>199</v>
      </c>
      <c r="AD324" s="103" t="s">
        <v>364</v>
      </c>
      <c r="AE324" s="103" t="s">
        <v>199</v>
      </c>
      <c r="AF324" s="103" t="s">
        <v>199</v>
      </c>
      <c r="AG324" s="146" t="s">
        <v>199</v>
      </c>
      <c r="AH324" s="146" t="s">
        <v>199</v>
      </c>
      <c r="AI324" s="141" t="s">
        <v>199</v>
      </c>
      <c r="AJ324" s="103" t="s">
        <v>402</v>
      </c>
      <c r="AK324" s="103" t="s">
        <v>403</v>
      </c>
      <c r="AL324" s="103" t="s">
        <v>684</v>
      </c>
    </row>
    <row r="325" spans="2:38" s="111" customFormat="1" ht="199.5" hidden="1" x14ac:dyDescent="0.2">
      <c r="B325" s="103" t="s">
        <v>516</v>
      </c>
      <c r="C325" s="104" t="s">
        <v>517</v>
      </c>
      <c r="D325" s="103" t="s">
        <v>1437</v>
      </c>
      <c r="E325" s="103" t="s">
        <v>1438</v>
      </c>
      <c r="F325" s="103" t="s">
        <v>1443</v>
      </c>
      <c r="G325" s="103"/>
      <c r="H325" s="103" t="s">
        <v>281</v>
      </c>
      <c r="I325" s="103" t="s">
        <v>199</v>
      </c>
      <c r="J325" s="103" t="s">
        <v>199</v>
      </c>
      <c r="K325" s="103" t="s">
        <v>199</v>
      </c>
      <c r="L325" s="141" t="s">
        <v>199</v>
      </c>
      <c r="M325" s="103" t="s">
        <v>1444</v>
      </c>
      <c r="N325" s="103" t="s">
        <v>1445</v>
      </c>
      <c r="O325" s="106" t="s">
        <v>1446</v>
      </c>
      <c r="P325" s="103" t="s">
        <v>535</v>
      </c>
      <c r="Q325" s="103" t="s">
        <v>1447</v>
      </c>
      <c r="R325" s="103" t="s">
        <v>537</v>
      </c>
      <c r="S325" s="107">
        <v>45323</v>
      </c>
      <c r="T325" s="107">
        <v>45641</v>
      </c>
      <c r="U325" s="107" t="s">
        <v>281</v>
      </c>
      <c r="V325" s="108"/>
      <c r="W325" s="103"/>
      <c r="X325" s="109">
        <v>1</v>
      </c>
      <c r="Y325" s="103" t="s">
        <v>400</v>
      </c>
      <c r="Z325" s="103" t="s">
        <v>199</v>
      </c>
      <c r="AA325" s="103" t="s">
        <v>199</v>
      </c>
      <c r="AB325" s="141" t="s">
        <v>199</v>
      </c>
      <c r="AC325" s="141" t="s">
        <v>199</v>
      </c>
      <c r="AD325" s="103" t="s">
        <v>364</v>
      </c>
      <c r="AE325" s="103" t="s">
        <v>199</v>
      </c>
      <c r="AF325" s="103" t="s">
        <v>199</v>
      </c>
      <c r="AG325" s="146" t="s">
        <v>199</v>
      </c>
      <c r="AH325" s="146" t="s">
        <v>199</v>
      </c>
      <c r="AI325" s="141" t="s">
        <v>199</v>
      </c>
      <c r="AJ325" s="103" t="s">
        <v>402</v>
      </c>
      <c r="AK325" s="103" t="s">
        <v>403</v>
      </c>
      <c r="AL325" s="103" t="s">
        <v>538</v>
      </c>
    </row>
    <row r="326" spans="2:38" s="111" customFormat="1" ht="171" hidden="1" x14ac:dyDescent="0.2">
      <c r="B326" s="103" t="s">
        <v>453</v>
      </c>
      <c r="C326" s="103" t="s">
        <v>850</v>
      </c>
      <c r="D326" s="103" t="s">
        <v>1448</v>
      </c>
      <c r="E326" s="103" t="s">
        <v>1449</v>
      </c>
      <c r="F326" s="103" t="s">
        <v>1450</v>
      </c>
      <c r="G326" s="103"/>
      <c r="H326" s="103" t="s">
        <v>1451</v>
      </c>
      <c r="I326" s="103" t="s">
        <v>1452</v>
      </c>
      <c r="J326" s="103" t="s">
        <v>1453</v>
      </c>
      <c r="K326" s="103" t="s">
        <v>199</v>
      </c>
      <c r="L326" s="103" t="s">
        <v>199</v>
      </c>
      <c r="M326" s="103" t="s">
        <v>1454</v>
      </c>
      <c r="N326" s="103" t="s">
        <v>1455</v>
      </c>
      <c r="O326" s="106" t="s">
        <v>1456</v>
      </c>
      <c r="P326" s="103" t="s">
        <v>292</v>
      </c>
      <c r="Q326" s="103" t="s">
        <v>1457</v>
      </c>
      <c r="R326" s="103" t="s">
        <v>280</v>
      </c>
      <c r="S326" s="107">
        <v>45292</v>
      </c>
      <c r="T326" s="107">
        <v>45350</v>
      </c>
      <c r="U326" s="107" t="s">
        <v>50</v>
      </c>
      <c r="V326" s="150">
        <v>21360746</v>
      </c>
      <c r="W326" s="106" t="s">
        <v>1458</v>
      </c>
      <c r="X326" s="106">
        <v>20</v>
      </c>
      <c r="Y326" s="103" t="s">
        <v>1459</v>
      </c>
      <c r="Z326" s="103" t="s">
        <v>208</v>
      </c>
      <c r="AA326" s="103" t="s">
        <v>354</v>
      </c>
      <c r="AB326" s="103" t="s">
        <v>199</v>
      </c>
      <c r="AC326" s="141" t="s">
        <v>199</v>
      </c>
      <c r="AD326" s="103" t="s">
        <v>1460</v>
      </c>
      <c r="AE326" s="103" t="s">
        <v>248</v>
      </c>
      <c r="AF326" s="103" t="s">
        <v>199</v>
      </c>
      <c r="AG326" s="146" t="s">
        <v>199</v>
      </c>
      <c r="AH326" s="146" t="s">
        <v>199</v>
      </c>
      <c r="AI326" s="141" t="s">
        <v>199</v>
      </c>
      <c r="AJ326" s="103" t="s">
        <v>199</v>
      </c>
      <c r="AK326" s="103" t="s">
        <v>199</v>
      </c>
      <c r="AL326" s="103" t="s">
        <v>294</v>
      </c>
    </row>
    <row r="327" spans="2:38" s="111" customFormat="1" ht="171" hidden="1" x14ac:dyDescent="0.2">
      <c r="B327" s="103" t="s">
        <v>453</v>
      </c>
      <c r="C327" s="103" t="s">
        <v>850</v>
      </c>
      <c r="D327" s="103" t="s">
        <v>1448</v>
      </c>
      <c r="E327" s="103" t="s">
        <v>1449</v>
      </c>
      <c r="F327" s="103" t="s">
        <v>1450</v>
      </c>
      <c r="G327" s="103"/>
      <c r="H327" s="103" t="s">
        <v>1451</v>
      </c>
      <c r="I327" s="103" t="s">
        <v>1452</v>
      </c>
      <c r="J327" s="103" t="s">
        <v>1453</v>
      </c>
      <c r="K327" s="103" t="s">
        <v>199</v>
      </c>
      <c r="L327" s="103" t="s">
        <v>199</v>
      </c>
      <c r="M327" s="103" t="s">
        <v>1461</v>
      </c>
      <c r="N327" s="103" t="s">
        <v>1462</v>
      </c>
      <c r="O327" s="106" t="s">
        <v>1463</v>
      </c>
      <c r="P327" s="103" t="s">
        <v>1464</v>
      </c>
      <c r="Q327" s="103" t="s">
        <v>1465</v>
      </c>
      <c r="R327" s="107" t="s">
        <v>50</v>
      </c>
      <c r="S327" s="107">
        <v>45292</v>
      </c>
      <c r="T327" s="107">
        <v>45016</v>
      </c>
      <c r="U327" s="103" t="s">
        <v>280</v>
      </c>
      <c r="V327" s="108" t="s">
        <v>199</v>
      </c>
      <c r="W327" s="103" t="s">
        <v>199</v>
      </c>
      <c r="X327" s="106">
        <v>70</v>
      </c>
      <c r="Y327" s="103" t="s">
        <v>1459</v>
      </c>
      <c r="Z327" s="103" t="s">
        <v>208</v>
      </c>
      <c r="AA327" s="103" t="s">
        <v>354</v>
      </c>
      <c r="AB327" s="103" t="s">
        <v>199</v>
      </c>
      <c r="AC327" s="141" t="s">
        <v>199</v>
      </c>
      <c r="AD327" s="103" t="s">
        <v>1460</v>
      </c>
      <c r="AE327" s="103" t="s">
        <v>199</v>
      </c>
      <c r="AF327" s="103" t="s">
        <v>199</v>
      </c>
      <c r="AG327" s="146" t="s">
        <v>199</v>
      </c>
      <c r="AH327" s="146" t="s">
        <v>199</v>
      </c>
      <c r="AI327" s="141" t="s">
        <v>199</v>
      </c>
      <c r="AJ327" s="103" t="s">
        <v>199</v>
      </c>
      <c r="AK327" s="103" t="s">
        <v>199</v>
      </c>
      <c r="AL327" s="103" t="s">
        <v>294</v>
      </c>
    </row>
    <row r="328" spans="2:38" s="111" customFormat="1" ht="171" hidden="1" x14ac:dyDescent="0.2">
      <c r="B328" s="103" t="s">
        <v>453</v>
      </c>
      <c r="C328" s="103" t="s">
        <v>850</v>
      </c>
      <c r="D328" s="103" t="s">
        <v>1448</v>
      </c>
      <c r="E328" s="103" t="s">
        <v>1449</v>
      </c>
      <c r="F328" s="103" t="s">
        <v>1450</v>
      </c>
      <c r="G328" s="103"/>
      <c r="H328" s="103" t="s">
        <v>1451</v>
      </c>
      <c r="I328" s="103" t="s">
        <v>1452</v>
      </c>
      <c r="J328" s="103" t="s">
        <v>1453</v>
      </c>
      <c r="K328" s="103" t="s">
        <v>199</v>
      </c>
      <c r="L328" s="103" t="s">
        <v>199</v>
      </c>
      <c r="M328" s="103" t="s">
        <v>1466</v>
      </c>
      <c r="N328" s="103" t="s">
        <v>1467</v>
      </c>
      <c r="O328" s="106" t="s">
        <v>1468</v>
      </c>
      <c r="P328" s="103" t="s">
        <v>1464</v>
      </c>
      <c r="Q328" s="103" t="s">
        <v>332</v>
      </c>
      <c r="R328" s="107" t="s">
        <v>50</v>
      </c>
      <c r="S328" s="107">
        <v>45383</v>
      </c>
      <c r="T328" s="107">
        <v>45046</v>
      </c>
      <c r="U328" s="103" t="s">
        <v>280</v>
      </c>
      <c r="V328" s="108" t="s">
        <v>199</v>
      </c>
      <c r="W328" s="103" t="s">
        <v>199</v>
      </c>
      <c r="X328" s="106">
        <v>10</v>
      </c>
      <c r="Y328" s="103" t="s">
        <v>208</v>
      </c>
      <c r="Z328" s="103" t="s">
        <v>354</v>
      </c>
      <c r="AA328" s="103" t="s">
        <v>199</v>
      </c>
      <c r="AB328" s="141" t="s">
        <v>199</v>
      </c>
      <c r="AC328" s="141" t="s">
        <v>199</v>
      </c>
      <c r="AD328" s="103" t="s">
        <v>1460</v>
      </c>
      <c r="AE328" s="103" t="s">
        <v>199</v>
      </c>
      <c r="AF328" s="103" t="s">
        <v>199</v>
      </c>
      <c r="AG328" s="146" t="s">
        <v>199</v>
      </c>
      <c r="AH328" s="146" t="s">
        <v>199</v>
      </c>
      <c r="AI328" s="141" t="s">
        <v>199</v>
      </c>
      <c r="AJ328" s="103" t="s">
        <v>199</v>
      </c>
      <c r="AK328" s="103" t="s">
        <v>199</v>
      </c>
      <c r="AL328" s="103" t="s">
        <v>294</v>
      </c>
    </row>
    <row r="329" spans="2:38" s="111" customFormat="1" ht="171" hidden="1" x14ac:dyDescent="0.2">
      <c r="B329" s="103" t="s">
        <v>453</v>
      </c>
      <c r="C329" s="103" t="s">
        <v>850</v>
      </c>
      <c r="D329" s="103" t="s">
        <v>1448</v>
      </c>
      <c r="E329" s="103" t="s">
        <v>1449</v>
      </c>
      <c r="F329" s="103" t="s">
        <v>1469</v>
      </c>
      <c r="G329" s="103"/>
      <c r="H329" s="103" t="s">
        <v>1451</v>
      </c>
      <c r="I329" s="103" t="s">
        <v>1452</v>
      </c>
      <c r="J329" s="103" t="s">
        <v>1453</v>
      </c>
      <c r="K329" s="103" t="s">
        <v>199</v>
      </c>
      <c r="L329" s="103" t="s">
        <v>199</v>
      </c>
      <c r="M329" s="103" t="s">
        <v>1470</v>
      </c>
      <c r="N329" s="103" t="s">
        <v>1471</v>
      </c>
      <c r="O329" s="106" t="s">
        <v>1456</v>
      </c>
      <c r="P329" s="103" t="s">
        <v>292</v>
      </c>
      <c r="Q329" s="103" t="s">
        <v>1457</v>
      </c>
      <c r="R329" s="103" t="s">
        <v>280</v>
      </c>
      <c r="S329" s="107">
        <v>45352</v>
      </c>
      <c r="T329" s="107">
        <v>45596</v>
      </c>
      <c r="U329" s="107" t="s">
        <v>50</v>
      </c>
      <c r="V329" s="150">
        <v>64082238</v>
      </c>
      <c r="W329" s="106" t="s">
        <v>1458</v>
      </c>
      <c r="Y329" s="103" t="s">
        <v>208</v>
      </c>
      <c r="Z329" s="103" t="s">
        <v>354</v>
      </c>
      <c r="AA329" s="103" t="s">
        <v>199</v>
      </c>
      <c r="AB329" s="141" t="s">
        <v>199</v>
      </c>
      <c r="AC329" s="141" t="s">
        <v>199</v>
      </c>
      <c r="AD329" s="103" t="s">
        <v>1460</v>
      </c>
      <c r="AE329" s="103" t="s">
        <v>248</v>
      </c>
      <c r="AF329" s="103" t="s">
        <v>199</v>
      </c>
      <c r="AG329" s="146" t="s">
        <v>199</v>
      </c>
      <c r="AH329" s="146" t="s">
        <v>199</v>
      </c>
      <c r="AI329" s="141" t="s">
        <v>199</v>
      </c>
      <c r="AJ329" s="103" t="s">
        <v>199</v>
      </c>
      <c r="AK329" s="103" t="s">
        <v>199</v>
      </c>
      <c r="AL329" s="103" t="s">
        <v>294</v>
      </c>
    </row>
    <row r="330" spans="2:38" s="111" customFormat="1" ht="171" hidden="1" x14ac:dyDescent="0.2">
      <c r="B330" s="103" t="s">
        <v>453</v>
      </c>
      <c r="C330" s="103" t="s">
        <v>850</v>
      </c>
      <c r="D330" s="103" t="s">
        <v>1448</v>
      </c>
      <c r="E330" s="103" t="s">
        <v>1449</v>
      </c>
      <c r="F330" s="103" t="s">
        <v>1469</v>
      </c>
      <c r="G330" s="103"/>
      <c r="H330" s="103" t="s">
        <v>1451</v>
      </c>
      <c r="I330" s="103" t="s">
        <v>1452</v>
      </c>
      <c r="J330" s="103" t="s">
        <v>1453</v>
      </c>
      <c r="K330" s="103" t="s">
        <v>199</v>
      </c>
      <c r="L330" s="103" t="s">
        <v>199</v>
      </c>
      <c r="M330" s="103" t="s">
        <v>1472</v>
      </c>
      <c r="N330" s="103" t="s">
        <v>1473</v>
      </c>
      <c r="O330" s="106" t="s">
        <v>1474</v>
      </c>
      <c r="P330" s="103" t="s">
        <v>1464</v>
      </c>
      <c r="Q330" s="103" t="s">
        <v>332</v>
      </c>
      <c r="R330" s="107" t="s">
        <v>50</v>
      </c>
      <c r="S330" s="107">
        <v>45597</v>
      </c>
      <c r="T330" s="107">
        <v>45626</v>
      </c>
      <c r="U330" s="103" t="s">
        <v>280</v>
      </c>
      <c r="V330" s="141" t="s">
        <v>199</v>
      </c>
      <c r="W330" s="141" t="s">
        <v>199</v>
      </c>
      <c r="Y330" s="103" t="s">
        <v>208</v>
      </c>
      <c r="Z330" s="103" t="s">
        <v>354</v>
      </c>
      <c r="AA330" s="103" t="s">
        <v>199</v>
      </c>
      <c r="AB330" s="141" t="s">
        <v>199</v>
      </c>
      <c r="AC330" s="141" t="s">
        <v>199</v>
      </c>
      <c r="AD330" s="103" t="s">
        <v>1460</v>
      </c>
      <c r="AE330" s="103" t="s">
        <v>199</v>
      </c>
      <c r="AF330" s="103" t="s">
        <v>199</v>
      </c>
      <c r="AG330" s="146" t="s">
        <v>199</v>
      </c>
      <c r="AH330" s="146" t="s">
        <v>199</v>
      </c>
      <c r="AI330" s="141" t="s">
        <v>199</v>
      </c>
      <c r="AJ330" s="103" t="s">
        <v>199</v>
      </c>
      <c r="AK330" s="103" t="s">
        <v>199</v>
      </c>
      <c r="AL330" s="103" t="s">
        <v>294</v>
      </c>
    </row>
    <row r="331" spans="2:38" s="111" customFormat="1" ht="171" hidden="1" x14ac:dyDescent="0.2">
      <c r="B331" s="103" t="s">
        <v>453</v>
      </c>
      <c r="C331" s="103" t="s">
        <v>850</v>
      </c>
      <c r="D331" s="103" t="s">
        <v>1448</v>
      </c>
      <c r="E331" s="103" t="s">
        <v>1449</v>
      </c>
      <c r="F331" s="103" t="s">
        <v>1475</v>
      </c>
      <c r="G331" s="103"/>
      <c r="H331" s="103" t="s">
        <v>1451</v>
      </c>
      <c r="I331" s="103" t="s">
        <v>1452</v>
      </c>
      <c r="J331" s="103" t="s">
        <v>1453</v>
      </c>
      <c r="K331" s="103" t="s">
        <v>199</v>
      </c>
      <c r="L331" s="103" t="s">
        <v>199</v>
      </c>
      <c r="M331" s="103" t="s">
        <v>1476</v>
      </c>
      <c r="N331" s="103" t="s">
        <v>1477</v>
      </c>
      <c r="O331" s="106" t="s">
        <v>1478</v>
      </c>
      <c r="P331" s="103" t="s">
        <v>292</v>
      </c>
      <c r="Q331" s="103" t="s">
        <v>1479</v>
      </c>
      <c r="R331" s="103" t="s">
        <v>280</v>
      </c>
      <c r="S331" s="107">
        <v>45597</v>
      </c>
      <c r="T331" s="107">
        <v>45611</v>
      </c>
      <c r="U331" s="107" t="s">
        <v>50</v>
      </c>
      <c r="V331" s="151" t="s">
        <v>199</v>
      </c>
      <c r="W331" s="141" t="s">
        <v>199</v>
      </c>
      <c r="Y331" s="103" t="s">
        <v>208</v>
      </c>
      <c r="Z331" s="103" t="s">
        <v>354</v>
      </c>
      <c r="AA331" s="103" t="s">
        <v>199</v>
      </c>
      <c r="AB331" s="141" t="s">
        <v>199</v>
      </c>
      <c r="AC331" s="141" t="s">
        <v>199</v>
      </c>
      <c r="AD331" s="103" t="s">
        <v>1460</v>
      </c>
      <c r="AE331" s="103" t="s">
        <v>199</v>
      </c>
      <c r="AF331" s="103" t="s">
        <v>199</v>
      </c>
      <c r="AG331" s="146" t="s">
        <v>199</v>
      </c>
      <c r="AH331" s="146" t="s">
        <v>199</v>
      </c>
      <c r="AI331" s="141" t="s">
        <v>199</v>
      </c>
      <c r="AJ331" s="103" t="s">
        <v>199</v>
      </c>
      <c r="AK331" s="103" t="s">
        <v>199</v>
      </c>
      <c r="AL331" s="103" t="s">
        <v>294</v>
      </c>
    </row>
    <row r="332" spans="2:38" s="111" customFormat="1" ht="171" hidden="1" x14ac:dyDescent="0.2">
      <c r="B332" s="103" t="s">
        <v>453</v>
      </c>
      <c r="C332" s="103" t="s">
        <v>850</v>
      </c>
      <c r="D332" s="103" t="s">
        <v>1448</v>
      </c>
      <c r="E332" s="103" t="s">
        <v>1449</v>
      </c>
      <c r="F332" s="103" t="s">
        <v>1480</v>
      </c>
      <c r="G332" s="103"/>
      <c r="H332" s="103" t="s">
        <v>1451</v>
      </c>
      <c r="I332" s="103" t="s">
        <v>1452</v>
      </c>
      <c r="J332" s="103" t="s">
        <v>1453</v>
      </c>
      <c r="K332" s="103" t="s">
        <v>199</v>
      </c>
      <c r="L332" s="103" t="s">
        <v>199</v>
      </c>
      <c r="M332" s="103" t="s">
        <v>1481</v>
      </c>
      <c r="N332" s="103" t="s">
        <v>1482</v>
      </c>
      <c r="O332" s="106" t="s">
        <v>1483</v>
      </c>
      <c r="P332" s="103" t="s">
        <v>292</v>
      </c>
      <c r="Q332" s="103" t="s">
        <v>1457</v>
      </c>
      <c r="R332" s="103" t="s">
        <v>280</v>
      </c>
      <c r="S332" s="107">
        <v>45627</v>
      </c>
      <c r="T332" s="107">
        <v>45641</v>
      </c>
      <c r="U332" s="107" t="s">
        <v>50</v>
      </c>
      <c r="V332" s="151" t="s">
        <v>199</v>
      </c>
      <c r="W332" s="141" t="s">
        <v>199</v>
      </c>
      <c r="Y332" s="103" t="s">
        <v>208</v>
      </c>
      <c r="Z332" s="103" t="s">
        <v>354</v>
      </c>
      <c r="AA332" s="103" t="s">
        <v>199</v>
      </c>
      <c r="AB332" s="141" t="s">
        <v>199</v>
      </c>
      <c r="AC332" s="141" t="s">
        <v>199</v>
      </c>
      <c r="AD332" s="103" t="s">
        <v>1460</v>
      </c>
      <c r="AE332" s="103" t="s">
        <v>199</v>
      </c>
      <c r="AF332" s="103" t="s">
        <v>199</v>
      </c>
      <c r="AG332" s="146" t="s">
        <v>199</v>
      </c>
      <c r="AH332" s="146" t="s">
        <v>199</v>
      </c>
      <c r="AI332" s="141" t="s">
        <v>199</v>
      </c>
      <c r="AJ332" s="103" t="s">
        <v>199</v>
      </c>
      <c r="AK332" s="103" t="s">
        <v>199</v>
      </c>
      <c r="AL332" s="103" t="s">
        <v>294</v>
      </c>
    </row>
    <row r="333" spans="2:38" s="111" customFormat="1" ht="171" hidden="1" x14ac:dyDescent="0.2">
      <c r="B333" s="103" t="s">
        <v>453</v>
      </c>
      <c r="C333" s="103" t="s">
        <v>850</v>
      </c>
      <c r="D333" s="103" t="s">
        <v>1448</v>
      </c>
      <c r="E333" s="103" t="s">
        <v>1449</v>
      </c>
      <c r="F333" s="103" t="s">
        <v>1480</v>
      </c>
      <c r="G333" s="103"/>
      <c r="H333" s="103" t="s">
        <v>1451</v>
      </c>
      <c r="I333" s="103" t="s">
        <v>1452</v>
      </c>
      <c r="J333" s="103" t="s">
        <v>1453</v>
      </c>
      <c r="K333" s="103" t="s">
        <v>199</v>
      </c>
      <c r="L333" s="103" t="s">
        <v>199</v>
      </c>
      <c r="M333" s="103" t="s">
        <v>1484</v>
      </c>
      <c r="N333" s="103" t="s">
        <v>1485</v>
      </c>
      <c r="O333" s="106" t="s">
        <v>1486</v>
      </c>
      <c r="P333" s="103" t="s">
        <v>1487</v>
      </c>
      <c r="Q333" s="103" t="s">
        <v>1488</v>
      </c>
      <c r="R333" s="107" t="s">
        <v>50</v>
      </c>
      <c r="S333" s="107">
        <v>45627</v>
      </c>
      <c r="T333" s="107">
        <v>45641</v>
      </c>
      <c r="U333" s="103" t="s">
        <v>280</v>
      </c>
      <c r="V333" s="141" t="s">
        <v>199</v>
      </c>
      <c r="W333" s="141" t="s">
        <v>199</v>
      </c>
      <c r="Y333" s="103" t="s">
        <v>208</v>
      </c>
      <c r="Z333" s="103" t="s">
        <v>354</v>
      </c>
      <c r="AA333" s="103" t="s">
        <v>199</v>
      </c>
      <c r="AB333" s="141" t="s">
        <v>199</v>
      </c>
      <c r="AC333" s="141" t="s">
        <v>199</v>
      </c>
      <c r="AD333" s="103" t="s">
        <v>1460</v>
      </c>
      <c r="AE333" s="103" t="s">
        <v>199</v>
      </c>
      <c r="AF333" s="103" t="s">
        <v>199</v>
      </c>
      <c r="AG333" s="146" t="s">
        <v>199</v>
      </c>
      <c r="AH333" s="146" t="s">
        <v>199</v>
      </c>
      <c r="AI333" s="141" t="s">
        <v>199</v>
      </c>
      <c r="AJ333" s="103" t="s">
        <v>199</v>
      </c>
      <c r="AK333" s="103" t="s">
        <v>199</v>
      </c>
      <c r="AL333" s="103" t="s">
        <v>294</v>
      </c>
    </row>
    <row r="334" spans="2:38" s="111" customFormat="1" ht="142.5" hidden="1" x14ac:dyDescent="0.2">
      <c r="B334" s="103" t="s">
        <v>193</v>
      </c>
      <c r="C334" s="104" t="s">
        <v>1351</v>
      </c>
      <c r="D334" s="103" t="s">
        <v>1489</v>
      </c>
      <c r="E334" s="114" t="s">
        <v>1497</v>
      </c>
      <c r="F334" s="114" t="s">
        <v>1490</v>
      </c>
      <c r="G334" s="114"/>
      <c r="H334" s="103" t="s">
        <v>1451</v>
      </c>
      <c r="I334" s="103" t="s">
        <v>199</v>
      </c>
      <c r="J334" s="103" t="s">
        <v>199</v>
      </c>
      <c r="K334" s="103" t="s">
        <v>199</v>
      </c>
      <c r="L334" s="103" t="s">
        <v>199</v>
      </c>
      <c r="M334" s="114" t="s">
        <v>1491</v>
      </c>
      <c r="N334" s="106" t="s">
        <v>1492</v>
      </c>
      <c r="O334" s="103" t="s">
        <v>1493</v>
      </c>
      <c r="P334" s="103" t="s">
        <v>298</v>
      </c>
      <c r="Q334" s="103"/>
      <c r="R334" s="103" t="s">
        <v>280</v>
      </c>
      <c r="S334" s="107">
        <v>45292</v>
      </c>
      <c r="T334" s="107">
        <v>45626</v>
      </c>
      <c r="U334" s="152" t="s">
        <v>280</v>
      </c>
      <c r="V334" s="150" t="s">
        <v>1494</v>
      </c>
      <c r="W334" s="106" t="s">
        <v>1495</v>
      </c>
      <c r="Y334" s="106" t="s">
        <v>245</v>
      </c>
      <c r="Z334" s="103" t="s">
        <v>1496</v>
      </c>
      <c r="AA334" s="103" t="s">
        <v>199</v>
      </c>
      <c r="AB334" s="141" t="s">
        <v>199</v>
      </c>
      <c r="AC334" s="141" t="s">
        <v>199</v>
      </c>
      <c r="AD334" s="103" t="s">
        <v>487</v>
      </c>
      <c r="AE334" s="103" t="s">
        <v>248</v>
      </c>
      <c r="AF334" s="146" t="s">
        <v>199</v>
      </c>
      <c r="AG334" s="146" t="s">
        <v>199</v>
      </c>
      <c r="AH334" s="141" t="s">
        <v>199</v>
      </c>
      <c r="AI334" s="141" t="s">
        <v>199</v>
      </c>
      <c r="AJ334" s="103" t="s">
        <v>199</v>
      </c>
      <c r="AK334" s="103" t="s">
        <v>199</v>
      </c>
      <c r="AL334" s="103" t="s">
        <v>283</v>
      </c>
    </row>
    <row r="335" spans="2:38" s="111" customFormat="1" ht="142.5" hidden="1" x14ac:dyDescent="0.2">
      <c r="B335" s="103" t="s">
        <v>193</v>
      </c>
      <c r="C335" s="104" t="s">
        <v>1351</v>
      </c>
      <c r="D335" s="103" t="s">
        <v>1489</v>
      </c>
      <c r="E335" s="114" t="s">
        <v>1497</v>
      </c>
      <c r="F335" s="114" t="s">
        <v>1490</v>
      </c>
      <c r="G335" s="114"/>
      <c r="H335" s="103" t="s">
        <v>1451</v>
      </c>
      <c r="I335" s="103" t="s">
        <v>199</v>
      </c>
      <c r="J335" s="103" t="s">
        <v>199</v>
      </c>
      <c r="K335" s="103" t="s">
        <v>199</v>
      </c>
      <c r="L335" s="103" t="s">
        <v>199</v>
      </c>
      <c r="M335" s="114" t="s">
        <v>1498</v>
      </c>
      <c r="N335" s="103" t="s">
        <v>1499</v>
      </c>
      <c r="O335" s="103" t="s">
        <v>1500</v>
      </c>
      <c r="P335" s="103" t="s">
        <v>298</v>
      </c>
      <c r="Q335" s="103"/>
      <c r="R335" s="103" t="s">
        <v>280</v>
      </c>
      <c r="S335" s="107">
        <v>45292</v>
      </c>
      <c r="T335" s="107">
        <v>45412</v>
      </c>
      <c r="U335" s="107" t="s">
        <v>281</v>
      </c>
      <c r="V335" s="150">
        <v>21720848</v>
      </c>
      <c r="W335" s="103">
        <v>165</v>
      </c>
      <c r="X335" s="109"/>
      <c r="Y335" s="103" t="s">
        <v>245</v>
      </c>
      <c r="Z335" s="103" t="s">
        <v>199</v>
      </c>
      <c r="AA335" s="103" t="s">
        <v>199</v>
      </c>
      <c r="AB335" s="103" t="s">
        <v>199</v>
      </c>
      <c r="AC335" s="103" t="s">
        <v>199</v>
      </c>
      <c r="AD335" s="103" t="s">
        <v>828</v>
      </c>
      <c r="AE335" s="103" t="s">
        <v>248</v>
      </c>
      <c r="AF335" s="103" t="s">
        <v>199</v>
      </c>
      <c r="AG335" s="103" t="s">
        <v>199</v>
      </c>
      <c r="AH335" s="103" t="s">
        <v>199</v>
      </c>
      <c r="AI335" s="103" t="s">
        <v>199</v>
      </c>
      <c r="AJ335" s="103" t="s">
        <v>199</v>
      </c>
      <c r="AK335" s="103" t="s">
        <v>199</v>
      </c>
      <c r="AL335" s="103" t="s">
        <v>283</v>
      </c>
    </row>
    <row r="336" spans="2:38" s="111" customFormat="1" ht="142.5" hidden="1" x14ac:dyDescent="0.2">
      <c r="B336" s="103" t="s">
        <v>193</v>
      </c>
      <c r="C336" s="104" t="s">
        <v>1351</v>
      </c>
      <c r="D336" s="103" t="s">
        <v>1489</v>
      </c>
      <c r="E336" s="114" t="s">
        <v>1497</v>
      </c>
      <c r="F336" s="114" t="s">
        <v>1490</v>
      </c>
      <c r="G336" s="114"/>
      <c r="H336" s="103" t="s">
        <v>1451</v>
      </c>
      <c r="I336" s="103" t="s">
        <v>199</v>
      </c>
      <c r="J336" s="103" t="s">
        <v>199</v>
      </c>
      <c r="K336" s="103" t="s">
        <v>199</v>
      </c>
      <c r="L336" s="103" t="s">
        <v>199</v>
      </c>
      <c r="M336" s="114" t="s">
        <v>1501</v>
      </c>
      <c r="N336" s="103" t="s">
        <v>1499</v>
      </c>
      <c r="O336" s="103" t="s">
        <v>1502</v>
      </c>
      <c r="P336" s="103" t="s">
        <v>298</v>
      </c>
      <c r="Q336" s="103"/>
      <c r="R336" s="103" t="s">
        <v>280</v>
      </c>
      <c r="S336" s="107">
        <v>45413</v>
      </c>
      <c r="T336" s="121">
        <v>45535</v>
      </c>
      <c r="U336" s="107" t="s">
        <v>281</v>
      </c>
      <c r="V336" s="150" t="s">
        <v>1503</v>
      </c>
      <c r="W336" s="103">
        <v>165</v>
      </c>
      <c r="X336" s="109"/>
      <c r="Y336" s="103" t="s">
        <v>245</v>
      </c>
      <c r="Z336" s="103" t="s">
        <v>199</v>
      </c>
      <c r="AA336" s="103" t="s">
        <v>199</v>
      </c>
      <c r="AB336" s="103" t="s">
        <v>199</v>
      </c>
      <c r="AC336" s="103" t="s">
        <v>199</v>
      </c>
      <c r="AD336" s="103" t="s">
        <v>828</v>
      </c>
      <c r="AE336" s="103" t="s">
        <v>248</v>
      </c>
      <c r="AF336" s="103" t="s">
        <v>199</v>
      </c>
      <c r="AG336" s="103" t="s">
        <v>199</v>
      </c>
      <c r="AH336" s="103" t="s">
        <v>199</v>
      </c>
      <c r="AI336" s="103" t="s">
        <v>199</v>
      </c>
      <c r="AJ336" s="103" t="s">
        <v>199</v>
      </c>
      <c r="AK336" s="103" t="s">
        <v>199</v>
      </c>
      <c r="AL336" s="103" t="s">
        <v>283</v>
      </c>
    </row>
    <row r="337" spans="2:38" s="111" customFormat="1" ht="142.5" hidden="1" x14ac:dyDescent="0.2">
      <c r="B337" s="103" t="s">
        <v>193</v>
      </c>
      <c r="C337" s="104" t="s">
        <v>1351</v>
      </c>
      <c r="D337" s="103" t="s">
        <v>1489</v>
      </c>
      <c r="E337" s="114" t="s">
        <v>1497</v>
      </c>
      <c r="F337" s="114" t="s">
        <v>1490</v>
      </c>
      <c r="G337" s="114"/>
      <c r="H337" s="103" t="s">
        <v>1451</v>
      </c>
      <c r="I337" s="103" t="s">
        <v>199</v>
      </c>
      <c r="J337" s="103" t="s">
        <v>199</v>
      </c>
      <c r="K337" s="103" t="s">
        <v>199</v>
      </c>
      <c r="L337" s="103" t="s">
        <v>199</v>
      </c>
      <c r="M337" s="114" t="s">
        <v>1504</v>
      </c>
      <c r="N337" s="103" t="s">
        <v>1499</v>
      </c>
      <c r="O337" s="103" t="s">
        <v>1505</v>
      </c>
      <c r="P337" s="103" t="s">
        <v>298</v>
      </c>
      <c r="Q337" s="103"/>
      <c r="R337" s="103" t="s">
        <v>280</v>
      </c>
      <c r="S337" s="107">
        <v>45536</v>
      </c>
      <c r="T337" s="121">
        <v>45626</v>
      </c>
      <c r="U337" s="107" t="s">
        <v>281</v>
      </c>
      <c r="V337" s="108" t="s">
        <v>199</v>
      </c>
      <c r="W337" s="103" t="s">
        <v>199</v>
      </c>
      <c r="X337" s="109"/>
      <c r="Y337" s="103" t="s">
        <v>245</v>
      </c>
      <c r="Z337" s="103" t="s">
        <v>199</v>
      </c>
      <c r="AA337" s="103" t="s">
        <v>199</v>
      </c>
      <c r="AB337" s="103" t="s">
        <v>199</v>
      </c>
      <c r="AC337" s="103" t="s">
        <v>199</v>
      </c>
      <c r="AD337" s="103" t="s">
        <v>828</v>
      </c>
      <c r="AE337" s="103" t="s">
        <v>199</v>
      </c>
      <c r="AF337" s="103" t="s">
        <v>199</v>
      </c>
      <c r="AG337" s="103" t="s">
        <v>199</v>
      </c>
      <c r="AH337" s="103" t="s">
        <v>199</v>
      </c>
      <c r="AI337" s="103" t="s">
        <v>199</v>
      </c>
      <c r="AJ337" s="103" t="s">
        <v>199</v>
      </c>
      <c r="AK337" s="103" t="s">
        <v>199</v>
      </c>
      <c r="AL337" s="103" t="s">
        <v>283</v>
      </c>
    </row>
    <row r="338" spans="2:38" s="111" customFormat="1" x14ac:dyDescent="0.2">
      <c r="AE338" s="153"/>
      <c r="AF338" s="153"/>
      <c r="AG338" s="153"/>
      <c r="AH338" s="153"/>
    </row>
  </sheetData>
  <autoFilter ref="A8:AL337" xr:uid="{00000000-0001-0000-0000-000000000000}">
    <filterColumn colId="8" showButton="0"/>
    <filterColumn colId="9" showButton="0"/>
    <filterColumn colId="10" showButton="0"/>
    <filterColumn colId="17">
      <filters>
        <filter val="Oficina de Control Interno"/>
      </filters>
    </filterColumn>
    <filterColumn colId="24" showButton="0"/>
    <filterColumn colId="25" showButton="0"/>
    <filterColumn colId="26" showButton="0"/>
    <filterColumn colId="27" showButton="0"/>
    <filterColumn colId="29" showButton="0"/>
    <filterColumn colId="30" showButton="0"/>
    <filterColumn colId="31" showButton="0"/>
    <filterColumn colId="32" showButton="0"/>
    <filterColumn colId="33" showButton="0"/>
    <filterColumn colId="35" showButton="0"/>
  </autoFilter>
  <mergeCells count="29">
    <mergeCell ref="AL8:AL9"/>
    <mergeCell ref="V8:V9"/>
    <mergeCell ref="W8:W9"/>
    <mergeCell ref="X8:X9"/>
    <mergeCell ref="Y8:AC9"/>
    <mergeCell ref="AD8:AI9"/>
    <mergeCell ref="AJ8:AK8"/>
    <mergeCell ref="U8:U9"/>
    <mergeCell ref="G8:G9"/>
    <mergeCell ref="H8:H9"/>
    <mergeCell ref="I8:L9"/>
    <mergeCell ref="M8:M9"/>
    <mergeCell ref="N8:N9"/>
    <mergeCell ref="O8:O9"/>
    <mergeCell ref="P8:P9"/>
    <mergeCell ref="Q8:Q9"/>
    <mergeCell ref="R8:R9"/>
    <mergeCell ref="S8:S9"/>
    <mergeCell ref="T8:T9"/>
    <mergeCell ref="B2:B5"/>
    <mergeCell ref="C2:C3"/>
    <mergeCell ref="D2:AJ3"/>
    <mergeCell ref="C4:C5"/>
    <mergeCell ref="D4:AJ5"/>
    <mergeCell ref="B8:B9"/>
    <mergeCell ref="C8:C9"/>
    <mergeCell ref="D8:D9"/>
    <mergeCell ref="E8:E9"/>
    <mergeCell ref="F8:F9"/>
  </mergeCells>
  <conditionalFormatting sqref="AL226:AL227">
    <cfRule type="expression" dxfId="3" priority="1">
      <formula>$AD226&lt;&gt;""</formula>
    </cfRule>
  </conditionalFormatting>
  <dataValidations count="27">
    <dataValidation type="list" allowBlank="1" showInputMessage="1" showErrorMessage="1" sqref="B10:B275 B288:B337" xr:uid="{150099E6-EFD9-4001-B5C1-566800873D1B}">
      <formula1>Perspectiva</formula1>
    </dataValidation>
    <dataValidation allowBlank="1" showInputMessage="1" showErrorMessage="1" prompt="Puede registrar la cantidad de colaboradores que requiera, siempre y cuando cuenten con usuario de Eureka" sqref="Q203:Q207 Q140:Q141 P206:P207" xr:uid="{F11FA914-7677-456A-BE58-F517E516A061}"/>
    <dataValidation type="textLength" operator="lessThanOrEqual" showInputMessage="1" showErrorMessage="1" error="El número máximo de caracteres son 100" prompt="El número máximo de caracteres incluyendo los espacios es de 100" sqref="N79:N93 O125:O126 M125:M126 M79:M122" xr:uid="{C11F0240-FDF6-413F-8215-ACFFE8D13B3E}">
      <formula1>100</formula1>
    </dataValidation>
    <dataValidation type="textLength" operator="lessThanOrEqual" allowBlank="1" showInputMessage="1" showErrorMessage="1" errorTitle="No superar 100 caracteres" error="No superar 100 caracteres" sqref="N79:N93 M79:M114" xr:uid="{7932F278-FC9F-482E-9DD2-BDE8171883B4}">
      <formula1>100</formula1>
    </dataValidation>
    <dataValidation allowBlank="1" showInputMessage="1" showErrorMessage="1" prompt="Elija de la lista los artículos y/o bases del Plan Nacional de Desarrollo 2022 - 2026 a los que se da respuesta con la implementación de la estrategia y la consecución del producto." sqref="I8" xr:uid="{7ACD0201-C1A4-4299-A9D1-311F7F41CF92}"/>
    <dataValidation allowBlank="1" showInputMessage="1" showErrorMessage="1" prompt="Elija de la lista la dependencia que será usuaria del producto que se generará porque lo requiere para el desarrollo de sus actividades, en los casos que aplique." sqref="U8:U9" xr:uid="{B613EC23-8B47-49BF-80D3-E39A63FEDF9B}"/>
    <dataValidation allowBlank="1" showInputMessage="1" showErrorMessage="1" prompt="Si marcó que la actividad pertence al plan 9. Plan Anticorrupción y de atención al ciudadano, debe indicar de las listas a cual componente y subcomponente pertenece la actividad." sqref="AJ8:AK8" xr:uid="{C4C2C149-A154-49E3-8D26-9FD8E8E79DF5}"/>
    <dataValidation type="list" allowBlank="1" showInputMessage="1" showErrorMessage="1" sqref="AJ256:AJ260 AK47:AK48 AJ64:AK67 AK317 AK72:AK75 AJ74:AK75 AJ10:AJ227 AJ240:AJ241 AJ288:AJ337" xr:uid="{917DCDED-62B1-4674-B586-D44F408862F7}">
      <formula1>Componentes</formula1>
    </dataValidation>
    <dataValidation allowBlank="1" showInputMessage="1" showErrorMessage="1" prompt="Elija de la lista la perspectiva sobre la cual va a formular las actividades del plan de acción.  Para mas información puede consultar el Diccionario de Datos y el PEI" sqref="B8:B9" xr:uid="{EE1A3391-6EFE-437A-8D50-B47076C5728E}"/>
    <dataValidation allowBlank="1" showInputMessage="1" showErrorMessage="1" prompt="De acuerdo a la perspectiva seleaccionada, elija de la lista el objetivo estratégico sobre el cual va a formular las actividades del plan de acción.  Para mas información puede consultar el Diccionario de Datos y el PEI" sqref="C8:C9" xr:uid="{BC776757-189F-49DD-B67F-DE39A47D43EE}"/>
    <dataValidation allowBlank="1" showInputMessage="1" showErrorMessage="1" prompt="Teniendo en cuenta el objetivo seleccionado, registre o elija de la lista la estrategia asociada a las actividades del plan de acción.  Para mas información puede consultar el Diccionario de Datos y el PEI" sqref="D8:E9" xr:uid="{98A3C856-A2CA-4F5B-9078-A6D3F97BD5C8}"/>
    <dataValidation allowBlank="1" showInputMessage="1" showErrorMessage="1" prompt="Registre o elija de la lista el producto del Plan Estratégico Institucional que desea obtener. _x000a_Producto es el resultado final del desarrollo de actividades de un proceso, fase o proyecto, el cual debe ser verificable." sqref="F8:G9" xr:uid="{C284D7D4-195B-4964-BF6B-18DC70A416AB}"/>
    <dataValidation allowBlank="1" showInputMessage="1" showErrorMessage="1" prompt="Defina el responsable de la obtención del producto en términos de cargo y dependencia. Debe ser de nivel directivo." sqref="H8:H9" xr:uid="{F532DCD6-51EE-4EBB-85A5-4867CE054ADD}"/>
    <dataValidation allowBlank="1" showInputMessage="1" showErrorMessage="1" prompt="Defina las actividades necesarias para la obtención de los productos. _x000a_Estructura: VERBO en infinitivo + el Objeto + condicion de calidad." sqref="M8:M9" xr:uid="{4BA95014-88AC-4ABF-834D-6B4C226A082F}"/>
    <dataValidation allowBlank="1" showInputMessage="1" showErrorMessage="1" prompt="Detalle de la actividad definida" sqref="N8:N9" xr:uid="{931AB061-1113-4419-8277-21C8115A707E}"/>
    <dataValidation allowBlank="1" showInputMessage="1" showErrorMessage="1" prompt="Soporte de ejecución de la actividad o producto intermedio que contribuye a la obtención del producto final o al cumplimiento de fases intermedias. Ej: Documento elaborado, Actas de reunión firmadas, Listas de asistencia diligenciadas._x000a__x000a_" sqref="O8:O9" xr:uid="{A97BE907-DBBB-44F5-B269-755DB951DBFF}"/>
    <dataValidation allowBlank="1" showInputMessage="1" showErrorMessage="1" prompt="Nombre del colaborador responsable de ejecutar la actividad." sqref="P8:P9" xr:uid="{FA9D688A-05A2-489B-9392-4A6B4F88C56F}"/>
    <dataValidation allowBlank="1" showInputMessage="1" showErrorMessage="1" prompt="Elija de la lista la dependencia a la que hace parte el colaborador responsable de la ejecución de la actividad. " sqref="R8:R9" xr:uid="{3FEA23A7-9BC8-4094-84D4-1BFEF6F363BB}"/>
    <dataValidation allowBlank="1" showInputMessage="1" showErrorMessage="1" prompt="DD-MM-AAAA" sqref="S8:T9" xr:uid="{1CBE1BA3-417B-41BC-B42B-7032F8596A32}"/>
    <dataValidation allowBlank="1" showInputMessage="1" showErrorMessage="1" prompt="Indique los recursos económicos requeridos para el desarrollo de la actividad y asignados en el Plan Anual de Adquisiciones - PAA." sqref="V8:V9" xr:uid="{574901C5-EDEA-46DA-9EF6-E88A6825F7E0}"/>
    <dataValidation allowBlank="1" showInputMessage="1" showErrorMessage="1" prompt="Indique el código de identificación - ID del PAA al que corresponde la adquisición de bienes y/o servicios como contratos de prestación de servicios, sistemas de información, entre otros, necesarios para el desarrollo de la actividad." sqref="W8:W9" xr:uid="{719447AA-824A-453A-B859-245DD7953ED5}"/>
    <dataValidation allowBlank="1" showInputMessage="1" showErrorMessage="1" prompt="Incluya la ponderación de cada actividad que aporta a la consecución del producto, de tal forma que la sumatoria sea 100% para cada producto." sqref="X8:X9" xr:uid="{9599D7AC-689B-4B0C-BF70-B4D91022B0BE}"/>
    <dataValidation allowBlank="1" showInputMessage="1" showErrorMessage="1" prompt="Elija de las listas los planes a los que pertenece la actividad. Puede aplicar entre uno (1) y tres (3) planes. " sqref="AD8" xr:uid="{EA83572D-8550-4A3C-8EC6-29C537222C75}"/>
    <dataValidation allowBlank="1" showInputMessage="1" showErrorMessage="1" prompt="Seleccione la dependencia líder de la ejecución de la actividad" sqref="R8:R9" xr:uid="{F18AB843-2A2F-40A5-A3C2-9BAD0CAEED9F}"/>
    <dataValidation allowBlank="1" showInputMessage="1" showErrorMessage="1" prompt="Índique el proceso responsable de la ejecución de la actividad" sqref="AL8:AL9" xr:uid="{EDA39BE2-5B81-4FB6-80C6-3E9762F10BDD}"/>
    <dataValidation allowBlank="1" showInputMessage="1" showErrorMessage="1" prompt="Nombre de los funcionarios o contratistas asignados para apoyar el desarrollo de la actividad" sqref="Q8:Q9" xr:uid="{6E3C26AB-4786-468D-97F4-B40090AF7152}"/>
    <dataValidation allowBlank="1" showInputMessage="1" showErrorMessage="1" prompt="Elija de las listas las políticas del MIPG a las que contribuye a su cumplimiento con el desarrollo de la actividad. Puede aplicar entre una (1) y tres (3) políticas." sqref="Y8:AC9" xr:uid="{F6B88BB6-4C93-420E-8F4F-73921334694A}"/>
  </dataValidations>
  <hyperlinks>
    <hyperlink ref="M213" r:id="rId1" display="url" xr:uid="{7F98D73C-6125-4DB2-BB24-9FCDB298F786}"/>
  </hyperlinks>
  <pageMargins left="0.7" right="0.7" top="0.75" bottom="0.75" header="0" footer="0"/>
  <pageSetup orientation="portrait" r:id="rId2"/>
  <drawing r:id="rId3"/>
  <legacy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ED7ED-5461-45A8-A5B5-68D78A4AD3A6}">
  <dimension ref="A1:O27"/>
  <sheetViews>
    <sheetView showGridLines="0" workbookViewId="0">
      <selection activeCell="B15" sqref="B15"/>
    </sheetView>
  </sheetViews>
  <sheetFormatPr baseColWidth="10" defaultColWidth="9.5" defaultRowHeight="24" x14ac:dyDescent="0.45"/>
  <cols>
    <col min="1" max="1" width="45.125" style="310" customWidth="1"/>
    <col min="2" max="2" width="17.625" style="332" customWidth="1"/>
    <col min="3" max="3" width="31.75" style="332" customWidth="1"/>
    <col min="4" max="16384" width="9.5" style="310"/>
  </cols>
  <sheetData>
    <row r="1" spans="1:15" ht="12.6" customHeight="1" x14ac:dyDescent="0.45">
      <c r="A1" s="624"/>
      <c r="B1" s="621" t="s">
        <v>2381</v>
      </c>
      <c r="C1" s="621"/>
      <c r="D1" s="309"/>
      <c r="E1" s="309"/>
      <c r="F1" s="309"/>
      <c r="G1" s="309"/>
      <c r="H1" s="309"/>
      <c r="I1" s="309"/>
      <c r="J1" s="309"/>
      <c r="K1" s="309"/>
      <c r="L1" s="309"/>
      <c r="M1" s="309"/>
      <c r="N1" s="309"/>
      <c r="O1" s="309"/>
    </row>
    <row r="2" spans="1:15" ht="12.6" customHeight="1" x14ac:dyDescent="0.45">
      <c r="A2" s="625"/>
      <c r="B2" s="622"/>
      <c r="C2" s="622"/>
      <c r="D2" s="309"/>
      <c r="E2" s="309"/>
      <c r="F2" s="309"/>
      <c r="G2" s="309"/>
      <c r="H2" s="309"/>
      <c r="I2" s="309"/>
      <c r="J2" s="309"/>
      <c r="K2" s="309"/>
      <c r="L2" s="309"/>
      <c r="M2" s="309"/>
      <c r="N2" s="309"/>
      <c r="O2" s="309"/>
    </row>
    <row r="3" spans="1:15" ht="12.6" customHeight="1" x14ac:dyDescent="0.45">
      <c r="A3" s="625"/>
      <c r="B3" s="622"/>
      <c r="C3" s="622"/>
      <c r="D3" s="309"/>
      <c r="E3" s="309"/>
      <c r="F3" s="309"/>
      <c r="G3" s="309"/>
      <c r="H3" s="309"/>
      <c r="I3" s="309"/>
      <c r="J3" s="309"/>
      <c r="K3" s="309"/>
      <c r="L3" s="309"/>
      <c r="M3" s="309"/>
      <c r="N3" s="309"/>
      <c r="O3" s="309"/>
    </row>
    <row r="4" spans="1:15" ht="12.6" customHeight="1" x14ac:dyDescent="0.45">
      <c r="A4" s="625"/>
      <c r="B4" s="622"/>
      <c r="C4" s="622"/>
      <c r="D4" s="309"/>
      <c r="E4" s="309"/>
      <c r="F4" s="309"/>
      <c r="G4" s="309"/>
      <c r="H4" s="309"/>
      <c r="I4" s="309"/>
      <c r="J4" s="309"/>
      <c r="K4" s="309"/>
      <c r="L4" s="309"/>
      <c r="M4" s="309"/>
      <c r="N4" s="309"/>
      <c r="O4" s="309"/>
    </row>
    <row r="5" spans="1:15" ht="21" customHeight="1" thickBot="1" x14ac:dyDescent="0.5">
      <c r="A5" s="626"/>
      <c r="B5" s="623"/>
      <c r="C5" s="623"/>
      <c r="D5" s="309"/>
      <c r="E5" s="309"/>
      <c r="F5" s="309"/>
      <c r="G5" s="309"/>
      <c r="H5" s="309"/>
      <c r="I5" s="309"/>
      <c r="J5" s="309"/>
      <c r="K5" s="309"/>
      <c r="L5" s="309"/>
      <c r="M5" s="309"/>
      <c r="N5" s="309"/>
      <c r="O5" s="309"/>
    </row>
    <row r="6" spans="1:15" ht="21" customHeight="1" x14ac:dyDescent="0.45">
      <c r="B6" s="311"/>
      <c r="C6" s="311"/>
      <c r="D6" s="309"/>
      <c r="E6" s="309"/>
      <c r="F6" s="309"/>
      <c r="G6" s="309"/>
      <c r="H6" s="309"/>
      <c r="I6" s="309"/>
      <c r="J6" s="309"/>
      <c r="K6" s="309"/>
      <c r="L6" s="309"/>
      <c r="M6" s="309"/>
      <c r="N6" s="309"/>
      <c r="O6" s="309"/>
    </row>
    <row r="7" spans="1:15" ht="21" customHeight="1" x14ac:dyDescent="0.45">
      <c r="A7" s="285" t="s">
        <v>2387</v>
      </c>
      <c r="B7" s="311"/>
      <c r="C7" s="311"/>
      <c r="D7" s="309"/>
      <c r="E7" s="309"/>
      <c r="F7" s="309"/>
      <c r="G7" s="309"/>
      <c r="H7" s="309"/>
      <c r="I7" s="309"/>
      <c r="J7" s="309"/>
      <c r="K7" s="309"/>
      <c r="L7" s="309"/>
      <c r="M7" s="309"/>
      <c r="N7" s="309"/>
      <c r="O7" s="309"/>
    </row>
    <row r="8" spans="1:15" ht="21" customHeight="1" thickBot="1" x14ac:dyDescent="0.5">
      <c r="B8" s="311"/>
      <c r="C8" s="311"/>
      <c r="D8" s="309"/>
      <c r="E8" s="309"/>
      <c r="F8" s="309"/>
      <c r="G8" s="309"/>
      <c r="H8" s="309"/>
      <c r="I8" s="309"/>
      <c r="J8" s="309"/>
      <c r="K8" s="309"/>
      <c r="L8" s="309"/>
      <c r="M8" s="309"/>
      <c r="N8" s="309"/>
      <c r="O8" s="309"/>
    </row>
    <row r="9" spans="1:15" ht="36.75" thickBot="1" x14ac:dyDescent="0.5">
      <c r="A9" s="286" t="s">
        <v>1992</v>
      </c>
      <c r="B9" s="287" t="s">
        <v>2012</v>
      </c>
      <c r="C9" s="288" t="s">
        <v>1994</v>
      </c>
    </row>
    <row r="10" spans="1:15" ht="33" x14ac:dyDescent="0.45">
      <c r="A10" s="312" t="s">
        <v>1991</v>
      </c>
      <c r="B10" s="313" t="s">
        <v>2121</v>
      </c>
      <c r="C10" s="314" t="s">
        <v>0</v>
      </c>
    </row>
    <row r="11" spans="1:15" ht="33" x14ac:dyDescent="0.45">
      <c r="A11" s="315" t="s">
        <v>2013</v>
      </c>
      <c r="B11" s="313" t="s">
        <v>2121</v>
      </c>
      <c r="C11" s="316" t="s">
        <v>0</v>
      </c>
    </row>
    <row r="12" spans="1:15" ht="33" x14ac:dyDescent="0.45">
      <c r="A12" s="317" t="s">
        <v>2014</v>
      </c>
      <c r="B12" s="313" t="s">
        <v>2121</v>
      </c>
      <c r="C12" s="314" t="s">
        <v>0</v>
      </c>
    </row>
    <row r="13" spans="1:15" ht="33" x14ac:dyDescent="0.45">
      <c r="A13" s="315" t="s">
        <v>2015</v>
      </c>
      <c r="B13" s="313">
        <v>1</v>
      </c>
      <c r="C13" s="314" t="s">
        <v>0</v>
      </c>
    </row>
    <row r="14" spans="1:15" ht="33" x14ac:dyDescent="0.45">
      <c r="A14" s="317" t="s">
        <v>2016</v>
      </c>
      <c r="B14" s="318" t="s">
        <v>2121</v>
      </c>
      <c r="C14" s="314" t="s">
        <v>0</v>
      </c>
    </row>
    <row r="15" spans="1:15" ht="33" x14ac:dyDescent="0.45">
      <c r="A15" s="315" t="s">
        <v>2017</v>
      </c>
      <c r="B15" s="313" t="s">
        <v>2121</v>
      </c>
      <c r="C15" s="314" t="s">
        <v>0</v>
      </c>
    </row>
    <row r="16" spans="1:15" ht="33" x14ac:dyDescent="0.45">
      <c r="A16" s="319" t="s">
        <v>2018</v>
      </c>
      <c r="B16" s="313" t="s">
        <v>2121</v>
      </c>
      <c r="C16" s="314" t="s">
        <v>0</v>
      </c>
    </row>
    <row r="17" spans="1:4" ht="49.5" x14ac:dyDescent="0.45">
      <c r="A17" s="315" t="s">
        <v>2019</v>
      </c>
      <c r="B17" s="320">
        <v>1</v>
      </c>
      <c r="C17" s="316" t="s">
        <v>2020</v>
      </c>
    </row>
    <row r="18" spans="1:4" ht="49.5" x14ac:dyDescent="0.45">
      <c r="A18" s="315" t="s">
        <v>2021</v>
      </c>
      <c r="B18" s="321">
        <v>0.66659999999999997</v>
      </c>
      <c r="C18" s="322" t="s">
        <v>220</v>
      </c>
    </row>
    <row r="19" spans="1:4" ht="49.5" x14ac:dyDescent="0.45">
      <c r="A19" s="315" t="s">
        <v>2022</v>
      </c>
      <c r="B19" s="323" t="s">
        <v>2121</v>
      </c>
      <c r="C19" s="324" t="s">
        <v>220</v>
      </c>
    </row>
    <row r="20" spans="1:4" ht="49.5" x14ac:dyDescent="0.45">
      <c r="A20" s="315" t="s">
        <v>1614</v>
      </c>
      <c r="B20" s="325" t="s">
        <v>2121</v>
      </c>
      <c r="C20" s="326" t="s">
        <v>220</v>
      </c>
    </row>
    <row r="21" spans="1:4" ht="33" x14ac:dyDescent="0.45">
      <c r="A21" s="315" t="s">
        <v>2023</v>
      </c>
      <c r="B21" s="323">
        <v>0.25</v>
      </c>
      <c r="C21" s="316" t="s">
        <v>99</v>
      </c>
    </row>
    <row r="22" spans="1:4" ht="24.75" thickBot="1" x14ac:dyDescent="0.5">
      <c r="A22" s="327" t="s">
        <v>2024</v>
      </c>
      <c r="B22" s="328">
        <v>1</v>
      </c>
      <c r="C22" s="329" t="s">
        <v>512</v>
      </c>
    </row>
    <row r="23" spans="1:4" x14ac:dyDescent="0.45">
      <c r="A23" s="330"/>
      <c r="B23" s="331"/>
      <c r="C23" s="330"/>
    </row>
    <row r="24" spans="1:4" x14ac:dyDescent="0.45">
      <c r="B24" s="331"/>
      <c r="C24" s="330"/>
    </row>
    <row r="25" spans="1:4" s="282" customFormat="1" ht="18" x14ac:dyDescent="0.35">
      <c r="A25" s="305" t="s">
        <v>1990</v>
      </c>
      <c r="B25" s="308" t="s">
        <v>3391</v>
      </c>
      <c r="C25" s="306"/>
      <c r="D25" s="304"/>
    </row>
    <row r="26" spans="1:4" ht="5.25" customHeight="1" x14ac:dyDescent="0.45"/>
    <row r="27" spans="1:4" x14ac:dyDescent="0.45">
      <c r="A27" s="307" t="s">
        <v>2386</v>
      </c>
    </row>
  </sheetData>
  <mergeCells count="2">
    <mergeCell ref="B1:C5"/>
    <mergeCell ref="A1:A5"/>
  </mergeCells>
  <pageMargins left="0.7" right="0.7" top="0.75" bottom="0.75" header="0.3" footer="0.3"/>
  <pageSetup orientation="portrait" horizontalDpi="4294967293" verticalDpi="4294967293"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D1EE9-DDD7-45A1-852A-8E541264AB60}">
  <dimension ref="A1:I50"/>
  <sheetViews>
    <sheetView showGridLines="0" tabSelected="1" workbookViewId="0">
      <selection activeCell="I15" sqref="I15"/>
    </sheetView>
  </sheetViews>
  <sheetFormatPr baseColWidth="10" defaultRowHeight="15" x14ac:dyDescent="0.3"/>
  <cols>
    <col min="1" max="1" width="45.875" style="292" customWidth="1"/>
    <col min="2" max="2" width="34.625" style="292" customWidth="1"/>
    <col min="3" max="3" width="28.375" style="292" customWidth="1"/>
    <col min="4" max="16384" width="11" style="292"/>
  </cols>
  <sheetData>
    <row r="1" spans="1:9" s="282" customFormat="1" ht="51" customHeight="1" thickBot="1" x14ac:dyDescent="0.4">
      <c r="A1" s="281"/>
      <c r="B1" s="627" t="s">
        <v>2380</v>
      </c>
      <c r="C1" s="627"/>
    </row>
    <row r="2" spans="1:9" s="282" customFormat="1" ht="15" customHeight="1" x14ac:dyDescent="0.35">
      <c r="A2" s="283"/>
      <c r="B2" s="284"/>
      <c r="C2" s="284"/>
    </row>
    <row r="3" spans="1:9" s="282" customFormat="1" ht="19.5" customHeight="1" x14ac:dyDescent="0.35">
      <c r="A3" s="285" t="s">
        <v>2387</v>
      </c>
      <c r="B3" s="284"/>
      <c r="C3" s="284"/>
    </row>
    <row r="4" spans="1:9" s="282" customFormat="1" ht="18.75" customHeight="1" thickBot="1" x14ac:dyDescent="0.4">
      <c r="A4" s="628"/>
      <c r="B4" s="628"/>
      <c r="C4" s="628"/>
    </row>
    <row r="5" spans="1:9" s="282" customFormat="1" ht="18.75" thickBot="1" x14ac:dyDescent="0.4">
      <c r="A5" s="286" t="s">
        <v>1993</v>
      </c>
      <c r="B5" s="287" t="s">
        <v>1994</v>
      </c>
      <c r="C5" s="288" t="s">
        <v>1995</v>
      </c>
    </row>
    <row r="6" spans="1:9" s="282" customFormat="1" ht="36" x14ac:dyDescent="0.35">
      <c r="A6" s="289" t="s">
        <v>1996</v>
      </c>
      <c r="B6" s="290" t="s">
        <v>0</v>
      </c>
      <c r="C6" s="291">
        <v>1</v>
      </c>
      <c r="D6" s="292"/>
      <c r="E6" s="292"/>
      <c r="F6" s="292"/>
      <c r="G6" s="292"/>
      <c r="H6" s="292"/>
      <c r="I6" s="292"/>
    </row>
    <row r="7" spans="1:9" s="282" customFormat="1" ht="54" x14ac:dyDescent="0.35">
      <c r="A7" s="293" t="s">
        <v>2029</v>
      </c>
      <c r="B7" s="294" t="s">
        <v>99</v>
      </c>
      <c r="C7" s="291" t="s">
        <v>2121</v>
      </c>
      <c r="D7" s="292"/>
      <c r="E7" s="292"/>
      <c r="F7" s="292"/>
      <c r="G7" s="292"/>
      <c r="H7" s="292"/>
      <c r="I7" s="292"/>
    </row>
    <row r="8" spans="1:9" s="282" customFormat="1" ht="72" x14ac:dyDescent="0.35">
      <c r="A8" s="295" t="s">
        <v>2025</v>
      </c>
      <c r="B8" s="294" t="s">
        <v>133</v>
      </c>
      <c r="C8" s="291">
        <v>1</v>
      </c>
      <c r="D8" s="292"/>
      <c r="E8" s="292"/>
      <c r="F8" s="292"/>
      <c r="G8" s="292"/>
      <c r="H8" s="292"/>
      <c r="I8" s="292"/>
    </row>
    <row r="9" spans="1:9" s="282" customFormat="1" ht="54" x14ac:dyDescent="0.35">
      <c r="A9" s="295" t="s">
        <v>2039</v>
      </c>
      <c r="B9" s="296" t="s">
        <v>0</v>
      </c>
      <c r="C9" s="291">
        <v>1</v>
      </c>
      <c r="D9" s="292"/>
      <c r="E9" s="292"/>
      <c r="F9" s="292"/>
      <c r="G9" s="292"/>
      <c r="H9" s="292"/>
      <c r="I9" s="292"/>
    </row>
    <row r="10" spans="1:9" s="282" customFormat="1" ht="72" x14ac:dyDescent="0.35">
      <c r="A10" s="295" t="s">
        <v>2030</v>
      </c>
      <c r="B10" s="296" t="s">
        <v>0</v>
      </c>
      <c r="C10" s="291" t="s">
        <v>2121</v>
      </c>
      <c r="D10" s="292"/>
      <c r="E10" s="292"/>
      <c r="F10" s="292"/>
      <c r="G10" s="292"/>
      <c r="H10" s="292"/>
      <c r="I10" s="292"/>
    </row>
    <row r="11" spans="1:9" s="282" customFormat="1" ht="54" x14ac:dyDescent="0.35">
      <c r="A11" s="295" t="s">
        <v>1997</v>
      </c>
      <c r="B11" s="294" t="s">
        <v>912</v>
      </c>
      <c r="C11" s="291">
        <v>1</v>
      </c>
      <c r="D11" s="292"/>
      <c r="E11" s="292"/>
      <c r="F11" s="292"/>
      <c r="G11" s="292"/>
      <c r="H11" s="292"/>
      <c r="I11" s="292"/>
    </row>
    <row r="12" spans="1:9" s="282" customFormat="1" ht="108" x14ac:dyDescent="0.35">
      <c r="A12" s="295" t="s">
        <v>1998</v>
      </c>
      <c r="B12" s="294" t="s">
        <v>912</v>
      </c>
      <c r="C12" s="291" t="s">
        <v>2121</v>
      </c>
      <c r="D12" s="292"/>
      <c r="E12" s="292"/>
      <c r="F12" s="292"/>
      <c r="G12" s="292"/>
      <c r="H12" s="292"/>
      <c r="I12" s="292"/>
    </row>
    <row r="13" spans="1:9" s="282" customFormat="1" ht="36" x14ac:dyDescent="0.35">
      <c r="A13" s="295" t="s">
        <v>1999</v>
      </c>
      <c r="B13" s="294" t="s">
        <v>912</v>
      </c>
      <c r="C13" s="297" t="s">
        <v>3393</v>
      </c>
      <c r="D13" s="292"/>
      <c r="E13" s="292"/>
      <c r="F13" s="292"/>
      <c r="G13" s="292"/>
      <c r="H13" s="292"/>
      <c r="I13" s="292"/>
    </row>
    <row r="14" spans="1:9" s="282" customFormat="1" ht="36" x14ac:dyDescent="0.35">
      <c r="A14" s="295" t="s">
        <v>2000</v>
      </c>
      <c r="B14" s="294" t="s">
        <v>2031</v>
      </c>
      <c r="C14" s="291" t="s">
        <v>2121</v>
      </c>
      <c r="D14" s="292"/>
      <c r="E14" s="292"/>
      <c r="F14" s="292"/>
      <c r="G14" s="292"/>
      <c r="H14" s="292"/>
      <c r="I14" s="292"/>
    </row>
    <row r="15" spans="1:9" s="282" customFormat="1" ht="36" x14ac:dyDescent="0.35">
      <c r="A15" s="295" t="s">
        <v>2001</v>
      </c>
      <c r="B15" s="294" t="s">
        <v>2031</v>
      </c>
      <c r="C15" s="291" t="s">
        <v>2121</v>
      </c>
      <c r="D15" s="292"/>
      <c r="E15" s="292"/>
      <c r="F15" s="292"/>
      <c r="G15" s="292"/>
      <c r="H15" s="292"/>
      <c r="I15" s="292"/>
    </row>
    <row r="16" spans="1:9" s="282" customFormat="1" ht="41.25" customHeight="1" x14ac:dyDescent="0.35">
      <c r="A16" s="295" t="s">
        <v>2002</v>
      </c>
      <c r="B16" s="294" t="s">
        <v>99</v>
      </c>
      <c r="C16" s="291" t="s">
        <v>2121</v>
      </c>
      <c r="D16" s="292"/>
      <c r="E16" s="292"/>
      <c r="F16" s="292"/>
      <c r="G16" s="292"/>
      <c r="H16" s="292"/>
      <c r="I16" s="292"/>
    </row>
    <row r="17" spans="1:9" s="282" customFormat="1" ht="51" customHeight="1" x14ac:dyDescent="0.35">
      <c r="A17" s="295" t="s">
        <v>2003</v>
      </c>
      <c r="B17" s="294" t="s">
        <v>99</v>
      </c>
      <c r="C17" s="291" t="s">
        <v>2121</v>
      </c>
      <c r="D17" s="292"/>
      <c r="E17" s="292"/>
      <c r="F17" s="292"/>
      <c r="G17" s="292"/>
      <c r="H17" s="292"/>
      <c r="I17" s="292"/>
    </row>
    <row r="18" spans="1:9" s="282" customFormat="1" ht="54" x14ac:dyDescent="0.35">
      <c r="A18" s="295" t="s">
        <v>2004</v>
      </c>
      <c r="B18" s="294" t="s">
        <v>2026</v>
      </c>
      <c r="C18" s="291">
        <v>1</v>
      </c>
      <c r="D18" s="292"/>
      <c r="E18" s="292"/>
      <c r="F18" s="292"/>
      <c r="G18" s="292"/>
      <c r="H18" s="292"/>
      <c r="I18" s="292"/>
    </row>
    <row r="19" spans="1:9" s="282" customFormat="1" ht="90" x14ac:dyDescent="0.35">
      <c r="A19" s="295" t="s">
        <v>2005</v>
      </c>
      <c r="B19" s="294" t="s">
        <v>72</v>
      </c>
      <c r="C19" s="297">
        <v>1</v>
      </c>
      <c r="D19" s="292"/>
      <c r="E19" s="292"/>
      <c r="F19" s="292"/>
      <c r="G19" s="292"/>
      <c r="H19" s="292"/>
      <c r="I19" s="292"/>
    </row>
    <row r="20" spans="1:9" s="282" customFormat="1" ht="54" x14ac:dyDescent="0.35">
      <c r="A20" s="295" t="s">
        <v>2006</v>
      </c>
      <c r="B20" s="294" t="s">
        <v>72</v>
      </c>
      <c r="C20" s="291" t="s">
        <v>2121</v>
      </c>
      <c r="D20" s="292"/>
      <c r="E20" s="292"/>
      <c r="F20" s="292"/>
      <c r="G20" s="292"/>
      <c r="H20" s="292"/>
      <c r="I20" s="292"/>
    </row>
    <row r="21" spans="1:9" s="282" customFormat="1" ht="36" x14ac:dyDescent="0.35">
      <c r="A21" s="295" t="s">
        <v>2007</v>
      </c>
      <c r="B21" s="294" t="s">
        <v>72</v>
      </c>
      <c r="C21" s="297">
        <v>1</v>
      </c>
      <c r="D21" s="292"/>
      <c r="E21" s="292"/>
      <c r="F21" s="292"/>
      <c r="G21" s="292"/>
      <c r="H21" s="292"/>
      <c r="I21" s="292"/>
    </row>
    <row r="22" spans="1:9" s="282" customFormat="1" ht="90" x14ac:dyDescent="0.35">
      <c r="A22" s="295" t="s">
        <v>2037</v>
      </c>
      <c r="B22" s="294" t="s">
        <v>72</v>
      </c>
      <c r="C22" s="291" t="s">
        <v>2121</v>
      </c>
      <c r="D22" s="292"/>
      <c r="E22" s="292"/>
      <c r="F22" s="292"/>
      <c r="G22" s="292"/>
      <c r="H22" s="292"/>
      <c r="I22" s="292"/>
    </row>
    <row r="23" spans="1:9" s="282" customFormat="1" ht="36" x14ac:dyDescent="0.35">
      <c r="A23" s="295" t="s">
        <v>2028</v>
      </c>
      <c r="B23" s="294" t="s">
        <v>84</v>
      </c>
      <c r="C23" s="297">
        <v>1</v>
      </c>
      <c r="D23" s="292"/>
      <c r="E23" s="292"/>
      <c r="F23" s="292"/>
      <c r="G23" s="292"/>
      <c r="H23" s="292"/>
      <c r="I23" s="292"/>
    </row>
    <row r="24" spans="1:9" s="282" customFormat="1" ht="54" x14ac:dyDescent="0.35">
      <c r="A24" s="295" t="s">
        <v>2008</v>
      </c>
      <c r="B24" s="294" t="s">
        <v>99</v>
      </c>
      <c r="C24" s="291" t="s">
        <v>2121</v>
      </c>
      <c r="D24" s="292"/>
      <c r="E24" s="292"/>
      <c r="F24" s="292"/>
      <c r="G24" s="292"/>
      <c r="H24" s="292"/>
      <c r="I24" s="292"/>
    </row>
    <row r="25" spans="1:9" s="282" customFormat="1" ht="36" x14ac:dyDescent="0.35">
      <c r="A25" s="295" t="s">
        <v>2009</v>
      </c>
      <c r="B25" s="294" t="s">
        <v>99</v>
      </c>
      <c r="C25" s="291" t="s">
        <v>2121</v>
      </c>
      <c r="D25" s="292"/>
      <c r="E25" s="292"/>
      <c r="F25" s="292"/>
      <c r="G25" s="292"/>
      <c r="H25" s="292"/>
      <c r="I25" s="292"/>
    </row>
    <row r="26" spans="1:9" s="282" customFormat="1" ht="54" x14ac:dyDescent="0.35">
      <c r="A26" s="295" t="s">
        <v>2010</v>
      </c>
      <c r="B26" s="294" t="s">
        <v>2026</v>
      </c>
      <c r="C26" s="291" t="s">
        <v>2121</v>
      </c>
      <c r="D26" s="292"/>
      <c r="E26" s="292"/>
      <c r="F26" s="292"/>
      <c r="G26" s="292"/>
      <c r="H26" s="292"/>
      <c r="I26" s="292"/>
    </row>
    <row r="27" spans="1:9" s="282" customFormat="1" ht="36" x14ac:dyDescent="0.35">
      <c r="A27" s="298" t="s">
        <v>2011</v>
      </c>
      <c r="B27" s="299" t="s">
        <v>99</v>
      </c>
      <c r="C27" s="300">
        <v>1</v>
      </c>
      <c r="D27" s="292"/>
      <c r="E27" s="292"/>
      <c r="F27" s="292"/>
      <c r="G27" s="292"/>
      <c r="H27" s="292"/>
      <c r="I27" s="292"/>
    </row>
    <row r="28" spans="1:9" s="282" customFormat="1" ht="36" x14ac:dyDescent="0.35">
      <c r="A28" s="301" t="s">
        <v>2027</v>
      </c>
      <c r="B28" s="301" t="s">
        <v>281</v>
      </c>
      <c r="C28" s="291">
        <v>1</v>
      </c>
      <c r="D28" s="292"/>
      <c r="E28" s="292"/>
      <c r="F28" s="292"/>
      <c r="G28" s="292"/>
      <c r="H28" s="292"/>
      <c r="I28" s="292"/>
    </row>
    <row r="29" spans="1:9" s="282" customFormat="1" ht="18" x14ac:dyDescent="0.35">
      <c r="A29" s="301" t="s">
        <v>2032</v>
      </c>
      <c r="B29" s="301" t="s">
        <v>281</v>
      </c>
      <c r="C29" s="291" t="s">
        <v>2121</v>
      </c>
      <c r="D29" s="292"/>
      <c r="E29" s="292"/>
      <c r="F29" s="292"/>
      <c r="G29" s="292"/>
      <c r="H29" s="292"/>
      <c r="I29" s="292"/>
    </row>
    <row r="30" spans="1:9" s="282" customFormat="1" ht="36" x14ac:dyDescent="0.35">
      <c r="A30" s="301" t="s">
        <v>2033</v>
      </c>
      <c r="B30" s="301" t="s">
        <v>281</v>
      </c>
      <c r="C30" s="291">
        <v>1</v>
      </c>
      <c r="D30" s="292"/>
      <c r="E30" s="292"/>
      <c r="F30" s="292"/>
      <c r="G30" s="292"/>
      <c r="H30" s="292"/>
      <c r="I30" s="292"/>
    </row>
    <row r="31" spans="1:9" s="282" customFormat="1" ht="36" x14ac:dyDescent="0.35">
      <c r="A31" s="301" t="s">
        <v>2034</v>
      </c>
      <c r="B31" s="301" t="s">
        <v>119</v>
      </c>
      <c r="C31" s="291" t="s">
        <v>2121</v>
      </c>
      <c r="D31" s="292"/>
      <c r="E31" s="292"/>
      <c r="F31" s="292"/>
      <c r="G31" s="292"/>
      <c r="H31" s="292"/>
      <c r="I31" s="292"/>
    </row>
    <row r="32" spans="1:9" s="282" customFormat="1" ht="54" x14ac:dyDescent="0.35">
      <c r="A32" s="301" t="s">
        <v>2036</v>
      </c>
      <c r="B32" s="301" t="s">
        <v>281</v>
      </c>
      <c r="C32" s="291" t="s">
        <v>2121</v>
      </c>
      <c r="D32" s="292"/>
      <c r="E32" s="292"/>
      <c r="F32" s="292"/>
      <c r="G32" s="292"/>
      <c r="H32" s="292"/>
      <c r="I32" s="292"/>
    </row>
    <row r="33" spans="1:9" s="282" customFormat="1" ht="72" x14ac:dyDescent="0.35">
      <c r="A33" s="301" t="s">
        <v>2035</v>
      </c>
      <c r="B33" s="301" t="s">
        <v>281</v>
      </c>
      <c r="C33" s="291" t="s">
        <v>2121</v>
      </c>
      <c r="D33" s="292"/>
      <c r="E33" s="292"/>
      <c r="F33" s="292"/>
      <c r="G33" s="292"/>
      <c r="H33" s="292"/>
      <c r="I33" s="292"/>
    </row>
    <row r="34" spans="1:9" s="282" customFormat="1" ht="18" x14ac:dyDescent="0.35">
      <c r="A34" s="302"/>
      <c r="B34" s="302"/>
      <c r="C34" s="303"/>
      <c r="D34" s="292"/>
      <c r="E34" s="292"/>
      <c r="F34" s="292"/>
      <c r="G34" s="292"/>
      <c r="H34" s="292"/>
      <c r="I34" s="292"/>
    </row>
    <row r="35" spans="1:9" s="282" customFormat="1" ht="18" x14ac:dyDescent="0.35">
      <c r="C35" s="304"/>
    </row>
    <row r="36" spans="1:9" s="282" customFormat="1" ht="25.5" customHeight="1" x14ac:dyDescent="0.35">
      <c r="A36" s="305" t="s">
        <v>1990</v>
      </c>
      <c r="B36" s="308" t="s">
        <v>3392</v>
      </c>
      <c r="C36" s="304"/>
    </row>
    <row r="37" spans="1:9" s="282" customFormat="1" ht="18" x14ac:dyDescent="0.35">
      <c r="A37" s="307" t="s">
        <v>2386</v>
      </c>
      <c r="C37" s="304"/>
    </row>
    <row r="38" spans="1:9" s="282" customFormat="1" ht="18" x14ac:dyDescent="0.35">
      <c r="C38" s="304"/>
    </row>
    <row r="39" spans="1:9" s="282" customFormat="1" ht="18" x14ac:dyDescent="0.35">
      <c r="C39" s="304"/>
    </row>
    <row r="40" spans="1:9" s="282" customFormat="1" ht="18" x14ac:dyDescent="0.35">
      <c r="C40" s="304"/>
    </row>
    <row r="41" spans="1:9" s="282" customFormat="1" ht="18" x14ac:dyDescent="0.35">
      <c r="C41" s="304"/>
    </row>
    <row r="42" spans="1:9" s="282" customFormat="1" ht="18" x14ac:dyDescent="0.35">
      <c r="C42" s="304"/>
    </row>
    <row r="43" spans="1:9" s="282" customFormat="1" ht="18" x14ac:dyDescent="0.35">
      <c r="C43" s="304"/>
    </row>
    <row r="44" spans="1:9" s="282" customFormat="1" ht="18" x14ac:dyDescent="0.35">
      <c r="C44" s="304"/>
    </row>
    <row r="45" spans="1:9" s="282" customFormat="1" ht="18" x14ac:dyDescent="0.35">
      <c r="C45" s="304"/>
    </row>
    <row r="46" spans="1:9" s="282" customFormat="1" ht="18" x14ac:dyDescent="0.35">
      <c r="C46" s="304"/>
    </row>
    <row r="47" spans="1:9" s="282" customFormat="1" ht="18" x14ac:dyDescent="0.35">
      <c r="C47" s="304"/>
    </row>
    <row r="48" spans="1:9" s="282" customFormat="1" ht="18" x14ac:dyDescent="0.35">
      <c r="C48" s="304"/>
    </row>
    <row r="49" spans="3:3" s="282" customFormat="1" ht="18" x14ac:dyDescent="0.35">
      <c r="C49" s="304"/>
    </row>
    <row r="50" spans="3:3" s="282" customFormat="1" ht="18" x14ac:dyDescent="0.35">
      <c r="C50" s="304"/>
    </row>
  </sheetData>
  <mergeCells count="2">
    <mergeCell ref="B1:C1"/>
    <mergeCell ref="A4:C4"/>
  </mergeCells>
  <pageMargins left="0.7" right="0.7" top="0.75" bottom="0.75" header="0.3" footer="0.3"/>
  <pageSetup orientation="portrait" horizontalDpi="4294967293" verticalDpi="4294967293"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B1939-8C34-4713-AB68-95C16A105F32}">
  <dimension ref="A1"/>
  <sheetViews>
    <sheetView showGridLines="0" zoomScale="90" zoomScaleNormal="90" workbookViewId="0">
      <selection activeCell="S25" sqref="S25"/>
    </sheetView>
  </sheetViews>
  <sheetFormatPr baseColWidth="10" defaultRowHeight="14.25" x14ac:dyDescent="0.2"/>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F995"/>
  <sheetViews>
    <sheetView showGridLines="0" zoomScale="80" zoomScaleNormal="80" workbookViewId="0">
      <pane ySplit="6" topLeftCell="A7" activePane="bottomLeft" state="frozen"/>
      <selection pane="bottomLeft" activeCell="I11" sqref="I11"/>
    </sheetView>
  </sheetViews>
  <sheetFormatPr baseColWidth="10" defaultColWidth="12.625" defaultRowHeight="15" customHeight="1" x14ac:dyDescent="0.3"/>
  <cols>
    <col min="1" max="1" width="4.875" style="267" customWidth="1"/>
    <col min="2" max="2" width="24.375" style="267" customWidth="1"/>
    <col min="3" max="3" width="33.125" style="267" customWidth="1"/>
    <col min="4" max="4" width="71.25" style="267" customWidth="1"/>
    <col min="5" max="5" width="21.75" style="267" customWidth="1"/>
    <col min="6" max="6" width="19.375" style="267" customWidth="1"/>
    <col min="7" max="27" width="9.375" style="267" customWidth="1"/>
    <col min="28" max="16384" width="12.625" style="267"/>
  </cols>
  <sheetData>
    <row r="1" spans="2:6" ht="6.75" customHeight="1" thickBot="1" x14ac:dyDescent="0.35">
      <c r="B1" s="268"/>
    </row>
    <row r="2" spans="2:6" ht="18.75" customHeight="1" x14ac:dyDescent="0.3">
      <c r="B2" s="629"/>
      <c r="C2" s="269" t="s">
        <v>157</v>
      </c>
      <c r="D2" s="270" t="s">
        <v>158</v>
      </c>
      <c r="E2" s="271" t="s">
        <v>159</v>
      </c>
      <c r="F2" s="272" t="s">
        <v>160</v>
      </c>
    </row>
    <row r="3" spans="2:6" ht="18.75" customHeight="1" x14ac:dyDescent="0.3">
      <c r="B3" s="630"/>
      <c r="C3" s="639" t="s">
        <v>162</v>
      </c>
      <c r="D3" s="641" t="s">
        <v>1520</v>
      </c>
      <c r="E3" s="273" t="s">
        <v>161</v>
      </c>
      <c r="F3" s="274">
        <v>6</v>
      </c>
    </row>
    <row r="4" spans="2:6" ht="18.75" customHeight="1" thickBot="1" x14ac:dyDescent="0.35">
      <c r="B4" s="631"/>
      <c r="C4" s="640"/>
      <c r="D4" s="642"/>
      <c r="E4" s="275" t="s">
        <v>164</v>
      </c>
      <c r="F4" s="276">
        <v>45208</v>
      </c>
    </row>
    <row r="5" spans="2:6" ht="7.5" customHeight="1" thickBot="1" x14ac:dyDescent="0.35">
      <c r="B5" s="268"/>
    </row>
    <row r="6" spans="2:6" ht="28.5" customHeight="1" thickBot="1" x14ac:dyDescent="0.35">
      <c r="B6" s="277" t="s">
        <v>1521</v>
      </c>
      <c r="C6" s="632" t="s">
        <v>1522</v>
      </c>
      <c r="D6" s="638"/>
      <c r="E6" s="632" t="s">
        <v>1523</v>
      </c>
      <c r="F6" s="633"/>
    </row>
    <row r="7" spans="2:6" ht="60.75" customHeight="1" x14ac:dyDescent="0.3">
      <c r="B7" s="278" t="s">
        <v>167</v>
      </c>
      <c r="C7" s="643" t="s">
        <v>1524</v>
      </c>
      <c r="D7" s="643"/>
      <c r="E7" s="634" t="s">
        <v>1525</v>
      </c>
      <c r="F7" s="635"/>
    </row>
    <row r="8" spans="2:6" ht="36.75" customHeight="1" x14ac:dyDescent="0.3">
      <c r="B8" s="279" t="s">
        <v>1526</v>
      </c>
      <c r="C8" s="644" t="s">
        <v>1527</v>
      </c>
      <c r="D8" s="644"/>
      <c r="E8" s="636" t="s">
        <v>2038</v>
      </c>
      <c r="F8" s="637"/>
    </row>
    <row r="9" spans="2:6" ht="46.5" customHeight="1" x14ac:dyDescent="0.3">
      <c r="B9" s="279" t="s">
        <v>1528</v>
      </c>
      <c r="C9" s="644" t="s">
        <v>1529</v>
      </c>
      <c r="D9" s="644"/>
      <c r="E9" s="636" t="s">
        <v>2038</v>
      </c>
      <c r="F9" s="637"/>
    </row>
    <row r="10" spans="2:6" ht="177.75" customHeight="1" x14ac:dyDescent="0.3">
      <c r="B10" s="279" t="s">
        <v>1530</v>
      </c>
      <c r="C10" s="644" t="s">
        <v>2382</v>
      </c>
      <c r="D10" s="644"/>
      <c r="E10" s="645" t="s">
        <v>1531</v>
      </c>
      <c r="F10" s="637"/>
    </row>
    <row r="11" spans="2:6" ht="39.75" customHeight="1" x14ac:dyDescent="0.3">
      <c r="B11" s="279" t="s">
        <v>1532</v>
      </c>
      <c r="C11" s="644" t="s">
        <v>1533</v>
      </c>
      <c r="D11" s="644"/>
      <c r="E11" s="645" t="s">
        <v>1531</v>
      </c>
      <c r="F11" s="637"/>
    </row>
    <row r="12" spans="2:6" ht="99.75" customHeight="1" x14ac:dyDescent="0.3">
      <c r="B12" s="279" t="s">
        <v>174</v>
      </c>
      <c r="C12" s="644" t="s">
        <v>2383</v>
      </c>
      <c r="D12" s="644"/>
      <c r="E12" s="645" t="s">
        <v>1534</v>
      </c>
      <c r="F12" s="637"/>
    </row>
    <row r="13" spans="2:6" ht="31.5" customHeight="1" x14ac:dyDescent="0.3">
      <c r="B13" s="279" t="s">
        <v>175</v>
      </c>
      <c r="C13" s="644" t="s">
        <v>1535</v>
      </c>
      <c r="D13" s="644"/>
      <c r="E13" s="645" t="s">
        <v>1534</v>
      </c>
      <c r="F13" s="637"/>
    </row>
    <row r="14" spans="2:6" ht="75" customHeight="1" x14ac:dyDescent="0.3">
      <c r="B14" s="279" t="s">
        <v>176</v>
      </c>
      <c r="C14" s="644" t="s">
        <v>2384</v>
      </c>
      <c r="D14" s="644"/>
      <c r="E14" s="645" t="s">
        <v>1534</v>
      </c>
      <c r="F14" s="637"/>
    </row>
    <row r="15" spans="2:6" ht="63.75" customHeight="1" x14ac:dyDescent="0.3">
      <c r="B15" s="279" t="s">
        <v>177</v>
      </c>
      <c r="C15" s="644" t="s">
        <v>1536</v>
      </c>
      <c r="D15" s="644"/>
      <c r="E15" s="645" t="s">
        <v>1534</v>
      </c>
      <c r="F15" s="637"/>
    </row>
    <row r="16" spans="2:6" ht="63.75" customHeight="1" x14ac:dyDescent="0.3">
      <c r="B16" s="279" t="s">
        <v>178</v>
      </c>
      <c r="C16" s="644" t="s">
        <v>1537</v>
      </c>
      <c r="D16" s="644"/>
      <c r="E16" s="645" t="s">
        <v>1534</v>
      </c>
      <c r="F16" s="637"/>
    </row>
    <row r="17" spans="2:6" ht="63.75" customHeight="1" x14ac:dyDescent="0.3">
      <c r="B17" s="279" t="s">
        <v>179</v>
      </c>
      <c r="C17" s="644" t="s">
        <v>1538</v>
      </c>
      <c r="D17" s="644"/>
      <c r="E17" s="645" t="s">
        <v>1534</v>
      </c>
      <c r="F17" s="637"/>
    </row>
    <row r="18" spans="2:6" ht="37.5" customHeight="1" x14ac:dyDescent="0.3">
      <c r="B18" s="279" t="s">
        <v>180</v>
      </c>
      <c r="C18" s="644" t="s">
        <v>1539</v>
      </c>
      <c r="D18" s="644"/>
      <c r="E18" s="645" t="s">
        <v>1534</v>
      </c>
      <c r="F18" s="637"/>
    </row>
    <row r="19" spans="2:6" ht="54.75" customHeight="1" x14ac:dyDescent="0.3">
      <c r="B19" s="279" t="s">
        <v>181</v>
      </c>
      <c r="C19" s="644" t="s">
        <v>2385</v>
      </c>
      <c r="D19" s="644"/>
      <c r="E19" s="645" t="s">
        <v>1534</v>
      </c>
      <c r="F19" s="637"/>
    </row>
    <row r="20" spans="2:6" ht="39.75" customHeight="1" x14ac:dyDescent="0.3">
      <c r="B20" s="279" t="s">
        <v>1540</v>
      </c>
      <c r="C20" s="644" t="s">
        <v>1541</v>
      </c>
      <c r="D20" s="644"/>
      <c r="E20" s="645" t="s">
        <v>1534</v>
      </c>
      <c r="F20" s="637"/>
    </row>
    <row r="21" spans="2:6" ht="55.5" customHeight="1" x14ac:dyDescent="0.3">
      <c r="B21" s="279" t="s">
        <v>185</v>
      </c>
      <c r="C21" s="644" t="s">
        <v>1542</v>
      </c>
      <c r="D21" s="644"/>
      <c r="E21" s="645" t="s">
        <v>1534</v>
      </c>
      <c r="F21" s="637"/>
    </row>
    <row r="22" spans="2:6" ht="41.25" customHeight="1" thickBot="1" x14ac:dyDescent="0.35">
      <c r="B22" s="280" t="s">
        <v>1543</v>
      </c>
      <c r="C22" s="648" t="s">
        <v>1544</v>
      </c>
      <c r="D22" s="648"/>
      <c r="E22" s="646" t="s">
        <v>1534</v>
      </c>
      <c r="F22" s="647"/>
    </row>
    <row r="23" spans="2:6" ht="15.75" customHeight="1" x14ac:dyDescent="0.3">
      <c r="B23" s="268"/>
    </row>
    <row r="24" spans="2:6" ht="15.75" customHeight="1" x14ac:dyDescent="0.3">
      <c r="B24" s="268"/>
    </row>
    <row r="25" spans="2:6" ht="15.75" customHeight="1" x14ac:dyDescent="0.3">
      <c r="B25" s="268"/>
    </row>
    <row r="26" spans="2:6" ht="15.75" customHeight="1" x14ac:dyDescent="0.3">
      <c r="B26" s="268"/>
    </row>
    <row r="27" spans="2:6" ht="15.75" customHeight="1" x14ac:dyDescent="0.3">
      <c r="B27" s="268"/>
    </row>
    <row r="28" spans="2:6" ht="15.75" customHeight="1" x14ac:dyDescent="0.3">
      <c r="B28" s="268"/>
    </row>
    <row r="29" spans="2:6" ht="15.75" customHeight="1" x14ac:dyDescent="0.3">
      <c r="B29" s="268"/>
    </row>
    <row r="30" spans="2:6" ht="15.75" customHeight="1" x14ac:dyDescent="0.3">
      <c r="B30" s="268"/>
    </row>
    <row r="31" spans="2:6" ht="15.75" customHeight="1" x14ac:dyDescent="0.3">
      <c r="B31" s="268"/>
    </row>
    <row r="32" spans="2:6" ht="15.75" customHeight="1" x14ac:dyDescent="0.3">
      <c r="B32" s="268"/>
    </row>
    <row r="33" spans="2:2" ht="15.75" customHeight="1" x14ac:dyDescent="0.3">
      <c r="B33" s="268"/>
    </row>
    <row r="34" spans="2:2" ht="15.75" customHeight="1" x14ac:dyDescent="0.3">
      <c r="B34" s="268"/>
    </row>
    <row r="35" spans="2:2" ht="15.75" customHeight="1" x14ac:dyDescent="0.3">
      <c r="B35" s="268"/>
    </row>
    <row r="36" spans="2:2" ht="15.75" customHeight="1" x14ac:dyDescent="0.3">
      <c r="B36" s="268"/>
    </row>
    <row r="37" spans="2:2" ht="15.75" customHeight="1" x14ac:dyDescent="0.3">
      <c r="B37" s="268"/>
    </row>
    <row r="38" spans="2:2" ht="15.75" customHeight="1" x14ac:dyDescent="0.3">
      <c r="B38" s="268"/>
    </row>
    <row r="39" spans="2:2" ht="15.75" customHeight="1" x14ac:dyDescent="0.3">
      <c r="B39" s="268"/>
    </row>
    <row r="40" spans="2:2" ht="15.75" customHeight="1" x14ac:dyDescent="0.3">
      <c r="B40" s="268"/>
    </row>
    <row r="41" spans="2:2" ht="15.75" customHeight="1" x14ac:dyDescent="0.3">
      <c r="B41" s="268"/>
    </row>
    <row r="42" spans="2:2" ht="15.75" customHeight="1" x14ac:dyDescent="0.3">
      <c r="B42" s="268"/>
    </row>
    <row r="43" spans="2:2" ht="15.75" customHeight="1" x14ac:dyDescent="0.3">
      <c r="B43" s="268"/>
    </row>
    <row r="44" spans="2:2" ht="15.75" customHeight="1" x14ac:dyDescent="0.3">
      <c r="B44" s="268"/>
    </row>
    <row r="45" spans="2:2" ht="15.75" customHeight="1" x14ac:dyDescent="0.3">
      <c r="B45" s="268"/>
    </row>
    <row r="46" spans="2:2" ht="15.75" customHeight="1" x14ac:dyDescent="0.3">
      <c r="B46" s="268"/>
    </row>
    <row r="47" spans="2:2" ht="15.75" customHeight="1" x14ac:dyDescent="0.3">
      <c r="B47" s="268"/>
    </row>
    <row r="48" spans="2:2" ht="15.75" customHeight="1" x14ac:dyDescent="0.3">
      <c r="B48" s="268"/>
    </row>
    <row r="49" spans="2:2" ht="15.75" customHeight="1" x14ac:dyDescent="0.3">
      <c r="B49" s="268"/>
    </row>
    <row r="50" spans="2:2" ht="15.75" customHeight="1" x14ac:dyDescent="0.3">
      <c r="B50" s="268"/>
    </row>
    <row r="51" spans="2:2" ht="15.75" customHeight="1" x14ac:dyDescent="0.3">
      <c r="B51" s="268"/>
    </row>
    <row r="52" spans="2:2" ht="15.75" customHeight="1" x14ac:dyDescent="0.3">
      <c r="B52" s="268"/>
    </row>
    <row r="53" spans="2:2" ht="15.75" customHeight="1" x14ac:dyDescent="0.3">
      <c r="B53" s="268"/>
    </row>
    <row r="54" spans="2:2" ht="15.75" customHeight="1" x14ac:dyDescent="0.3">
      <c r="B54" s="268"/>
    </row>
    <row r="55" spans="2:2" ht="15.75" customHeight="1" x14ac:dyDescent="0.3">
      <c r="B55" s="268"/>
    </row>
    <row r="56" spans="2:2" ht="15.75" customHeight="1" x14ac:dyDescent="0.3">
      <c r="B56" s="268"/>
    </row>
    <row r="57" spans="2:2" ht="15.75" customHeight="1" x14ac:dyDescent="0.3">
      <c r="B57" s="268"/>
    </row>
    <row r="58" spans="2:2" ht="15.75" customHeight="1" x14ac:dyDescent="0.3">
      <c r="B58" s="268"/>
    </row>
    <row r="59" spans="2:2" ht="15.75" customHeight="1" x14ac:dyDescent="0.3">
      <c r="B59" s="268"/>
    </row>
    <row r="60" spans="2:2" ht="15.75" customHeight="1" x14ac:dyDescent="0.3">
      <c r="B60" s="268"/>
    </row>
    <row r="61" spans="2:2" ht="15.75" customHeight="1" x14ac:dyDescent="0.3">
      <c r="B61" s="268"/>
    </row>
    <row r="62" spans="2:2" ht="15.75" customHeight="1" x14ac:dyDescent="0.3">
      <c r="B62" s="268"/>
    </row>
    <row r="63" spans="2:2" ht="15.75" customHeight="1" x14ac:dyDescent="0.3">
      <c r="B63" s="268"/>
    </row>
    <row r="64" spans="2:2" ht="15.75" customHeight="1" x14ac:dyDescent="0.3">
      <c r="B64" s="268"/>
    </row>
    <row r="65" spans="2:2" ht="15.75" customHeight="1" x14ac:dyDescent="0.3">
      <c r="B65" s="268"/>
    </row>
    <row r="66" spans="2:2" ht="15.75" customHeight="1" x14ac:dyDescent="0.3">
      <c r="B66" s="268"/>
    </row>
    <row r="67" spans="2:2" ht="15.75" customHeight="1" x14ac:dyDescent="0.3">
      <c r="B67" s="268"/>
    </row>
    <row r="68" spans="2:2" ht="15.75" customHeight="1" x14ac:dyDescent="0.3">
      <c r="B68" s="268"/>
    </row>
    <row r="69" spans="2:2" ht="15.75" customHeight="1" x14ac:dyDescent="0.3">
      <c r="B69" s="268"/>
    </row>
    <row r="70" spans="2:2" ht="15.75" customHeight="1" x14ac:dyDescent="0.3">
      <c r="B70" s="268"/>
    </row>
    <row r="71" spans="2:2" ht="15.75" customHeight="1" x14ac:dyDescent="0.3">
      <c r="B71" s="268"/>
    </row>
    <row r="72" spans="2:2" ht="15.75" customHeight="1" x14ac:dyDescent="0.3">
      <c r="B72" s="268"/>
    </row>
    <row r="73" spans="2:2" ht="15.75" customHeight="1" x14ac:dyDescent="0.3">
      <c r="B73" s="268"/>
    </row>
    <row r="74" spans="2:2" ht="15.75" customHeight="1" x14ac:dyDescent="0.3">
      <c r="B74" s="268"/>
    </row>
    <row r="75" spans="2:2" ht="15.75" customHeight="1" x14ac:dyDescent="0.3">
      <c r="B75" s="268"/>
    </row>
    <row r="76" spans="2:2" ht="15.75" customHeight="1" x14ac:dyDescent="0.3">
      <c r="B76" s="268"/>
    </row>
    <row r="77" spans="2:2" ht="15.75" customHeight="1" x14ac:dyDescent="0.3">
      <c r="B77" s="268"/>
    </row>
    <row r="78" spans="2:2" ht="15.75" customHeight="1" x14ac:dyDescent="0.3">
      <c r="B78" s="268"/>
    </row>
    <row r="79" spans="2:2" ht="15.75" customHeight="1" x14ac:dyDescent="0.3">
      <c r="B79" s="268"/>
    </row>
    <row r="80" spans="2:2" ht="15.75" customHeight="1" x14ac:dyDescent="0.3">
      <c r="B80" s="268"/>
    </row>
    <row r="81" spans="2:2" ht="15.75" customHeight="1" x14ac:dyDescent="0.3">
      <c r="B81" s="268"/>
    </row>
    <row r="82" spans="2:2" ht="15.75" customHeight="1" x14ac:dyDescent="0.3">
      <c r="B82" s="268"/>
    </row>
    <row r="83" spans="2:2" ht="15.75" customHeight="1" x14ac:dyDescent="0.3">
      <c r="B83" s="268"/>
    </row>
    <row r="84" spans="2:2" ht="15.75" customHeight="1" x14ac:dyDescent="0.3">
      <c r="B84" s="268"/>
    </row>
    <row r="85" spans="2:2" ht="15.75" customHeight="1" x14ac:dyDescent="0.3">
      <c r="B85" s="268"/>
    </row>
    <row r="86" spans="2:2" ht="15.75" customHeight="1" x14ac:dyDescent="0.3">
      <c r="B86" s="268"/>
    </row>
    <row r="87" spans="2:2" ht="15.75" customHeight="1" x14ac:dyDescent="0.3">
      <c r="B87" s="268"/>
    </row>
    <row r="88" spans="2:2" ht="15.75" customHeight="1" x14ac:dyDescent="0.3">
      <c r="B88" s="268"/>
    </row>
    <row r="89" spans="2:2" ht="15.75" customHeight="1" x14ac:dyDescent="0.3">
      <c r="B89" s="268"/>
    </row>
    <row r="90" spans="2:2" ht="15.75" customHeight="1" x14ac:dyDescent="0.3">
      <c r="B90" s="268"/>
    </row>
    <row r="91" spans="2:2" ht="15.75" customHeight="1" x14ac:dyDescent="0.3">
      <c r="B91" s="268"/>
    </row>
    <row r="92" spans="2:2" ht="15.75" customHeight="1" x14ac:dyDescent="0.3">
      <c r="B92" s="268"/>
    </row>
    <row r="93" spans="2:2" ht="15.75" customHeight="1" x14ac:dyDescent="0.3">
      <c r="B93" s="268"/>
    </row>
    <row r="94" spans="2:2" ht="15.75" customHeight="1" x14ac:dyDescent="0.3">
      <c r="B94" s="268"/>
    </row>
    <row r="95" spans="2:2" ht="15.75" customHeight="1" x14ac:dyDescent="0.3">
      <c r="B95" s="268"/>
    </row>
    <row r="96" spans="2:2" ht="15.75" customHeight="1" x14ac:dyDescent="0.3">
      <c r="B96" s="268"/>
    </row>
    <row r="97" spans="2:2" ht="15.75" customHeight="1" x14ac:dyDescent="0.3">
      <c r="B97" s="268"/>
    </row>
    <row r="98" spans="2:2" ht="15.75" customHeight="1" x14ac:dyDescent="0.3">
      <c r="B98" s="268"/>
    </row>
    <row r="99" spans="2:2" ht="15.75" customHeight="1" x14ac:dyDescent="0.3">
      <c r="B99" s="268"/>
    </row>
    <row r="100" spans="2:2" ht="15.75" customHeight="1" x14ac:dyDescent="0.3">
      <c r="B100" s="268"/>
    </row>
    <row r="101" spans="2:2" ht="15.75" customHeight="1" x14ac:dyDescent="0.3">
      <c r="B101" s="268"/>
    </row>
    <row r="102" spans="2:2" ht="15.75" customHeight="1" x14ac:dyDescent="0.3">
      <c r="B102" s="268"/>
    </row>
    <row r="103" spans="2:2" ht="15.75" customHeight="1" x14ac:dyDescent="0.3">
      <c r="B103" s="268"/>
    </row>
    <row r="104" spans="2:2" ht="15.75" customHeight="1" x14ac:dyDescent="0.3">
      <c r="B104" s="268"/>
    </row>
    <row r="105" spans="2:2" ht="15.75" customHeight="1" x14ac:dyDescent="0.3">
      <c r="B105" s="268"/>
    </row>
    <row r="106" spans="2:2" ht="15.75" customHeight="1" x14ac:dyDescent="0.3">
      <c r="B106" s="268"/>
    </row>
    <row r="107" spans="2:2" ht="15.75" customHeight="1" x14ac:dyDescent="0.3">
      <c r="B107" s="268"/>
    </row>
    <row r="108" spans="2:2" ht="15.75" customHeight="1" x14ac:dyDescent="0.3">
      <c r="B108" s="268"/>
    </row>
    <row r="109" spans="2:2" ht="15.75" customHeight="1" x14ac:dyDescent="0.3">
      <c r="B109" s="268"/>
    </row>
    <row r="110" spans="2:2" ht="15.75" customHeight="1" x14ac:dyDescent="0.3">
      <c r="B110" s="268"/>
    </row>
    <row r="111" spans="2:2" ht="15.75" customHeight="1" x14ac:dyDescent="0.3">
      <c r="B111" s="268"/>
    </row>
    <row r="112" spans="2:2" ht="15.75" customHeight="1" x14ac:dyDescent="0.3">
      <c r="B112" s="268"/>
    </row>
    <row r="113" spans="2:2" ht="15.75" customHeight="1" x14ac:dyDescent="0.3">
      <c r="B113" s="268"/>
    </row>
    <row r="114" spans="2:2" ht="15.75" customHeight="1" x14ac:dyDescent="0.3">
      <c r="B114" s="268"/>
    </row>
    <row r="115" spans="2:2" ht="15.75" customHeight="1" x14ac:dyDescent="0.3">
      <c r="B115" s="268"/>
    </row>
    <row r="116" spans="2:2" ht="15.75" customHeight="1" x14ac:dyDescent="0.3">
      <c r="B116" s="268"/>
    </row>
    <row r="117" spans="2:2" ht="15.75" customHeight="1" x14ac:dyDescent="0.3">
      <c r="B117" s="268"/>
    </row>
    <row r="118" spans="2:2" ht="15.75" customHeight="1" x14ac:dyDescent="0.3">
      <c r="B118" s="268"/>
    </row>
    <row r="119" spans="2:2" ht="15.75" customHeight="1" x14ac:dyDescent="0.3">
      <c r="B119" s="268"/>
    </row>
    <row r="120" spans="2:2" ht="15.75" customHeight="1" x14ac:dyDescent="0.3">
      <c r="B120" s="268"/>
    </row>
    <row r="121" spans="2:2" ht="15.75" customHeight="1" x14ac:dyDescent="0.3">
      <c r="B121" s="268"/>
    </row>
    <row r="122" spans="2:2" ht="15.75" customHeight="1" x14ac:dyDescent="0.3">
      <c r="B122" s="268"/>
    </row>
    <row r="123" spans="2:2" ht="15.75" customHeight="1" x14ac:dyDescent="0.3">
      <c r="B123" s="268"/>
    </row>
    <row r="124" spans="2:2" ht="15.75" customHeight="1" x14ac:dyDescent="0.3">
      <c r="B124" s="268"/>
    </row>
    <row r="125" spans="2:2" ht="15.75" customHeight="1" x14ac:dyDescent="0.3">
      <c r="B125" s="268"/>
    </row>
    <row r="126" spans="2:2" ht="15.75" customHeight="1" x14ac:dyDescent="0.3">
      <c r="B126" s="268"/>
    </row>
    <row r="127" spans="2:2" ht="15.75" customHeight="1" x14ac:dyDescent="0.3">
      <c r="B127" s="268"/>
    </row>
    <row r="128" spans="2:2" ht="15.75" customHeight="1" x14ac:dyDescent="0.3">
      <c r="B128" s="268"/>
    </row>
    <row r="129" spans="2:2" ht="15.75" customHeight="1" x14ac:dyDescent="0.3">
      <c r="B129" s="268"/>
    </row>
    <row r="130" spans="2:2" ht="15.75" customHeight="1" x14ac:dyDescent="0.3">
      <c r="B130" s="268"/>
    </row>
    <row r="131" spans="2:2" ht="15.75" customHeight="1" x14ac:dyDescent="0.3">
      <c r="B131" s="268"/>
    </row>
    <row r="132" spans="2:2" ht="15.75" customHeight="1" x14ac:dyDescent="0.3">
      <c r="B132" s="268"/>
    </row>
    <row r="133" spans="2:2" ht="15.75" customHeight="1" x14ac:dyDescent="0.3">
      <c r="B133" s="268"/>
    </row>
    <row r="134" spans="2:2" ht="15.75" customHeight="1" x14ac:dyDescent="0.3">
      <c r="B134" s="268"/>
    </row>
    <row r="135" spans="2:2" ht="15.75" customHeight="1" x14ac:dyDescent="0.3">
      <c r="B135" s="268"/>
    </row>
    <row r="136" spans="2:2" ht="15.75" customHeight="1" x14ac:dyDescent="0.3">
      <c r="B136" s="268"/>
    </row>
    <row r="137" spans="2:2" ht="15.75" customHeight="1" x14ac:dyDescent="0.3">
      <c r="B137" s="268"/>
    </row>
    <row r="138" spans="2:2" ht="15.75" customHeight="1" x14ac:dyDescent="0.3">
      <c r="B138" s="268"/>
    </row>
    <row r="139" spans="2:2" ht="15.75" customHeight="1" x14ac:dyDescent="0.3">
      <c r="B139" s="268"/>
    </row>
    <row r="140" spans="2:2" ht="15.75" customHeight="1" x14ac:dyDescent="0.3">
      <c r="B140" s="268"/>
    </row>
    <row r="141" spans="2:2" ht="15.75" customHeight="1" x14ac:dyDescent="0.3">
      <c r="B141" s="268"/>
    </row>
    <row r="142" spans="2:2" ht="15.75" customHeight="1" x14ac:dyDescent="0.3">
      <c r="B142" s="268"/>
    </row>
    <row r="143" spans="2:2" ht="15.75" customHeight="1" x14ac:dyDescent="0.3">
      <c r="B143" s="268"/>
    </row>
    <row r="144" spans="2:2" ht="15.75" customHeight="1" x14ac:dyDescent="0.3">
      <c r="B144" s="268"/>
    </row>
    <row r="145" spans="2:2" ht="15.75" customHeight="1" x14ac:dyDescent="0.3">
      <c r="B145" s="268"/>
    </row>
    <row r="146" spans="2:2" ht="15.75" customHeight="1" x14ac:dyDescent="0.3">
      <c r="B146" s="268"/>
    </row>
    <row r="147" spans="2:2" ht="15.75" customHeight="1" x14ac:dyDescent="0.3">
      <c r="B147" s="268"/>
    </row>
    <row r="148" spans="2:2" ht="15.75" customHeight="1" x14ac:dyDescent="0.3">
      <c r="B148" s="268"/>
    </row>
    <row r="149" spans="2:2" ht="15.75" customHeight="1" x14ac:dyDescent="0.3">
      <c r="B149" s="268"/>
    </row>
    <row r="150" spans="2:2" ht="15.75" customHeight="1" x14ac:dyDescent="0.3">
      <c r="B150" s="268"/>
    </row>
    <row r="151" spans="2:2" ht="15.75" customHeight="1" x14ac:dyDescent="0.3">
      <c r="B151" s="268"/>
    </row>
    <row r="152" spans="2:2" ht="15.75" customHeight="1" x14ac:dyDescent="0.3">
      <c r="B152" s="268"/>
    </row>
    <row r="153" spans="2:2" ht="15.75" customHeight="1" x14ac:dyDescent="0.3">
      <c r="B153" s="268"/>
    </row>
    <row r="154" spans="2:2" ht="15.75" customHeight="1" x14ac:dyDescent="0.3">
      <c r="B154" s="268"/>
    </row>
    <row r="155" spans="2:2" ht="15.75" customHeight="1" x14ac:dyDescent="0.3">
      <c r="B155" s="268"/>
    </row>
    <row r="156" spans="2:2" ht="15.75" customHeight="1" x14ac:dyDescent="0.3">
      <c r="B156" s="268"/>
    </row>
    <row r="157" spans="2:2" ht="15.75" customHeight="1" x14ac:dyDescent="0.3">
      <c r="B157" s="268"/>
    </row>
    <row r="158" spans="2:2" ht="15.75" customHeight="1" x14ac:dyDescent="0.3">
      <c r="B158" s="268"/>
    </row>
    <row r="159" spans="2:2" ht="15.75" customHeight="1" x14ac:dyDescent="0.3">
      <c r="B159" s="268"/>
    </row>
    <row r="160" spans="2:2" ht="15.75" customHeight="1" x14ac:dyDescent="0.3">
      <c r="B160" s="268"/>
    </row>
    <row r="161" spans="2:2" ht="15.75" customHeight="1" x14ac:dyDescent="0.3">
      <c r="B161" s="268"/>
    </row>
    <row r="162" spans="2:2" ht="15.75" customHeight="1" x14ac:dyDescent="0.3">
      <c r="B162" s="268"/>
    </row>
    <row r="163" spans="2:2" ht="15.75" customHeight="1" x14ac:dyDescent="0.3">
      <c r="B163" s="268"/>
    </row>
    <row r="164" spans="2:2" ht="15.75" customHeight="1" x14ac:dyDescent="0.3">
      <c r="B164" s="268"/>
    </row>
    <row r="165" spans="2:2" ht="15.75" customHeight="1" x14ac:dyDescent="0.3">
      <c r="B165" s="268"/>
    </row>
    <row r="166" spans="2:2" ht="15.75" customHeight="1" x14ac:dyDescent="0.3">
      <c r="B166" s="268"/>
    </row>
    <row r="167" spans="2:2" ht="15.75" customHeight="1" x14ac:dyDescent="0.3">
      <c r="B167" s="268"/>
    </row>
    <row r="168" spans="2:2" ht="15.75" customHeight="1" x14ac:dyDescent="0.3">
      <c r="B168" s="268"/>
    </row>
    <row r="169" spans="2:2" ht="15.75" customHeight="1" x14ac:dyDescent="0.3">
      <c r="B169" s="268"/>
    </row>
    <row r="170" spans="2:2" ht="15.75" customHeight="1" x14ac:dyDescent="0.3">
      <c r="B170" s="268"/>
    </row>
    <row r="171" spans="2:2" ht="15.75" customHeight="1" x14ac:dyDescent="0.3">
      <c r="B171" s="268"/>
    </row>
    <row r="172" spans="2:2" ht="15.75" customHeight="1" x14ac:dyDescent="0.3">
      <c r="B172" s="268"/>
    </row>
    <row r="173" spans="2:2" ht="15.75" customHeight="1" x14ac:dyDescent="0.3">
      <c r="B173" s="268"/>
    </row>
    <row r="174" spans="2:2" ht="15.75" customHeight="1" x14ac:dyDescent="0.3">
      <c r="B174" s="268"/>
    </row>
    <row r="175" spans="2:2" ht="15.75" customHeight="1" x14ac:dyDescent="0.3">
      <c r="B175" s="268"/>
    </row>
    <row r="176" spans="2:2" ht="15.75" customHeight="1" x14ac:dyDescent="0.3">
      <c r="B176" s="268"/>
    </row>
    <row r="177" spans="2:2" ht="15.75" customHeight="1" x14ac:dyDescent="0.3">
      <c r="B177" s="268"/>
    </row>
    <row r="178" spans="2:2" ht="15.75" customHeight="1" x14ac:dyDescent="0.3">
      <c r="B178" s="268"/>
    </row>
    <row r="179" spans="2:2" ht="15.75" customHeight="1" x14ac:dyDescent="0.3">
      <c r="B179" s="268"/>
    </row>
    <row r="180" spans="2:2" ht="15.75" customHeight="1" x14ac:dyDescent="0.3">
      <c r="B180" s="268"/>
    </row>
    <row r="181" spans="2:2" ht="15.75" customHeight="1" x14ac:dyDescent="0.3">
      <c r="B181" s="268"/>
    </row>
    <row r="182" spans="2:2" ht="15.75" customHeight="1" x14ac:dyDescent="0.3">
      <c r="B182" s="268"/>
    </row>
    <row r="183" spans="2:2" ht="15.75" customHeight="1" x14ac:dyDescent="0.3">
      <c r="B183" s="268"/>
    </row>
    <row r="184" spans="2:2" ht="15.75" customHeight="1" x14ac:dyDescent="0.3">
      <c r="B184" s="268"/>
    </row>
    <row r="185" spans="2:2" ht="15.75" customHeight="1" x14ac:dyDescent="0.3">
      <c r="B185" s="268"/>
    </row>
    <row r="186" spans="2:2" ht="15.75" customHeight="1" x14ac:dyDescent="0.3">
      <c r="B186" s="268"/>
    </row>
    <row r="187" spans="2:2" ht="15.75" customHeight="1" x14ac:dyDescent="0.3">
      <c r="B187" s="268"/>
    </row>
    <row r="188" spans="2:2" ht="15.75" customHeight="1" x14ac:dyDescent="0.3">
      <c r="B188" s="268"/>
    </row>
    <row r="189" spans="2:2" ht="15.75" customHeight="1" x14ac:dyDescent="0.3">
      <c r="B189" s="268"/>
    </row>
    <row r="190" spans="2:2" ht="15.75" customHeight="1" x14ac:dyDescent="0.3">
      <c r="B190" s="268"/>
    </row>
    <row r="191" spans="2:2" ht="15.75" customHeight="1" x14ac:dyDescent="0.3">
      <c r="B191" s="268"/>
    </row>
    <row r="192" spans="2:2" ht="15.75" customHeight="1" x14ac:dyDescent="0.3">
      <c r="B192" s="268"/>
    </row>
    <row r="193" spans="2:2" ht="15.75" customHeight="1" x14ac:dyDescent="0.3">
      <c r="B193" s="268"/>
    </row>
    <row r="194" spans="2:2" ht="15.75" customHeight="1" x14ac:dyDescent="0.3">
      <c r="B194" s="268"/>
    </row>
    <row r="195" spans="2:2" ht="15.75" customHeight="1" x14ac:dyDescent="0.3">
      <c r="B195" s="268"/>
    </row>
    <row r="196" spans="2:2" ht="15.75" customHeight="1" x14ac:dyDescent="0.3">
      <c r="B196" s="268"/>
    </row>
    <row r="197" spans="2:2" ht="15.75" customHeight="1" x14ac:dyDescent="0.3">
      <c r="B197" s="268"/>
    </row>
    <row r="198" spans="2:2" ht="15.75" customHeight="1" x14ac:dyDescent="0.3">
      <c r="B198" s="268"/>
    </row>
    <row r="199" spans="2:2" ht="15.75" customHeight="1" x14ac:dyDescent="0.3">
      <c r="B199" s="268"/>
    </row>
    <row r="200" spans="2:2" ht="15.75" customHeight="1" x14ac:dyDescent="0.3">
      <c r="B200" s="268"/>
    </row>
    <row r="201" spans="2:2" ht="15.75" customHeight="1" x14ac:dyDescent="0.3">
      <c r="B201" s="268"/>
    </row>
    <row r="202" spans="2:2" ht="15.75" customHeight="1" x14ac:dyDescent="0.3">
      <c r="B202" s="268"/>
    </row>
    <row r="203" spans="2:2" ht="15.75" customHeight="1" x14ac:dyDescent="0.3">
      <c r="B203" s="268"/>
    </row>
    <row r="204" spans="2:2" ht="15.75" customHeight="1" x14ac:dyDescent="0.3">
      <c r="B204" s="268"/>
    </row>
    <row r="205" spans="2:2" ht="15.75" customHeight="1" x14ac:dyDescent="0.3">
      <c r="B205" s="268"/>
    </row>
    <row r="206" spans="2:2" ht="15.75" customHeight="1" x14ac:dyDescent="0.3">
      <c r="B206" s="268"/>
    </row>
    <row r="207" spans="2:2" ht="15.75" customHeight="1" x14ac:dyDescent="0.3">
      <c r="B207" s="268"/>
    </row>
    <row r="208" spans="2:2" ht="15.75" customHeight="1" x14ac:dyDescent="0.3">
      <c r="B208" s="268"/>
    </row>
    <row r="209" spans="2:2" ht="15.75" customHeight="1" x14ac:dyDescent="0.3">
      <c r="B209" s="268"/>
    </row>
    <row r="210" spans="2:2" ht="15.75" customHeight="1" x14ac:dyDescent="0.3">
      <c r="B210" s="268"/>
    </row>
    <row r="211" spans="2:2" ht="15.75" customHeight="1" x14ac:dyDescent="0.3">
      <c r="B211" s="268"/>
    </row>
    <row r="212" spans="2:2" ht="15.75" customHeight="1" x14ac:dyDescent="0.3">
      <c r="B212" s="268"/>
    </row>
    <row r="213" spans="2:2" ht="15.75" customHeight="1" x14ac:dyDescent="0.3">
      <c r="B213" s="268"/>
    </row>
    <row r="214" spans="2:2" ht="15.75" customHeight="1" x14ac:dyDescent="0.3">
      <c r="B214" s="268"/>
    </row>
    <row r="215" spans="2:2" ht="15.75" customHeight="1" x14ac:dyDescent="0.3">
      <c r="B215" s="268"/>
    </row>
    <row r="216" spans="2:2" ht="15.75" customHeight="1" x14ac:dyDescent="0.3">
      <c r="B216" s="268"/>
    </row>
    <row r="217" spans="2:2" ht="15.75" customHeight="1" x14ac:dyDescent="0.3">
      <c r="B217" s="268"/>
    </row>
    <row r="218" spans="2:2" ht="15.75" customHeight="1" x14ac:dyDescent="0.3">
      <c r="B218" s="268"/>
    </row>
    <row r="219" spans="2:2" ht="15.75" customHeight="1" x14ac:dyDescent="0.3">
      <c r="B219" s="268"/>
    </row>
    <row r="220" spans="2:2" ht="15.75" customHeight="1" x14ac:dyDescent="0.3">
      <c r="B220" s="268"/>
    </row>
    <row r="221" spans="2:2" ht="15.75" customHeight="1" x14ac:dyDescent="0.3">
      <c r="B221" s="268"/>
    </row>
    <row r="222" spans="2:2" ht="15.75" customHeight="1" x14ac:dyDescent="0.3">
      <c r="B222" s="268"/>
    </row>
    <row r="223" spans="2:2" ht="15.75" customHeight="1" x14ac:dyDescent="0.3">
      <c r="B223" s="268"/>
    </row>
    <row r="224" spans="2:2" ht="15.75" customHeight="1" x14ac:dyDescent="0.3">
      <c r="B224" s="268"/>
    </row>
    <row r="225" spans="2:2" ht="15.75" customHeight="1" x14ac:dyDescent="0.3">
      <c r="B225" s="268"/>
    </row>
    <row r="226" spans="2:2" ht="15.75" customHeight="1" x14ac:dyDescent="0.3">
      <c r="B226" s="268"/>
    </row>
    <row r="227" spans="2:2" ht="15.75" customHeight="1" x14ac:dyDescent="0.3">
      <c r="B227" s="268"/>
    </row>
    <row r="228" spans="2:2" ht="15.75" customHeight="1" x14ac:dyDescent="0.3">
      <c r="B228" s="268"/>
    </row>
    <row r="229" spans="2:2" ht="15.75" customHeight="1" x14ac:dyDescent="0.3">
      <c r="B229" s="268"/>
    </row>
    <row r="230" spans="2:2" ht="15.75" customHeight="1" x14ac:dyDescent="0.3">
      <c r="B230" s="268"/>
    </row>
    <row r="231" spans="2:2" ht="15.75" customHeight="1" x14ac:dyDescent="0.3">
      <c r="B231" s="268"/>
    </row>
    <row r="232" spans="2:2" ht="15.75" customHeight="1" x14ac:dyDescent="0.3">
      <c r="B232" s="268"/>
    </row>
    <row r="233" spans="2:2" ht="15.75" customHeight="1" x14ac:dyDescent="0.3">
      <c r="B233" s="268"/>
    </row>
    <row r="234" spans="2:2" ht="15.75" customHeight="1" x14ac:dyDescent="0.3">
      <c r="B234" s="268"/>
    </row>
    <row r="235" spans="2:2" ht="15.75" customHeight="1" x14ac:dyDescent="0.3">
      <c r="B235" s="268"/>
    </row>
    <row r="236" spans="2:2" ht="15.75" customHeight="1" x14ac:dyDescent="0.3">
      <c r="B236" s="268"/>
    </row>
    <row r="237" spans="2:2" ht="15.75" customHeight="1" x14ac:dyDescent="0.3">
      <c r="B237" s="268"/>
    </row>
    <row r="238" spans="2:2" ht="15.75" customHeight="1" x14ac:dyDescent="0.3">
      <c r="B238" s="268"/>
    </row>
    <row r="239" spans="2:2" ht="15.75" customHeight="1" x14ac:dyDescent="0.3">
      <c r="B239" s="268"/>
    </row>
    <row r="240" spans="2:2" ht="15.75" customHeight="1" x14ac:dyDescent="0.3">
      <c r="B240" s="268"/>
    </row>
    <row r="241" spans="2:2" ht="15.75" customHeight="1" x14ac:dyDescent="0.3">
      <c r="B241" s="268"/>
    </row>
    <row r="242" spans="2:2" ht="15.75" customHeight="1" x14ac:dyDescent="0.3">
      <c r="B242" s="268"/>
    </row>
    <row r="243" spans="2:2" ht="15.75" customHeight="1" x14ac:dyDescent="0.3">
      <c r="B243" s="268"/>
    </row>
    <row r="244" spans="2:2" ht="15.75" customHeight="1" x14ac:dyDescent="0.3">
      <c r="B244" s="268"/>
    </row>
    <row r="245" spans="2:2" ht="15.75" customHeight="1" x14ac:dyDescent="0.3">
      <c r="B245" s="268"/>
    </row>
    <row r="246" spans="2:2" ht="15.75" customHeight="1" x14ac:dyDescent="0.3">
      <c r="B246" s="268"/>
    </row>
    <row r="247" spans="2:2" ht="15.75" customHeight="1" x14ac:dyDescent="0.3">
      <c r="B247" s="268"/>
    </row>
    <row r="248" spans="2:2" ht="15.75" customHeight="1" x14ac:dyDescent="0.3">
      <c r="B248" s="268"/>
    </row>
    <row r="249" spans="2:2" ht="15.75" customHeight="1" x14ac:dyDescent="0.3">
      <c r="B249" s="268"/>
    </row>
    <row r="250" spans="2:2" ht="15.75" customHeight="1" x14ac:dyDescent="0.3">
      <c r="B250" s="268"/>
    </row>
    <row r="251" spans="2:2" ht="15.75" customHeight="1" x14ac:dyDescent="0.3">
      <c r="B251" s="268"/>
    </row>
    <row r="252" spans="2:2" ht="15.75" customHeight="1" x14ac:dyDescent="0.3">
      <c r="B252" s="268"/>
    </row>
    <row r="253" spans="2:2" ht="15.75" customHeight="1" x14ac:dyDescent="0.3">
      <c r="B253" s="268"/>
    </row>
    <row r="254" spans="2:2" ht="15.75" customHeight="1" x14ac:dyDescent="0.3">
      <c r="B254" s="268"/>
    </row>
    <row r="255" spans="2:2" ht="15.75" customHeight="1" x14ac:dyDescent="0.3">
      <c r="B255" s="268"/>
    </row>
    <row r="256" spans="2:2" ht="15.75" customHeight="1" x14ac:dyDescent="0.3">
      <c r="B256" s="268"/>
    </row>
    <row r="257" spans="2:2" ht="15.75" customHeight="1" x14ac:dyDescent="0.3">
      <c r="B257" s="268"/>
    </row>
    <row r="258" spans="2:2" ht="15.75" customHeight="1" x14ac:dyDescent="0.3">
      <c r="B258" s="268"/>
    </row>
    <row r="259" spans="2:2" ht="15.75" customHeight="1" x14ac:dyDescent="0.3">
      <c r="B259" s="268"/>
    </row>
    <row r="260" spans="2:2" ht="15.75" customHeight="1" x14ac:dyDescent="0.3">
      <c r="B260" s="268"/>
    </row>
    <row r="261" spans="2:2" ht="15.75" customHeight="1" x14ac:dyDescent="0.3">
      <c r="B261" s="268"/>
    </row>
    <row r="262" spans="2:2" ht="15.75" customHeight="1" x14ac:dyDescent="0.3">
      <c r="B262" s="268"/>
    </row>
    <row r="263" spans="2:2" ht="15.75" customHeight="1" x14ac:dyDescent="0.3">
      <c r="B263" s="268"/>
    </row>
    <row r="264" spans="2:2" ht="15.75" customHeight="1" x14ac:dyDescent="0.3">
      <c r="B264" s="268"/>
    </row>
    <row r="265" spans="2:2" ht="15.75" customHeight="1" x14ac:dyDescent="0.3">
      <c r="B265" s="268"/>
    </row>
    <row r="266" spans="2:2" ht="15.75" customHeight="1" x14ac:dyDescent="0.3">
      <c r="B266" s="268"/>
    </row>
    <row r="267" spans="2:2" ht="15.75" customHeight="1" x14ac:dyDescent="0.3">
      <c r="B267" s="268"/>
    </row>
    <row r="268" spans="2:2" ht="15.75" customHeight="1" x14ac:dyDescent="0.3">
      <c r="B268" s="268"/>
    </row>
    <row r="269" spans="2:2" ht="15.75" customHeight="1" x14ac:dyDescent="0.3">
      <c r="B269" s="268"/>
    </row>
    <row r="270" spans="2:2" ht="15.75" customHeight="1" x14ac:dyDescent="0.3">
      <c r="B270" s="268"/>
    </row>
    <row r="271" spans="2:2" ht="15.75" customHeight="1" x14ac:dyDescent="0.3">
      <c r="B271" s="268"/>
    </row>
    <row r="272" spans="2:2" ht="15.75" customHeight="1" x14ac:dyDescent="0.3">
      <c r="B272" s="268"/>
    </row>
    <row r="273" spans="2:2" ht="15.75" customHeight="1" x14ac:dyDescent="0.3">
      <c r="B273" s="268"/>
    </row>
    <row r="274" spans="2:2" ht="15.75" customHeight="1" x14ac:dyDescent="0.3">
      <c r="B274" s="268"/>
    </row>
    <row r="275" spans="2:2" ht="15.75" customHeight="1" x14ac:dyDescent="0.3">
      <c r="B275" s="268"/>
    </row>
    <row r="276" spans="2:2" ht="15.75" customHeight="1" x14ac:dyDescent="0.3">
      <c r="B276" s="268"/>
    </row>
    <row r="277" spans="2:2" ht="15.75" customHeight="1" x14ac:dyDescent="0.3">
      <c r="B277" s="268"/>
    </row>
    <row r="278" spans="2:2" ht="15.75" customHeight="1" x14ac:dyDescent="0.3">
      <c r="B278" s="268"/>
    </row>
    <row r="279" spans="2:2" ht="15.75" customHeight="1" x14ac:dyDescent="0.3">
      <c r="B279" s="268"/>
    </row>
    <row r="280" spans="2:2" ht="15.75" customHeight="1" x14ac:dyDescent="0.3">
      <c r="B280" s="268"/>
    </row>
    <row r="281" spans="2:2" ht="15.75" customHeight="1" x14ac:dyDescent="0.3">
      <c r="B281" s="268"/>
    </row>
    <row r="282" spans="2:2" ht="15.75" customHeight="1" x14ac:dyDescent="0.3">
      <c r="B282" s="268"/>
    </row>
    <row r="283" spans="2:2" ht="15.75" customHeight="1" x14ac:dyDescent="0.3">
      <c r="B283" s="268"/>
    </row>
    <row r="284" spans="2:2" ht="15.75" customHeight="1" x14ac:dyDescent="0.3">
      <c r="B284" s="268"/>
    </row>
    <row r="285" spans="2:2" ht="15.75" customHeight="1" x14ac:dyDescent="0.3">
      <c r="B285" s="268"/>
    </row>
    <row r="286" spans="2:2" ht="15.75" customHeight="1" x14ac:dyDescent="0.3">
      <c r="B286" s="268"/>
    </row>
    <row r="287" spans="2:2" ht="15.75" customHeight="1" x14ac:dyDescent="0.3">
      <c r="B287" s="268"/>
    </row>
    <row r="288" spans="2:2" ht="15.75" customHeight="1" x14ac:dyDescent="0.3">
      <c r="B288" s="268"/>
    </row>
    <row r="289" spans="2:2" ht="15.75" customHeight="1" x14ac:dyDescent="0.3">
      <c r="B289" s="268"/>
    </row>
    <row r="290" spans="2:2" ht="15.75" customHeight="1" x14ac:dyDescent="0.3">
      <c r="B290" s="268"/>
    </row>
    <row r="291" spans="2:2" ht="15.75" customHeight="1" x14ac:dyDescent="0.3">
      <c r="B291" s="268"/>
    </row>
    <row r="292" spans="2:2" ht="15.75" customHeight="1" x14ac:dyDescent="0.3">
      <c r="B292" s="268"/>
    </row>
    <row r="293" spans="2:2" ht="15.75" customHeight="1" x14ac:dyDescent="0.3">
      <c r="B293" s="268"/>
    </row>
    <row r="294" spans="2:2" ht="15.75" customHeight="1" x14ac:dyDescent="0.3">
      <c r="B294" s="268"/>
    </row>
    <row r="295" spans="2:2" ht="15.75" customHeight="1" x14ac:dyDescent="0.3">
      <c r="B295" s="268"/>
    </row>
    <row r="296" spans="2:2" ht="15.75" customHeight="1" x14ac:dyDescent="0.3">
      <c r="B296" s="268"/>
    </row>
    <row r="297" spans="2:2" ht="15.75" customHeight="1" x14ac:dyDescent="0.3">
      <c r="B297" s="268"/>
    </row>
    <row r="298" spans="2:2" ht="15.75" customHeight="1" x14ac:dyDescent="0.3">
      <c r="B298" s="268"/>
    </row>
    <row r="299" spans="2:2" ht="15.75" customHeight="1" x14ac:dyDescent="0.3">
      <c r="B299" s="268"/>
    </row>
    <row r="300" spans="2:2" ht="15.75" customHeight="1" x14ac:dyDescent="0.3">
      <c r="B300" s="268"/>
    </row>
    <row r="301" spans="2:2" ht="15.75" customHeight="1" x14ac:dyDescent="0.3">
      <c r="B301" s="268"/>
    </row>
    <row r="302" spans="2:2" ht="15.75" customHeight="1" x14ac:dyDescent="0.3">
      <c r="B302" s="268"/>
    </row>
    <row r="303" spans="2:2" ht="15.75" customHeight="1" x14ac:dyDescent="0.3">
      <c r="B303" s="268"/>
    </row>
    <row r="304" spans="2:2" ht="15.75" customHeight="1" x14ac:dyDescent="0.3">
      <c r="B304" s="268"/>
    </row>
    <row r="305" spans="2:2" ht="15.75" customHeight="1" x14ac:dyDescent="0.3">
      <c r="B305" s="268"/>
    </row>
    <row r="306" spans="2:2" ht="15.75" customHeight="1" x14ac:dyDescent="0.3">
      <c r="B306" s="268"/>
    </row>
    <row r="307" spans="2:2" ht="15.75" customHeight="1" x14ac:dyDescent="0.3">
      <c r="B307" s="268"/>
    </row>
    <row r="308" spans="2:2" ht="15.75" customHeight="1" x14ac:dyDescent="0.3">
      <c r="B308" s="268"/>
    </row>
    <row r="309" spans="2:2" ht="15.75" customHeight="1" x14ac:dyDescent="0.3">
      <c r="B309" s="268"/>
    </row>
    <row r="310" spans="2:2" ht="15.75" customHeight="1" x14ac:dyDescent="0.3">
      <c r="B310" s="268"/>
    </row>
    <row r="311" spans="2:2" ht="15.75" customHeight="1" x14ac:dyDescent="0.3">
      <c r="B311" s="268"/>
    </row>
    <row r="312" spans="2:2" ht="15.75" customHeight="1" x14ac:dyDescent="0.3">
      <c r="B312" s="268"/>
    </row>
    <row r="313" spans="2:2" ht="15.75" customHeight="1" x14ac:dyDescent="0.3">
      <c r="B313" s="268"/>
    </row>
    <row r="314" spans="2:2" ht="15.75" customHeight="1" x14ac:dyDescent="0.3">
      <c r="B314" s="268"/>
    </row>
    <row r="315" spans="2:2" ht="15.75" customHeight="1" x14ac:dyDescent="0.3">
      <c r="B315" s="268"/>
    </row>
    <row r="316" spans="2:2" ht="15.75" customHeight="1" x14ac:dyDescent="0.3">
      <c r="B316" s="268"/>
    </row>
    <row r="317" spans="2:2" ht="15.75" customHeight="1" x14ac:dyDescent="0.3">
      <c r="B317" s="268"/>
    </row>
    <row r="318" spans="2:2" ht="15.75" customHeight="1" x14ac:dyDescent="0.3">
      <c r="B318" s="268"/>
    </row>
    <row r="319" spans="2:2" ht="15.75" customHeight="1" x14ac:dyDescent="0.3">
      <c r="B319" s="268"/>
    </row>
    <row r="320" spans="2:2" ht="15.75" customHeight="1" x14ac:dyDescent="0.3">
      <c r="B320" s="268"/>
    </row>
    <row r="321" spans="2:2" ht="15.75" customHeight="1" x14ac:dyDescent="0.3">
      <c r="B321" s="268"/>
    </row>
    <row r="322" spans="2:2" ht="15.75" customHeight="1" x14ac:dyDescent="0.3">
      <c r="B322" s="268"/>
    </row>
    <row r="323" spans="2:2" ht="15.75" customHeight="1" x14ac:dyDescent="0.3">
      <c r="B323" s="268"/>
    </row>
    <row r="324" spans="2:2" ht="15.75" customHeight="1" x14ac:dyDescent="0.3">
      <c r="B324" s="268"/>
    </row>
    <row r="325" spans="2:2" ht="15.75" customHeight="1" x14ac:dyDescent="0.3">
      <c r="B325" s="268"/>
    </row>
    <row r="326" spans="2:2" ht="15.75" customHeight="1" x14ac:dyDescent="0.3">
      <c r="B326" s="268"/>
    </row>
    <row r="327" spans="2:2" ht="15.75" customHeight="1" x14ac:dyDescent="0.3">
      <c r="B327" s="268"/>
    </row>
    <row r="328" spans="2:2" ht="15.75" customHeight="1" x14ac:dyDescent="0.3">
      <c r="B328" s="268"/>
    </row>
    <row r="329" spans="2:2" ht="15.75" customHeight="1" x14ac:dyDescent="0.3">
      <c r="B329" s="268"/>
    </row>
    <row r="330" spans="2:2" ht="15.75" customHeight="1" x14ac:dyDescent="0.3">
      <c r="B330" s="268"/>
    </row>
    <row r="331" spans="2:2" ht="15.75" customHeight="1" x14ac:dyDescent="0.3">
      <c r="B331" s="268"/>
    </row>
    <row r="332" spans="2:2" ht="15.75" customHeight="1" x14ac:dyDescent="0.3">
      <c r="B332" s="268"/>
    </row>
    <row r="333" spans="2:2" ht="15.75" customHeight="1" x14ac:dyDescent="0.3">
      <c r="B333" s="268"/>
    </row>
    <row r="334" spans="2:2" ht="15.75" customHeight="1" x14ac:dyDescent="0.3">
      <c r="B334" s="268"/>
    </row>
    <row r="335" spans="2:2" ht="15.75" customHeight="1" x14ac:dyDescent="0.3">
      <c r="B335" s="268"/>
    </row>
    <row r="336" spans="2:2" ht="15.75" customHeight="1" x14ac:dyDescent="0.3">
      <c r="B336" s="268"/>
    </row>
    <row r="337" spans="2:2" ht="15.75" customHeight="1" x14ac:dyDescent="0.3">
      <c r="B337" s="268"/>
    </row>
    <row r="338" spans="2:2" ht="15.75" customHeight="1" x14ac:dyDescent="0.3">
      <c r="B338" s="268"/>
    </row>
    <row r="339" spans="2:2" ht="15.75" customHeight="1" x14ac:dyDescent="0.3">
      <c r="B339" s="268"/>
    </row>
    <row r="340" spans="2:2" ht="15.75" customHeight="1" x14ac:dyDescent="0.3">
      <c r="B340" s="268"/>
    </row>
    <row r="341" spans="2:2" ht="15.75" customHeight="1" x14ac:dyDescent="0.3">
      <c r="B341" s="268"/>
    </row>
    <row r="342" spans="2:2" ht="15.75" customHeight="1" x14ac:dyDescent="0.3">
      <c r="B342" s="268"/>
    </row>
    <row r="343" spans="2:2" ht="15.75" customHeight="1" x14ac:dyDescent="0.3">
      <c r="B343" s="268"/>
    </row>
    <row r="344" spans="2:2" ht="15.75" customHeight="1" x14ac:dyDescent="0.3">
      <c r="B344" s="268"/>
    </row>
    <row r="345" spans="2:2" ht="15.75" customHeight="1" x14ac:dyDescent="0.3">
      <c r="B345" s="268"/>
    </row>
    <row r="346" spans="2:2" ht="15.75" customHeight="1" x14ac:dyDescent="0.3">
      <c r="B346" s="268"/>
    </row>
    <row r="347" spans="2:2" ht="15.75" customHeight="1" x14ac:dyDescent="0.3">
      <c r="B347" s="268"/>
    </row>
    <row r="348" spans="2:2" ht="15.75" customHeight="1" x14ac:dyDescent="0.3">
      <c r="B348" s="268"/>
    </row>
    <row r="349" spans="2:2" ht="15.75" customHeight="1" x14ac:dyDescent="0.3">
      <c r="B349" s="268"/>
    </row>
    <row r="350" spans="2:2" ht="15.75" customHeight="1" x14ac:dyDescent="0.3">
      <c r="B350" s="268"/>
    </row>
    <row r="351" spans="2:2" ht="15.75" customHeight="1" x14ac:dyDescent="0.3">
      <c r="B351" s="268"/>
    </row>
    <row r="352" spans="2:2" ht="15.75" customHeight="1" x14ac:dyDescent="0.3">
      <c r="B352" s="268"/>
    </row>
    <row r="353" spans="2:2" ht="15.75" customHeight="1" x14ac:dyDescent="0.3">
      <c r="B353" s="268"/>
    </row>
    <row r="354" spans="2:2" ht="15.75" customHeight="1" x14ac:dyDescent="0.3">
      <c r="B354" s="268"/>
    </row>
    <row r="355" spans="2:2" ht="15.75" customHeight="1" x14ac:dyDescent="0.3">
      <c r="B355" s="268"/>
    </row>
    <row r="356" spans="2:2" ht="15.75" customHeight="1" x14ac:dyDescent="0.3">
      <c r="B356" s="268"/>
    </row>
    <row r="357" spans="2:2" ht="15.75" customHeight="1" x14ac:dyDescent="0.3">
      <c r="B357" s="268"/>
    </row>
    <row r="358" spans="2:2" ht="15.75" customHeight="1" x14ac:dyDescent="0.3">
      <c r="B358" s="268"/>
    </row>
    <row r="359" spans="2:2" ht="15.75" customHeight="1" x14ac:dyDescent="0.3">
      <c r="B359" s="268"/>
    </row>
    <row r="360" spans="2:2" ht="15.75" customHeight="1" x14ac:dyDescent="0.3">
      <c r="B360" s="268"/>
    </row>
    <row r="361" spans="2:2" ht="15.75" customHeight="1" x14ac:dyDescent="0.3">
      <c r="B361" s="268"/>
    </row>
    <row r="362" spans="2:2" ht="15.75" customHeight="1" x14ac:dyDescent="0.3">
      <c r="B362" s="268"/>
    </row>
    <row r="363" spans="2:2" ht="15.75" customHeight="1" x14ac:dyDescent="0.3">
      <c r="B363" s="268"/>
    </row>
    <row r="364" spans="2:2" ht="15.75" customHeight="1" x14ac:dyDescent="0.3">
      <c r="B364" s="268"/>
    </row>
    <row r="365" spans="2:2" ht="15.75" customHeight="1" x14ac:dyDescent="0.3">
      <c r="B365" s="268"/>
    </row>
    <row r="366" spans="2:2" ht="15.75" customHeight="1" x14ac:dyDescent="0.3">
      <c r="B366" s="268"/>
    </row>
    <row r="367" spans="2:2" ht="15.75" customHeight="1" x14ac:dyDescent="0.3">
      <c r="B367" s="268"/>
    </row>
    <row r="368" spans="2:2" ht="15.75" customHeight="1" x14ac:dyDescent="0.3">
      <c r="B368" s="268"/>
    </row>
    <row r="369" spans="2:2" ht="15.75" customHeight="1" x14ac:dyDescent="0.3">
      <c r="B369" s="268"/>
    </row>
    <row r="370" spans="2:2" ht="15.75" customHeight="1" x14ac:dyDescent="0.3">
      <c r="B370" s="268"/>
    </row>
    <row r="371" spans="2:2" ht="15.75" customHeight="1" x14ac:dyDescent="0.3">
      <c r="B371" s="268"/>
    </row>
    <row r="372" spans="2:2" ht="15.75" customHeight="1" x14ac:dyDescent="0.3">
      <c r="B372" s="268"/>
    </row>
    <row r="373" spans="2:2" ht="15.75" customHeight="1" x14ac:dyDescent="0.3">
      <c r="B373" s="268"/>
    </row>
    <row r="374" spans="2:2" ht="15.75" customHeight="1" x14ac:dyDescent="0.3">
      <c r="B374" s="268"/>
    </row>
    <row r="375" spans="2:2" ht="15.75" customHeight="1" x14ac:dyDescent="0.3">
      <c r="B375" s="268"/>
    </row>
    <row r="376" spans="2:2" ht="15.75" customHeight="1" x14ac:dyDescent="0.3">
      <c r="B376" s="268"/>
    </row>
    <row r="377" spans="2:2" ht="15.75" customHeight="1" x14ac:dyDescent="0.3">
      <c r="B377" s="268"/>
    </row>
    <row r="378" spans="2:2" ht="15.75" customHeight="1" x14ac:dyDescent="0.3">
      <c r="B378" s="268"/>
    </row>
    <row r="379" spans="2:2" ht="15.75" customHeight="1" x14ac:dyDescent="0.3">
      <c r="B379" s="268"/>
    </row>
    <row r="380" spans="2:2" ht="15.75" customHeight="1" x14ac:dyDescent="0.3">
      <c r="B380" s="268"/>
    </row>
    <row r="381" spans="2:2" ht="15.75" customHeight="1" x14ac:dyDescent="0.3">
      <c r="B381" s="268"/>
    </row>
    <row r="382" spans="2:2" ht="15.75" customHeight="1" x14ac:dyDescent="0.3">
      <c r="B382" s="268"/>
    </row>
    <row r="383" spans="2:2" ht="15.75" customHeight="1" x14ac:dyDescent="0.3">
      <c r="B383" s="268"/>
    </row>
    <row r="384" spans="2:2" ht="15.75" customHeight="1" x14ac:dyDescent="0.3">
      <c r="B384" s="268"/>
    </row>
    <row r="385" spans="2:2" ht="15.75" customHeight="1" x14ac:dyDescent="0.3">
      <c r="B385" s="268"/>
    </row>
    <row r="386" spans="2:2" ht="15.75" customHeight="1" x14ac:dyDescent="0.3">
      <c r="B386" s="268"/>
    </row>
    <row r="387" spans="2:2" ht="15.75" customHeight="1" x14ac:dyDescent="0.3">
      <c r="B387" s="268"/>
    </row>
    <row r="388" spans="2:2" ht="15.75" customHeight="1" x14ac:dyDescent="0.3">
      <c r="B388" s="268"/>
    </row>
    <row r="389" spans="2:2" ht="15.75" customHeight="1" x14ac:dyDescent="0.3">
      <c r="B389" s="268"/>
    </row>
    <row r="390" spans="2:2" ht="15.75" customHeight="1" x14ac:dyDescent="0.3">
      <c r="B390" s="268"/>
    </row>
    <row r="391" spans="2:2" ht="15.75" customHeight="1" x14ac:dyDescent="0.3">
      <c r="B391" s="268"/>
    </row>
    <row r="392" spans="2:2" ht="15.75" customHeight="1" x14ac:dyDescent="0.3">
      <c r="B392" s="268"/>
    </row>
    <row r="393" spans="2:2" ht="15.75" customHeight="1" x14ac:dyDescent="0.3">
      <c r="B393" s="268"/>
    </row>
    <row r="394" spans="2:2" ht="15.75" customHeight="1" x14ac:dyDescent="0.3">
      <c r="B394" s="268"/>
    </row>
    <row r="395" spans="2:2" ht="15.75" customHeight="1" x14ac:dyDescent="0.3">
      <c r="B395" s="268"/>
    </row>
    <row r="396" spans="2:2" ht="15.75" customHeight="1" x14ac:dyDescent="0.3">
      <c r="B396" s="268"/>
    </row>
    <row r="397" spans="2:2" ht="15.75" customHeight="1" x14ac:dyDescent="0.3">
      <c r="B397" s="268"/>
    </row>
    <row r="398" spans="2:2" ht="15.75" customHeight="1" x14ac:dyDescent="0.3">
      <c r="B398" s="268"/>
    </row>
    <row r="399" spans="2:2" ht="15.75" customHeight="1" x14ac:dyDescent="0.3">
      <c r="B399" s="268"/>
    </row>
    <row r="400" spans="2:2" ht="15.75" customHeight="1" x14ac:dyDescent="0.3">
      <c r="B400" s="268"/>
    </row>
    <row r="401" spans="2:2" ht="15.75" customHeight="1" x14ac:dyDescent="0.3">
      <c r="B401" s="268"/>
    </row>
    <row r="402" spans="2:2" ht="15.75" customHeight="1" x14ac:dyDescent="0.3">
      <c r="B402" s="268"/>
    </row>
    <row r="403" spans="2:2" ht="15.75" customHeight="1" x14ac:dyDescent="0.3">
      <c r="B403" s="268"/>
    </row>
    <row r="404" spans="2:2" ht="15.75" customHeight="1" x14ac:dyDescent="0.3">
      <c r="B404" s="268"/>
    </row>
    <row r="405" spans="2:2" ht="15.75" customHeight="1" x14ac:dyDescent="0.3">
      <c r="B405" s="268"/>
    </row>
    <row r="406" spans="2:2" ht="15.75" customHeight="1" x14ac:dyDescent="0.3">
      <c r="B406" s="268"/>
    </row>
    <row r="407" spans="2:2" ht="15.75" customHeight="1" x14ac:dyDescent="0.3">
      <c r="B407" s="268"/>
    </row>
    <row r="408" spans="2:2" ht="15.75" customHeight="1" x14ac:dyDescent="0.3">
      <c r="B408" s="268"/>
    </row>
    <row r="409" spans="2:2" ht="15.75" customHeight="1" x14ac:dyDescent="0.3">
      <c r="B409" s="268"/>
    </row>
    <row r="410" spans="2:2" ht="15.75" customHeight="1" x14ac:dyDescent="0.3">
      <c r="B410" s="268"/>
    </row>
    <row r="411" spans="2:2" ht="15.75" customHeight="1" x14ac:dyDescent="0.3">
      <c r="B411" s="268"/>
    </row>
    <row r="412" spans="2:2" ht="15.75" customHeight="1" x14ac:dyDescent="0.3">
      <c r="B412" s="268"/>
    </row>
    <row r="413" spans="2:2" ht="15.75" customHeight="1" x14ac:dyDescent="0.3">
      <c r="B413" s="268"/>
    </row>
    <row r="414" spans="2:2" ht="15.75" customHeight="1" x14ac:dyDescent="0.3">
      <c r="B414" s="268"/>
    </row>
    <row r="415" spans="2:2" ht="15.75" customHeight="1" x14ac:dyDescent="0.3">
      <c r="B415" s="268"/>
    </row>
    <row r="416" spans="2:2" ht="15.75" customHeight="1" x14ac:dyDescent="0.3">
      <c r="B416" s="268"/>
    </row>
    <row r="417" spans="2:2" ht="15.75" customHeight="1" x14ac:dyDescent="0.3">
      <c r="B417" s="268"/>
    </row>
    <row r="418" spans="2:2" ht="15.75" customHeight="1" x14ac:dyDescent="0.3">
      <c r="B418" s="268"/>
    </row>
    <row r="419" spans="2:2" ht="15.75" customHeight="1" x14ac:dyDescent="0.3">
      <c r="B419" s="268"/>
    </row>
    <row r="420" spans="2:2" ht="15.75" customHeight="1" x14ac:dyDescent="0.3">
      <c r="B420" s="268"/>
    </row>
    <row r="421" spans="2:2" ht="15.75" customHeight="1" x14ac:dyDescent="0.3">
      <c r="B421" s="268"/>
    </row>
    <row r="422" spans="2:2" ht="15.75" customHeight="1" x14ac:dyDescent="0.3">
      <c r="B422" s="268"/>
    </row>
    <row r="423" spans="2:2" ht="15.75" customHeight="1" x14ac:dyDescent="0.3">
      <c r="B423" s="268"/>
    </row>
    <row r="424" spans="2:2" ht="15.75" customHeight="1" x14ac:dyDescent="0.3">
      <c r="B424" s="268"/>
    </row>
    <row r="425" spans="2:2" ht="15.75" customHeight="1" x14ac:dyDescent="0.3">
      <c r="B425" s="268"/>
    </row>
    <row r="426" spans="2:2" ht="15.75" customHeight="1" x14ac:dyDescent="0.3">
      <c r="B426" s="268"/>
    </row>
    <row r="427" spans="2:2" ht="15.75" customHeight="1" x14ac:dyDescent="0.3">
      <c r="B427" s="268"/>
    </row>
    <row r="428" spans="2:2" ht="15.75" customHeight="1" x14ac:dyDescent="0.3">
      <c r="B428" s="268"/>
    </row>
    <row r="429" spans="2:2" ht="15.75" customHeight="1" x14ac:dyDescent="0.3">
      <c r="B429" s="268"/>
    </row>
    <row r="430" spans="2:2" ht="15.75" customHeight="1" x14ac:dyDescent="0.3">
      <c r="B430" s="268"/>
    </row>
    <row r="431" spans="2:2" ht="15.75" customHeight="1" x14ac:dyDescent="0.3">
      <c r="B431" s="268"/>
    </row>
    <row r="432" spans="2:2" ht="15.75" customHeight="1" x14ac:dyDescent="0.3">
      <c r="B432" s="268"/>
    </row>
    <row r="433" spans="2:2" ht="15.75" customHeight="1" x14ac:dyDescent="0.3">
      <c r="B433" s="268"/>
    </row>
    <row r="434" spans="2:2" ht="15.75" customHeight="1" x14ac:dyDescent="0.3">
      <c r="B434" s="268"/>
    </row>
    <row r="435" spans="2:2" ht="15.75" customHeight="1" x14ac:dyDescent="0.3">
      <c r="B435" s="268"/>
    </row>
    <row r="436" spans="2:2" ht="15.75" customHeight="1" x14ac:dyDescent="0.3">
      <c r="B436" s="268"/>
    </row>
    <row r="437" spans="2:2" ht="15.75" customHeight="1" x14ac:dyDescent="0.3">
      <c r="B437" s="268"/>
    </row>
    <row r="438" spans="2:2" ht="15.75" customHeight="1" x14ac:dyDescent="0.3">
      <c r="B438" s="268"/>
    </row>
    <row r="439" spans="2:2" ht="15.75" customHeight="1" x14ac:dyDescent="0.3">
      <c r="B439" s="268"/>
    </row>
    <row r="440" spans="2:2" ht="15.75" customHeight="1" x14ac:dyDescent="0.3">
      <c r="B440" s="268"/>
    </row>
    <row r="441" spans="2:2" ht="15.75" customHeight="1" x14ac:dyDescent="0.3">
      <c r="B441" s="268"/>
    </row>
    <row r="442" spans="2:2" ht="15.75" customHeight="1" x14ac:dyDescent="0.3">
      <c r="B442" s="268"/>
    </row>
    <row r="443" spans="2:2" ht="15.75" customHeight="1" x14ac:dyDescent="0.3">
      <c r="B443" s="268"/>
    </row>
    <row r="444" spans="2:2" ht="15.75" customHeight="1" x14ac:dyDescent="0.3">
      <c r="B444" s="268"/>
    </row>
    <row r="445" spans="2:2" ht="15.75" customHeight="1" x14ac:dyDescent="0.3">
      <c r="B445" s="268"/>
    </row>
    <row r="446" spans="2:2" ht="15.75" customHeight="1" x14ac:dyDescent="0.3">
      <c r="B446" s="268"/>
    </row>
    <row r="447" spans="2:2" ht="15.75" customHeight="1" x14ac:dyDescent="0.3">
      <c r="B447" s="268"/>
    </row>
    <row r="448" spans="2:2" ht="15.75" customHeight="1" x14ac:dyDescent="0.3">
      <c r="B448" s="268"/>
    </row>
    <row r="449" spans="2:2" ht="15.75" customHeight="1" x14ac:dyDescent="0.3">
      <c r="B449" s="268"/>
    </row>
    <row r="450" spans="2:2" ht="15.75" customHeight="1" x14ac:dyDescent="0.3">
      <c r="B450" s="268"/>
    </row>
    <row r="451" spans="2:2" ht="15.75" customHeight="1" x14ac:dyDescent="0.3">
      <c r="B451" s="268"/>
    </row>
    <row r="452" spans="2:2" ht="15.75" customHeight="1" x14ac:dyDescent="0.3">
      <c r="B452" s="268"/>
    </row>
    <row r="453" spans="2:2" ht="15.75" customHeight="1" x14ac:dyDescent="0.3">
      <c r="B453" s="268"/>
    </row>
    <row r="454" spans="2:2" ht="15.75" customHeight="1" x14ac:dyDescent="0.3">
      <c r="B454" s="268"/>
    </row>
    <row r="455" spans="2:2" ht="15.75" customHeight="1" x14ac:dyDescent="0.3">
      <c r="B455" s="268"/>
    </row>
    <row r="456" spans="2:2" ht="15.75" customHeight="1" x14ac:dyDescent="0.3">
      <c r="B456" s="268"/>
    </row>
    <row r="457" spans="2:2" ht="15.75" customHeight="1" x14ac:dyDescent="0.3">
      <c r="B457" s="268"/>
    </row>
    <row r="458" spans="2:2" ht="15.75" customHeight="1" x14ac:dyDescent="0.3">
      <c r="B458" s="268"/>
    </row>
    <row r="459" spans="2:2" ht="15.75" customHeight="1" x14ac:dyDescent="0.3">
      <c r="B459" s="268"/>
    </row>
    <row r="460" spans="2:2" ht="15.75" customHeight="1" x14ac:dyDescent="0.3">
      <c r="B460" s="268"/>
    </row>
    <row r="461" spans="2:2" ht="15.75" customHeight="1" x14ac:dyDescent="0.3">
      <c r="B461" s="268"/>
    </row>
    <row r="462" spans="2:2" ht="15.75" customHeight="1" x14ac:dyDescent="0.3">
      <c r="B462" s="268"/>
    </row>
    <row r="463" spans="2:2" ht="15.75" customHeight="1" x14ac:dyDescent="0.3">
      <c r="B463" s="268"/>
    </row>
    <row r="464" spans="2:2" ht="15.75" customHeight="1" x14ac:dyDescent="0.3">
      <c r="B464" s="268"/>
    </row>
    <row r="465" spans="2:2" ht="15.75" customHeight="1" x14ac:dyDescent="0.3">
      <c r="B465" s="268"/>
    </row>
    <row r="466" spans="2:2" ht="15.75" customHeight="1" x14ac:dyDescent="0.3">
      <c r="B466" s="268"/>
    </row>
    <row r="467" spans="2:2" ht="15.75" customHeight="1" x14ac:dyDescent="0.3">
      <c r="B467" s="268"/>
    </row>
    <row r="468" spans="2:2" ht="15.75" customHeight="1" x14ac:dyDescent="0.3">
      <c r="B468" s="268"/>
    </row>
    <row r="469" spans="2:2" ht="15.75" customHeight="1" x14ac:dyDescent="0.3">
      <c r="B469" s="268"/>
    </row>
    <row r="470" spans="2:2" ht="15.75" customHeight="1" x14ac:dyDescent="0.3">
      <c r="B470" s="268"/>
    </row>
    <row r="471" spans="2:2" ht="15.75" customHeight="1" x14ac:dyDescent="0.3">
      <c r="B471" s="268"/>
    </row>
    <row r="472" spans="2:2" ht="15.75" customHeight="1" x14ac:dyDescent="0.3">
      <c r="B472" s="268"/>
    </row>
    <row r="473" spans="2:2" ht="15.75" customHeight="1" x14ac:dyDescent="0.3">
      <c r="B473" s="268"/>
    </row>
    <row r="474" spans="2:2" ht="15.75" customHeight="1" x14ac:dyDescent="0.3">
      <c r="B474" s="268"/>
    </row>
    <row r="475" spans="2:2" ht="15.75" customHeight="1" x14ac:dyDescent="0.3">
      <c r="B475" s="268"/>
    </row>
    <row r="476" spans="2:2" ht="15.75" customHeight="1" x14ac:dyDescent="0.3">
      <c r="B476" s="268"/>
    </row>
    <row r="477" spans="2:2" ht="15.75" customHeight="1" x14ac:dyDescent="0.3">
      <c r="B477" s="268"/>
    </row>
    <row r="478" spans="2:2" ht="15.75" customHeight="1" x14ac:dyDescent="0.3">
      <c r="B478" s="268"/>
    </row>
    <row r="479" spans="2:2" ht="15.75" customHeight="1" x14ac:dyDescent="0.3">
      <c r="B479" s="268"/>
    </row>
    <row r="480" spans="2:2" ht="15.75" customHeight="1" x14ac:dyDescent="0.3">
      <c r="B480" s="268"/>
    </row>
    <row r="481" spans="2:2" ht="15.75" customHeight="1" x14ac:dyDescent="0.3">
      <c r="B481" s="268"/>
    </row>
    <row r="482" spans="2:2" ht="15.75" customHeight="1" x14ac:dyDescent="0.3">
      <c r="B482" s="268"/>
    </row>
    <row r="483" spans="2:2" ht="15.75" customHeight="1" x14ac:dyDescent="0.3">
      <c r="B483" s="268"/>
    </row>
    <row r="484" spans="2:2" ht="15.75" customHeight="1" x14ac:dyDescent="0.3">
      <c r="B484" s="268"/>
    </row>
    <row r="485" spans="2:2" ht="15.75" customHeight="1" x14ac:dyDescent="0.3">
      <c r="B485" s="268"/>
    </row>
    <row r="486" spans="2:2" ht="15.75" customHeight="1" x14ac:dyDescent="0.3">
      <c r="B486" s="268"/>
    </row>
    <row r="487" spans="2:2" ht="15.75" customHeight="1" x14ac:dyDescent="0.3">
      <c r="B487" s="268"/>
    </row>
    <row r="488" spans="2:2" ht="15.75" customHeight="1" x14ac:dyDescent="0.3">
      <c r="B488" s="268"/>
    </row>
    <row r="489" spans="2:2" ht="15.75" customHeight="1" x14ac:dyDescent="0.3">
      <c r="B489" s="268"/>
    </row>
    <row r="490" spans="2:2" ht="15.75" customHeight="1" x14ac:dyDescent="0.3">
      <c r="B490" s="268"/>
    </row>
    <row r="491" spans="2:2" ht="15.75" customHeight="1" x14ac:dyDescent="0.3">
      <c r="B491" s="268"/>
    </row>
    <row r="492" spans="2:2" ht="15.75" customHeight="1" x14ac:dyDescent="0.3">
      <c r="B492" s="268"/>
    </row>
    <row r="493" spans="2:2" ht="15.75" customHeight="1" x14ac:dyDescent="0.3">
      <c r="B493" s="268"/>
    </row>
    <row r="494" spans="2:2" ht="15.75" customHeight="1" x14ac:dyDescent="0.3">
      <c r="B494" s="268"/>
    </row>
    <row r="495" spans="2:2" ht="15.75" customHeight="1" x14ac:dyDescent="0.3">
      <c r="B495" s="268"/>
    </row>
    <row r="496" spans="2:2" ht="15.75" customHeight="1" x14ac:dyDescent="0.3">
      <c r="B496" s="268"/>
    </row>
    <row r="497" spans="2:2" ht="15.75" customHeight="1" x14ac:dyDescent="0.3">
      <c r="B497" s="268"/>
    </row>
    <row r="498" spans="2:2" ht="15.75" customHeight="1" x14ac:dyDescent="0.3">
      <c r="B498" s="268"/>
    </row>
    <row r="499" spans="2:2" ht="15.75" customHeight="1" x14ac:dyDescent="0.3">
      <c r="B499" s="268"/>
    </row>
    <row r="500" spans="2:2" ht="15.75" customHeight="1" x14ac:dyDescent="0.3">
      <c r="B500" s="268"/>
    </row>
    <row r="501" spans="2:2" ht="15.75" customHeight="1" x14ac:dyDescent="0.3">
      <c r="B501" s="268"/>
    </row>
    <row r="502" spans="2:2" ht="15.75" customHeight="1" x14ac:dyDescent="0.3">
      <c r="B502" s="268"/>
    </row>
    <row r="503" spans="2:2" ht="15.75" customHeight="1" x14ac:dyDescent="0.3">
      <c r="B503" s="268"/>
    </row>
    <row r="504" spans="2:2" ht="15.75" customHeight="1" x14ac:dyDescent="0.3">
      <c r="B504" s="268"/>
    </row>
    <row r="505" spans="2:2" ht="15.75" customHeight="1" x14ac:dyDescent="0.3">
      <c r="B505" s="268"/>
    </row>
    <row r="506" spans="2:2" ht="15.75" customHeight="1" x14ac:dyDescent="0.3">
      <c r="B506" s="268"/>
    </row>
    <row r="507" spans="2:2" ht="15.75" customHeight="1" x14ac:dyDescent="0.3">
      <c r="B507" s="268"/>
    </row>
    <row r="508" spans="2:2" ht="15.75" customHeight="1" x14ac:dyDescent="0.3">
      <c r="B508" s="268"/>
    </row>
    <row r="509" spans="2:2" ht="15.75" customHeight="1" x14ac:dyDescent="0.3">
      <c r="B509" s="268"/>
    </row>
    <row r="510" spans="2:2" ht="15.75" customHeight="1" x14ac:dyDescent="0.3">
      <c r="B510" s="268"/>
    </row>
    <row r="511" spans="2:2" ht="15.75" customHeight="1" x14ac:dyDescent="0.3">
      <c r="B511" s="268"/>
    </row>
    <row r="512" spans="2:2" ht="15.75" customHeight="1" x14ac:dyDescent="0.3">
      <c r="B512" s="268"/>
    </row>
    <row r="513" spans="2:2" ht="15.75" customHeight="1" x14ac:dyDescent="0.3">
      <c r="B513" s="268"/>
    </row>
    <row r="514" spans="2:2" ht="15.75" customHeight="1" x14ac:dyDescent="0.3">
      <c r="B514" s="268"/>
    </row>
    <row r="515" spans="2:2" ht="15.75" customHeight="1" x14ac:dyDescent="0.3">
      <c r="B515" s="268"/>
    </row>
    <row r="516" spans="2:2" ht="15.75" customHeight="1" x14ac:dyDescent="0.3">
      <c r="B516" s="268"/>
    </row>
    <row r="517" spans="2:2" ht="15.75" customHeight="1" x14ac:dyDescent="0.3">
      <c r="B517" s="268"/>
    </row>
    <row r="518" spans="2:2" ht="15.75" customHeight="1" x14ac:dyDescent="0.3">
      <c r="B518" s="268"/>
    </row>
    <row r="519" spans="2:2" ht="15.75" customHeight="1" x14ac:dyDescent="0.3">
      <c r="B519" s="268"/>
    </row>
    <row r="520" spans="2:2" ht="15.75" customHeight="1" x14ac:dyDescent="0.3">
      <c r="B520" s="268"/>
    </row>
    <row r="521" spans="2:2" ht="15.75" customHeight="1" x14ac:dyDescent="0.3">
      <c r="B521" s="268"/>
    </row>
    <row r="522" spans="2:2" ht="15.75" customHeight="1" x14ac:dyDescent="0.3">
      <c r="B522" s="268"/>
    </row>
    <row r="523" spans="2:2" ht="15.75" customHeight="1" x14ac:dyDescent="0.3">
      <c r="B523" s="268"/>
    </row>
    <row r="524" spans="2:2" ht="15.75" customHeight="1" x14ac:dyDescent="0.3">
      <c r="B524" s="268"/>
    </row>
    <row r="525" spans="2:2" ht="15.75" customHeight="1" x14ac:dyDescent="0.3">
      <c r="B525" s="268"/>
    </row>
    <row r="526" spans="2:2" ht="15.75" customHeight="1" x14ac:dyDescent="0.3">
      <c r="B526" s="268"/>
    </row>
    <row r="527" spans="2:2" ht="15.75" customHeight="1" x14ac:dyDescent="0.3">
      <c r="B527" s="268"/>
    </row>
    <row r="528" spans="2:2" ht="15.75" customHeight="1" x14ac:dyDescent="0.3">
      <c r="B528" s="268"/>
    </row>
    <row r="529" spans="2:2" ht="15.75" customHeight="1" x14ac:dyDescent="0.3">
      <c r="B529" s="268"/>
    </row>
    <row r="530" spans="2:2" ht="15.75" customHeight="1" x14ac:dyDescent="0.3">
      <c r="B530" s="268"/>
    </row>
    <row r="531" spans="2:2" ht="15.75" customHeight="1" x14ac:dyDescent="0.3">
      <c r="B531" s="268"/>
    </row>
    <row r="532" spans="2:2" ht="15.75" customHeight="1" x14ac:dyDescent="0.3">
      <c r="B532" s="268"/>
    </row>
    <row r="533" spans="2:2" ht="15.75" customHeight="1" x14ac:dyDescent="0.3">
      <c r="B533" s="268"/>
    </row>
    <row r="534" spans="2:2" ht="15.75" customHeight="1" x14ac:dyDescent="0.3">
      <c r="B534" s="268"/>
    </row>
    <row r="535" spans="2:2" ht="15.75" customHeight="1" x14ac:dyDescent="0.3">
      <c r="B535" s="268"/>
    </row>
    <row r="536" spans="2:2" ht="15.75" customHeight="1" x14ac:dyDescent="0.3">
      <c r="B536" s="268"/>
    </row>
    <row r="537" spans="2:2" ht="15.75" customHeight="1" x14ac:dyDescent="0.3">
      <c r="B537" s="268"/>
    </row>
    <row r="538" spans="2:2" ht="15.75" customHeight="1" x14ac:dyDescent="0.3">
      <c r="B538" s="268"/>
    </row>
    <row r="539" spans="2:2" ht="15.75" customHeight="1" x14ac:dyDescent="0.3">
      <c r="B539" s="268"/>
    </row>
    <row r="540" spans="2:2" ht="15.75" customHeight="1" x14ac:dyDescent="0.3">
      <c r="B540" s="268"/>
    </row>
    <row r="541" spans="2:2" ht="15.75" customHeight="1" x14ac:dyDescent="0.3">
      <c r="B541" s="268"/>
    </row>
    <row r="542" spans="2:2" ht="15.75" customHeight="1" x14ac:dyDescent="0.3">
      <c r="B542" s="268"/>
    </row>
    <row r="543" spans="2:2" ht="15.75" customHeight="1" x14ac:dyDescent="0.3">
      <c r="B543" s="268"/>
    </row>
    <row r="544" spans="2:2" ht="15.75" customHeight="1" x14ac:dyDescent="0.3">
      <c r="B544" s="268"/>
    </row>
    <row r="545" spans="2:2" ht="15.75" customHeight="1" x14ac:dyDescent="0.3">
      <c r="B545" s="268"/>
    </row>
    <row r="546" spans="2:2" ht="15.75" customHeight="1" x14ac:dyDescent="0.3">
      <c r="B546" s="268"/>
    </row>
    <row r="547" spans="2:2" ht="15.75" customHeight="1" x14ac:dyDescent="0.3">
      <c r="B547" s="268"/>
    </row>
    <row r="548" spans="2:2" ht="15.75" customHeight="1" x14ac:dyDescent="0.3">
      <c r="B548" s="268"/>
    </row>
    <row r="549" spans="2:2" ht="15.75" customHeight="1" x14ac:dyDescent="0.3">
      <c r="B549" s="268"/>
    </row>
    <row r="550" spans="2:2" ht="15.75" customHeight="1" x14ac:dyDescent="0.3">
      <c r="B550" s="268"/>
    </row>
    <row r="551" spans="2:2" ht="15.75" customHeight="1" x14ac:dyDescent="0.3">
      <c r="B551" s="268"/>
    </row>
    <row r="552" spans="2:2" ht="15.75" customHeight="1" x14ac:dyDescent="0.3">
      <c r="B552" s="268"/>
    </row>
    <row r="553" spans="2:2" ht="15.75" customHeight="1" x14ac:dyDescent="0.3">
      <c r="B553" s="268"/>
    </row>
    <row r="554" spans="2:2" ht="15.75" customHeight="1" x14ac:dyDescent="0.3">
      <c r="B554" s="268"/>
    </row>
    <row r="555" spans="2:2" ht="15.75" customHeight="1" x14ac:dyDescent="0.3">
      <c r="B555" s="268"/>
    </row>
    <row r="556" spans="2:2" ht="15.75" customHeight="1" x14ac:dyDescent="0.3">
      <c r="B556" s="268"/>
    </row>
    <row r="557" spans="2:2" ht="15.75" customHeight="1" x14ac:dyDescent="0.3">
      <c r="B557" s="268"/>
    </row>
    <row r="558" spans="2:2" ht="15.75" customHeight="1" x14ac:dyDescent="0.3">
      <c r="B558" s="268"/>
    </row>
    <row r="559" spans="2:2" ht="15.75" customHeight="1" x14ac:dyDescent="0.3">
      <c r="B559" s="268"/>
    </row>
    <row r="560" spans="2:2" ht="15.75" customHeight="1" x14ac:dyDescent="0.3">
      <c r="B560" s="268"/>
    </row>
    <row r="561" spans="2:2" ht="15.75" customHeight="1" x14ac:dyDescent="0.3">
      <c r="B561" s="268"/>
    </row>
    <row r="562" spans="2:2" ht="15.75" customHeight="1" x14ac:dyDescent="0.3">
      <c r="B562" s="268"/>
    </row>
    <row r="563" spans="2:2" ht="15.75" customHeight="1" x14ac:dyDescent="0.3">
      <c r="B563" s="268"/>
    </row>
    <row r="564" spans="2:2" ht="15.75" customHeight="1" x14ac:dyDescent="0.3">
      <c r="B564" s="268"/>
    </row>
    <row r="565" spans="2:2" ht="15.75" customHeight="1" x14ac:dyDescent="0.3">
      <c r="B565" s="268"/>
    </row>
    <row r="566" spans="2:2" ht="15.75" customHeight="1" x14ac:dyDescent="0.3">
      <c r="B566" s="268"/>
    </row>
    <row r="567" spans="2:2" ht="15.75" customHeight="1" x14ac:dyDescent="0.3">
      <c r="B567" s="268"/>
    </row>
    <row r="568" spans="2:2" ht="15.75" customHeight="1" x14ac:dyDescent="0.3">
      <c r="B568" s="268"/>
    </row>
    <row r="569" spans="2:2" ht="15.75" customHeight="1" x14ac:dyDescent="0.3">
      <c r="B569" s="268"/>
    </row>
    <row r="570" spans="2:2" ht="15.75" customHeight="1" x14ac:dyDescent="0.3">
      <c r="B570" s="268"/>
    </row>
    <row r="571" spans="2:2" ht="15.75" customHeight="1" x14ac:dyDescent="0.3">
      <c r="B571" s="268"/>
    </row>
    <row r="572" spans="2:2" ht="15.75" customHeight="1" x14ac:dyDescent="0.3">
      <c r="B572" s="268"/>
    </row>
    <row r="573" spans="2:2" ht="15.75" customHeight="1" x14ac:dyDescent="0.3">
      <c r="B573" s="268"/>
    </row>
    <row r="574" spans="2:2" ht="15.75" customHeight="1" x14ac:dyDescent="0.3">
      <c r="B574" s="268"/>
    </row>
    <row r="575" spans="2:2" ht="15.75" customHeight="1" x14ac:dyDescent="0.3">
      <c r="B575" s="268"/>
    </row>
    <row r="576" spans="2:2" ht="15.75" customHeight="1" x14ac:dyDescent="0.3">
      <c r="B576" s="268"/>
    </row>
    <row r="577" spans="2:2" ht="15.75" customHeight="1" x14ac:dyDescent="0.3">
      <c r="B577" s="268"/>
    </row>
    <row r="578" spans="2:2" ht="15.75" customHeight="1" x14ac:dyDescent="0.3">
      <c r="B578" s="268"/>
    </row>
    <row r="579" spans="2:2" ht="15.75" customHeight="1" x14ac:dyDescent="0.3">
      <c r="B579" s="268"/>
    </row>
    <row r="580" spans="2:2" ht="15.75" customHeight="1" x14ac:dyDescent="0.3">
      <c r="B580" s="268"/>
    </row>
    <row r="581" spans="2:2" ht="15.75" customHeight="1" x14ac:dyDescent="0.3">
      <c r="B581" s="268"/>
    </row>
    <row r="582" spans="2:2" ht="15.75" customHeight="1" x14ac:dyDescent="0.3">
      <c r="B582" s="268"/>
    </row>
    <row r="583" spans="2:2" ht="15.75" customHeight="1" x14ac:dyDescent="0.3">
      <c r="B583" s="268"/>
    </row>
    <row r="584" spans="2:2" ht="15.75" customHeight="1" x14ac:dyDescent="0.3">
      <c r="B584" s="268"/>
    </row>
    <row r="585" spans="2:2" ht="15.75" customHeight="1" x14ac:dyDescent="0.3">
      <c r="B585" s="268"/>
    </row>
    <row r="586" spans="2:2" ht="15.75" customHeight="1" x14ac:dyDescent="0.3">
      <c r="B586" s="268"/>
    </row>
    <row r="587" spans="2:2" ht="15.75" customHeight="1" x14ac:dyDescent="0.3">
      <c r="B587" s="268"/>
    </row>
    <row r="588" spans="2:2" ht="15.75" customHeight="1" x14ac:dyDescent="0.3">
      <c r="B588" s="268"/>
    </row>
    <row r="589" spans="2:2" ht="15.75" customHeight="1" x14ac:dyDescent="0.3">
      <c r="B589" s="268"/>
    </row>
    <row r="590" spans="2:2" ht="15.75" customHeight="1" x14ac:dyDescent="0.3">
      <c r="B590" s="268"/>
    </row>
    <row r="591" spans="2:2" ht="15.75" customHeight="1" x14ac:dyDescent="0.3">
      <c r="B591" s="268"/>
    </row>
    <row r="592" spans="2:2" ht="15.75" customHeight="1" x14ac:dyDescent="0.3">
      <c r="B592" s="268"/>
    </row>
    <row r="593" spans="2:2" ht="15.75" customHeight="1" x14ac:dyDescent="0.3">
      <c r="B593" s="268"/>
    </row>
    <row r="594" spans="2:2" ht="15.75" customHeight="1" x14ac:dyDescent="0.3">
      <c r="B594" s="268"/>
    </row>
    <row r="595" spans="2:2" ht="15.75" customHeight="1" x14ac:dyDescent="0.3">
      <c r="B595" s="268"/>
    </row>
    <row r="596" spans="2:2" ht="15.75" customHeight="1" x14ac:dyDescent="0.3">
      <c r="B596" s="268"/>
    </row>
    <row r="597" spans="2:2" ht="15.75" customHeight="1" x14ac:dyDescent="0.3">
      <c r="B597" s="268"/>
    </row>
    <row r="598" spans="2:2" ht="15.75" customHeight="1" x14ac:dyDescent="0.3">
      <c r="B598" s="268"/>
    </row>
    <row r="599" spans="2:2" ht="15.75" customHeight="1" x14ac:dyDescent="0.3">
      <c r="B599" s="268"/>
    </row>
    <row r="600" spans="2:2" ht="15.75" customHeight="1" x14ac:dyDescent="0.3">
      <c r="B600" s="268"/>
    </row>
    <row r="601" spans="2:2" ht="15.75" customHeight="1" x14ac:dyDescent="0.3">
      <c r="B601" s="268"/>
    </row>
    <row r="602" spans="2:2" ht="15.75" customHeight="1" x14ac:dyDescent="0.3">
      <c r="B602" s="268"/>
    </row>
    <row r="603" spans="2:2" ht="15.75" customHeight="1" x14ac:dyDescent="0.3">
      <c r="B603" s="268"/>
    </row>
    <row r="604" spans="2:2" ht="15.75" customHeight="1" x14ac:dyDescent="0.3">
      <c r="B604" s="268"/>
    </row>
    <row r="605" spans="2:2" ht="15.75" customHeight="1" x14ac:dyDescent="0.3">
      <c r="B605" s="268"/>
    </row>
    <row r="606" spans="2:2" ht="15.75" customHeight="1" x14ac:dyDescent="0.3">
      <c r="B606" s="268"/>
    </row>
    <row r="607" spans="2:2" ht="15.75" customHeight="1" x14ac:dyDescent="0.3">
      <c r="B607" s="268"/>
    </row>
    <row r="608" spans="2:2" ht="15.75" customHeight="1" x14ac:dyDescent="0.3">
      <c r="B608" s="268"/>
    </row>
    <row r="609" spans="2:2" ht="15.75" customHeight="1" x14ac:dyDescent="0.3">
      <c r="B609" s="268"/>
    </row>
    <row r="610" spans="2:2" ht="15.75" customHeight="1" x14ac:dyDescent="0.3">
      <c r="B610" s="268"/>
    </row>
    <row r="611" spans="2:2" ht="15.75" customHeight="1" x14ac:dyDescent="0.3">
      <c r="B611" s="268"/>
    </row>
    <row r="612" spans="2:2" ht="15.75" customHeight="1" x14ac:dyDescent="0.3">
      <c r="B612" s="268"/>
    </row>
    <row r="613" spans="2:2" ht="15.75" customHeight="1" x14ac:dyDescent="0.3">
      <c r="B613" s="268"/>
    </row>
    <row r="614" spans="2:2" ht="15.75" customHeight="1" x14ac:dyDescent="0.3">
      <c r="B614" s="268"/>
    </row>
    <row r="615" spans="2:2" ht="15.75" customHeight="1" x14ac:dyDescent="0.3">
      <c r="B615" s="268"/>
    </row>
    <row r="616" spans="2:2" ht="15.75" customHeight="1" x14ac:dyDescent="0.3">
      <c r="B616" s="268"/>
    </row>
    <row r="617" spans="2:2" ht="15.75" customHeight="1" x14ac:dyDescent="0.3">
      <c r="B617" s="268"/>
    </row>
    <row r="618" spans="2:2" ht="15.75" customHeight="1" x14ac:dyDescent="0.3">
      <c r="B618" s="268"/>
    </row>
    <row r="619" spans="2:2" ht="15.75" customHeight="1" x14ac:dyDescent="0.3">
      <c r="B619" s="268"/>
    </row>
    <row r="620" spans="2:2" ht="15.75" customHeight="1" x14ac:dyDescent="0.3">
      <c r="B620" s="268"/>
    </row>
    <row r="621" spans="2:2" ht="15.75" customHeight="1" x14ac:dyDescent="0.3">
      <c r="B621" s="268"/>
    </row>
    <row r="622" spans="2:2" ht="15.75" customHeight="1" x14ac:dyDescent="0.3">
      <c r="B622" s="268"/>
    </row>
    <row r="623" spans="2:2" ht="15.75" customHeight="1" x14ac:dyDescent="0.3">
      <c r="B623" s="268"/>
    </row>
    <row r="624" spans="2:2" ht="15.75" customHeight="1" x14ac:dyDescent="0.3">
      <c r="B624" s="268"/>
    </row>
    <row r="625" spans="2:2" ht="15.75" customHeight="1" x14ac:dyDescent="0.3">
      <c r="B625" s="268"/>
    </row>
    <row r="626" spans="2:2" ht="15.75" customHeight="1" x14ac:dyDescent="0.3">
      <c r="B626" s="268"/>
    </row>
    <row r="627" spans="2:2" ht="15.75" customHeight="1" x14ac:dyDescent="0.3">
      <c r="B627" s="268"/>
    </row>
    <row r="628" spans="2:2" ht="15.75" customHeight="1" x14ac:dyDescent="0.3">
      <c r="B628" s="268"/>
    </row>
    <row r="629" spans="2:2" ht="15.75" customHeight="1" x14ac:dyDescent="0.3">
      <c r="B629" s="268"/>
    </row>
    <row r="630" spans="2:2" ht="15.75" customHeight="1" x14ac:dyDescent="0.3">
      <c r="B630" s="268"/>
    </row>
    <row r="631" spans="2:2" ht="15.75" customHeight="1" x14ac:dyDescent="0.3">
      <c r="B631" s="268"/>
    </row>
    <row r="632" spans="2:2" ht="15.75" customHeight="1" x14ac:dyDescent="0.3">
      <c r="B632" s="268"/>
    </row>
    <row r="633" spans="2:2" ht="15.75" customHeight="1" x14ac:dyDescent="0.3">
      <c r="B633" s="268"/>
    </row>
    <row r="634" spans="2:2" ht="15.75" customHeight="1" x14ac:dyDescent="0.3">
      <c r="B634" s="268"/>
    </row>
    <row r="635" spans="2:2" ht="15.75" customHeight="1" x14ac:dyDescent="0.3">
      <c r="B635" s="268"/>
    </row>
    <row r="636" spans="2:2" ht="15.75" customHeight="1" x14ac:dyDescent="0.3">
      <c r="B636" s="268"/>
    </row>
    <row r="637" spans="2:2" ht="15.75" customHeight="1" x14ac:dyDescent="0.3">
      <c r="B637" s="268"/>
    </row>
    <row r="638" spans="2:2" ht="15.75" customHeight="1" x14ac:dyDescent="0.3">
      <c r="B638" s="268"/>
    </row>
    <row r="639" spans="2:2" ht="15.75" customHeight="1" x14ac:dyDescent="0.3">
      <c r="B639" s="268"/>
    </row>
    <row r="640" spans="2:2" ht="15.75" customHeight="1" x14ac:dyDescent="0.3">
      <c r="B640" s="268"/>
    </row>
    <row r="641" spans="2:2" ht="15.75" customHeight="1" x14ac:dyDescent="0.3">
      <c r="B641" s="268"/>
    </row>
    <row r="642" spans="2:2" ht="15.75" customHeight="1" x14ac:dyDescent="0.3">
      <c r="B642" s="268"/>
    </row>
    <row r="643" spans="2:2" ht="15.75" customHeight="1" x14ac:dyDescent="0.3">
      <c r="B643" s="268"/>
    </row>
    <row r="644" spans="2:2" ht="15.75" customHeight="1" x14ac:dyDescent="0.3">
      <c r="B644" s="268"/>
    </row>
    <row r="645" spans="2:2" ht="15.75" customHeight="1" x14ac:dyDescent="0.3">
      <c r="B645" s="268"/>
    </row>
    <row r="646" spans="2:2" ht="15.75" customHeight="1" x14ac:dyDescent="0.3">
      <c r="B646" s="268"/>
    </row>
    <row r="647" spans="2:2" ht="15.75" customHeight="1" x14ac:dyDescent="0.3">
      <c r="B647" s="268"/>
    </row>
    <row r="648" spans="2:2" ht="15.75" customHeight="1" x14ac:dyDescent="0.3">
      <c r="B648" s="268"/>
    </row>
    <row r="649" spans="2:2" ht="15.75" customHeight="1" x14ac:dyDescent="0.3">
      <c r="B649" s="268"/>
    </row>
    <row r="650" spans="2:2" ht="15.75" customHeight="1" x14ac:dyDescent="0.3">
      <c r="B650" s="268"/>
    </row>
    <row r="651" spans="2:2" ht="15.75" customHeight="1" x14ac:dyDescent="0.3">
      <c r="B651" s="268"/>
    </row>
    <row r="652" spans="2:2" ht="15.75" customHeight="1" x14ac:dyDescent="0.3">
      <c r="B652" s="268"/>
    </row>
    <row r="653" spans="2:2" ht="15.75" customHeight="1" x14ac:dyDescent="0.3">
      <c r="B653" s="268"/>
    </row>
    <row r="654" spans="2:2" ht="15.75" customHeight="1" x14ac:dyDescent="0.3">
      <c r="B654" s="268"/>
    </row>
    <row r="655" spans="2:2" ht="15.75" customHeight="1" x14ac:dyDescent="0.3">
      <c r="B655" s="268"/>
    </row>
    <row r="656" spans="2:2" ht="15.75" customHeight="1" x14ac:dyDescent="0.3">
      <c r="B656" s="268"/>
    </row>
    <row r="657" spans="2:2" ht="15.75" customHeight="1" x14ac:dyDescent="0.3">
      <c r="B657" s="268"/>
    </row>
    <row r="658" spans="2:2" ht="15.75" customHeight="1" x14ac:dyDescent="0.3">
      <c r="B658" s="268"/>
    </row>
    <row r="659" spans="2:2" ht="15.75" customHeight="1" x14ac:dyDescent="0.3">
      <c r="B659" s="268"/>
    </row>
    <row r="660" spans="2:2" ht="15.75" customHeight="1" x14ac:dyDescent="0.3">
      <c r="B660" s="268"/>
    </row>
    <row r="661" spans="2:2" ht="15.75" customHeight="1" x14ac:dyDescent="0.3">
      <c r="B661" s="268"/>
    </row>
    <row r="662" spans="2:2" ht="15.75" customHeight="1" x14ac:dyDescent="0.3">
      <c r="B662" s="268"/>
    </row>
    <row r="663" spans="2:2" ht="15.75" customHeight="1" x14ac:dyDescent="0.3">
      <c r="B663" s="268"/>
    </row>
    <row r="664" spans="2:2" ht="15.75" customHeight="1" x14ac:dyDescent="0.3">
      <c r="B664" s="268"/>
    </row>
    <row r="665" spans="2:2" ht="15.75" customHeight="1" x14ac:dyDescent="0.3">
      <c r="B665" s="268"/>
    </row>
    <row r="666" spans="2:2" ht="15.75" customHeight="1" x14ac:dyDescent="0.3">
      <c r="B666" s="268"/>
    </row>
    <row r="667" spans="2:2" ht="15.75" customHeight="1" x14ac:dyDescent="0.3">
      <c r="B667" s="268"/>
    </row>
    <row r="668" spans="2:2" ht="15.75" customHeight="1" x14ac:dyDescent="0.3">
      <c r="B668" s="268"/>
    </row>
    <row r="669" spans="2:2" ht="15.75" customHeight="1" x14ac:dyDescent="0.3">
      <c r="B669" s="268"/>
    </row>
    <row r="670" spans="2:2" ht="15.75" customHeight="1" x14ac:dyDescent="0.3">
      <c r="B670" s="268"/>
    </row>
    <row r="671" spans="2:2" ht="15.75" customHeight="1" x14ac:dyDescent="0.3">
      <c r="B671" s="268"/>
    </row>
    <row r="672" spans="2:2" ht="15.75" customHeight="1" x14ac:dyDescent="0.3">
      <c r="B672" s="268"/>
    </row>
    <row r="673" spans="2:2" ht="15.75" customHeight="1" x14ac:dyDescent="0.3">
      <c r="B673" s="268"/>
    </row>
    <row r="674" spans="2:2" ht="15.75" customHeight="1" x14ac:dyDescent="0.3">
      <c r="B674" s="268"/>
    </row>
    <row r="675" spans="2:2" ht="15.75" customHeight="1" x14ac:dyDescent="0.3">
      <c r="B675" s="268"/>
    </row>
    <row r="676" spans="2:2" ht="15.75" customHeight="1" x14ac:dyDescent="0.3">
      <c r="B676" s="268"/>
    </row>
    <row r="677" spans="2:2" ht="15.75" customHeight="1" x14ac:dyDescent="0.3">
      <c r="B677" s="268"/>
    </row>
    <row r="678" spans="2:2" ht="15.75" customHeight="1" x14ac:dyDescent="0.3">
      <c r="B678" s="268"/>
    </row>
    <row r="679" spans="2:2" ht="15.75" customHeight="1" x14ac:dyDescent="0.3">
      <c r="B679" s="268"/>
    </row>
    <row r="680" spans="2:2" ht="15.75" customHeight="1" x14ac:dyDescent="0.3">
      <c r="B680" s="268"/>
    </row>
    <row r="681" spans="2:2" ht="15.75" customHeight="1" x14ac:dyDescent="0.3">
      <c r="B681" s="268"/>
    </row>
    <row r="682" spans="2:2" ht="15.75" customHeight="1" x14ac:dyDescent="0.3">
      <c r="B682" s="268"/>
    </row>
    <row r="683" spans="2:2" ht="15.75" customHeight="1" x14ac:dyDescent="0.3">
      <c r="B683" s="268"/>
    </row>
    <row r="684" spans="2:2" ht="15.75" customHeight="1" x14ac:dyDescent="0.3">
      <c r="B684" s="268"/>
    </row>
    <row r="685" spans="2:2" ht="15.75" customHeight="1" x14ac:dyDescent="0.3">
      <c r="B685" s="268"/>
    </row>
    <row r="686" spans="2:2" ht="15.75" customHeight="1" x14ac:dyDescent="0.3">
      <c r="B686" s="268"/>
    </row>
    <row r="687" spans="2:2" ht="15.75" customHeight="1" x14ac:dyDescent="0.3">
      <c r="B687" s="268"/>
    </row>
    <row r="688" spans="2:2" ht="15.75" customHeight="1" x14ac:dyDescent="0.3">
      <c r="B688" s="268"/>
    </row>
    <row r="689" spans="2:2" ht="15.75" customHeight="1" x14ac:dyDescent="0.3">
      <c r="B689" s="268"/>
    </row>
    <row r="690" spans="2:2" ht="15.75" customHeight="1" x14ac:dyDescent="0.3">
      <c r="B690" s="268"/>
    </row>
    <row r="691" spans="2:2" ht="15.75" customHeight="1" x14ac:dyDescent="0.3">
      <c r="B691" s="268"/>
    </row>
    <row r="692" spans="2:2" ht="15.75" customHeight="1" x14ac:dyDescent="0.3">
      <c r="B692" s="268"/>
    </row>
    <row r="693" spans="2:2" ht="15.75" customHeight="1" x14ac:dyDescent="0.3">
      <c r="B693" s="268"/>
    </row>
    <row r="694" spans="2:2" ht="15.75" customHeight="1" x14ac:dyDescent="0.3">
      <c r="B694" s="268"/>
    </row>
    <row r="695" spans="2:2" ht="15.75" customHeight="1" x14ac:dyDescent="0.3">
      <c r="B695" s="268"/>
    </row>
    <row r="696" spans="2:2" ht="15.75" customHeight="1" x14ac:dyDescent="0.3">
      <c r="B696" s="268"/>
    </row>
    <row r="697" spans="2:2" ht="15.75" customHeight="1" x14ac:dyDescent="0.3">
      <c r="B697" s="268"/>
    </row>
    <row r="698" spans="2:2" ht="15.75" customHeight="1" x14ac:dyDescent="0.3">
      <c r="B698" s="268"/>
    </row>
    <row r="699" spans="2:2" ht="15.75" customHeight="1" x14ac:dyDescent="0.3">
      <c r="B699" s="268"/>
    </row>
    <row r="700" spans="2:2" ht="15.75" customHeight="1" x14ac:dyDescent="0.3">
      <c r="B700" s="268"/>
    </row>
    <row r="701" spans="2:2" ht="15.75" customHeight="1" x14ac:dyDescent="0.3">
      <c r="B701" s="268"/>
    </row>
    <row r="702" spans="2:2" ht="15.75" customHeight="1" x14ac:dyDescent="0.3">
      <c r="B702" s="268"/>
    </row>
    <row r="703" spans="2:2" ht="15.75" customHeight="1" x14ac:dyDescent="0.3">
      <c r="B703" s="268"/>
    </row>
    <row r="704" spans="2:2" ht="15.75" customHeight="1" x14ac:dyDescent="0.3">
      <c r="B704" s="268"/>
    </row>
    <row r="705" spans="2:2" ht="15.75" customHeight="1" x14ac:dyDescent="0.3">
      <c r="B705" s="268"/>
    </row>
    <row r="706" spans="2:2" ht="15.75" customHeight="1" x14ac:dyDescent="0.3">
      <c r="B706" s="268"/>
    </row>
    <row r="707" spans="2:2" ht="15.75" customHeight="1" x14ac:dyDescent="0.3">
      <c r="B707" s="268"/>
    </row>
    <row r="708" spans="2:2" ht="15.75" customHeight="1" x14ac:dyDescent="0.3">
      <c r="B708" s="268"/>
    </row>
    <row r="709" spans="2:2" ht="15.75" customHeight="1" x14ac:dyDescent="0.3">
      <c r="B709" s="268"/>
    </row>
    <row r="710" spans="2:2" ht="15.75" customHeight="1" x14ac:dyDescent="0.3">
      <c r="B710" s="268"/>
    </row>
    <row r="711" spans="2:2" ht="15.75" customHeight="1" x14ac:dyDescent="0.3">
      <c r="B711" s="268"/>
    </row>
    <row r="712" spans="2:2" ht="15.75" customHeight="1" x14ac:dyDescent="0.3">
      <c r="B712" s="268"/>
    </row>
    <row r="713" spans="2:2" ht="15.75" customHeight="1" x14ac:dyDescent="0.3">
      <c r="B713" s="268"/>
    </row>
    <row r="714" spans="2:2" ht="15.75" customHeight="1" x14ac:dyDescent="0.3">
      <c r="B714" s="268"/>
    </row>
    <row r="715" spans="2:2" ht="15.75" customHeight="1" x14ac:dyDescent="0.3">
      <c r="B715" s="268"/>
    </row>
    <row r="716" spans="2:2" ht="15.75" customHeight="1" x14ac:dyDescent="0.3">
      <c r="B716" s="268"/>
    </row>
    <row r="717" spans="2:2" ht="15.75" customHeight="1" x14ac:dyDescent="0.3">
      <c r="B717" s="268"/>
    </row>
    <row r="718" spans="2:2" ht="15.75" customHeight="1" x14ac:dyDescent="0.3">
      <c r="B718" s="268"/>
    </row>
    <row r="719" spans="2:2" ht="15.75" customHeight="1" x14ac:dyDescent="0.3">
      <c r="B719" s="268"/>
    </row>
    <row r="720" spans="2:2" ht="15.75" customHeight="1" x14ac:dyDescent="0.3">
      <c r="B720" s="268"/>
    </row>
    <row r="721" spans="2:2" ht="15.75" customHeight="1" x14ac:dyDescent="0.3">
      <c r="B721" s="268"/>
    </row>
    <row r="722" spans="2:2" ht="15.75" customHeight="1" x14ac:dyDescent="0.3">
      <c r="B722" s="268"/>
    </row>
    <row r="723" spans="2:2" ht="15.75" customHeight="1" x14ac:dyDescent="0.3">
      <c r="B723" s="268"/>
    </row>
    <row r="724" spans="2:2" ht="15.75" customHeight="1" x14ac:dyDescent="0.3">
      <c r="B724" s="268"/>
    </row>
    <row r="725" spans="2:2" ht="15.75" customHeight="1" x14ac:dyDescent="0.3">
      <c r="B725" s="268"/>
    </row>
    <row r="726" spans="2:2" ht="15.75" customHeight="1" x14ac:dyDescent="0.3">
      <c r="B726" s="268"/>
    </row>
    <row r="727" spans="2:2" ht="15.75" customHeight="1" x14ac:dyDescent="0.3">
      <c r="B727" s="268"/>
    </row>
    <row r="728" spans="2:2" ht="15.75" customHeight="1" x14ac:dyDescent="0.3">
      <c r="B728" s="268"/>
    </row>
    <row r="729" spans="2:2" ht="15.75" customHeight="1" x14ac:dyDescent="0.3">
      <c r="B729" s="268"/>
    </row>
    <row r="730" spans="2:2" ht="15.75" customHeight="1" x14ac:dyDescent="0.3">
      <c r="B730" s="268"/>
    </row>
    <row r="731" spans="2:2" ht="15.75" customHeight="1" x14ac:dyDescent="0.3">
      <c r="B731" s="268"/>
    </row>
    <row r="732" spans="2:2" ht="15.75" customHeight="1" x14ac:dyDescent="0.3">
      <c r="B732" s="268"/>
    </row>
    <row r="733" spans="2:2" ht="15.75" customHeight="1" x14ac:dyDescent="0.3">
      <c r="B733" s="268"/>
    </row>
    <row r="734" spans="2:2" ht="15.75" customHeight="1" x14ac:dyDescent="0.3">
      <c r="B734" s="268"/>
    </row>
    <row r="735" spans="2:2" ht="15.75" customHeight="1" x14ac:dyDescent="0.3">
      <c r="B735" s="268"/>
    </row>
    <row r="736" spans="2:2" ht="15.75" customHeight="1" x14ac:dyDescent="0.3">
      <c r="B736" s="268"/>
    </row>
    <row r="737" spans="2:2" ht="15.75" customHeight="1" x14ac:dyDescent="0.3">
      <c r="B737" s="268"/>
    </row>
    <row r="738" spans="2:2" ht="15.75" customHeight="1" x14ac:dyDescent="0.3">
      <c r="B738" s="268"/>
    </row>
    <row r="739" spans="2:2" ht="15.75" customHeight="1" x14ac:dyDescent="0.3">
      <c r="B739" s="268"/>
    </row>
    <row r="740" spans="2:2" ht="15.75" customHeight="1" x14ac:dyDescent="0.3">
      <c r="B740" s="268"/>
    </row>
    <row r="741" spans="2:2" ht="15.75" customHeight="1" x14ac:dyDescent="0.3">
      <c r="B741" s="268"/>
    </row>
    <row r="742" spans="2:2" ht="15.75" customHeight="1" x14ac:dyDescent="0.3">
      <c r="B742" s="268"/>
    </row>
    <row r="743" spans="2:2" ht="15.75" customHeight="1" x14ac:dyDescent="0.3">
      <c r="B743" s="268"/>
    </row>
    <row r="744" spans="2:2" ht="15.75" customHeight="1" x14ac:dyDescent="0.3">
      <c r="B744" s="268"/>
    </row>
    <row r="745" spans="2:2" ht="15.75" customHeight="1" x14ac:dyDescent="0.3">
      <c r="B745" s="268"/>
    </row>
    <row r="746" spans="2:2" ht="15.75" customHeight="1" x14ac:dyDescent="0.3">
      <c r="B746" s="268"/>
    </row>
    <row r="747" spans="2:2" ht="15.75" customHeight="1" x14ac:dyDescent="0.3">
      <c r="B747" s="268"/>
    </row>
    <row r="748" spans="2:2" ht="15.75" customHeight="1" x14ac:dyDescent="0.3">
      <c r="B748" s="268"/>
    </row>
    <row r="749" spans="2:2" ht="15.75" customHeight="1" x14ac:dyDescent="0.3">
      <c r="B749" s="268"/>
    </row>
    <row r="750" spans="2:2" ht="15.75" customHeight="1" x14ac:dyDescent="0.3">
      <c r="B750" s="268"/>
    </row>
    <row r="751" spans="2:2" ht="15.75" customHeight="1" x14ac:dyDescent="0.3">
      <c r="B751" s="268"/>
    </row>
    <row r="752" spans="2:2" ht="15.75" customHeight="1" x14ac:dyDescent="0.3">
      <c r="B752" s="268"/>
    </row>
    <row r="753" spans="2:2" ht="15.75" customHeight="1" x14ac:dyDescent="0.3">
      <c r="B753" s="268"/>
    </row>
    <row r="754" spans="2:2" ht="15.75" customHeight="1" x14ac:dyDescent="0.3">
      <c r="B754" s="268"/>
    </row>
    <row r="755" spans="2:2" ht="15.75" customHeight="1" x14ac:dyDescent="0.3">
      <c r="B755" s="268"/>
    </row>
    <row r="756" spans="2:2" ht="15.75" customHeight="1" x14ac:dyDescent="0.3">
      <c r="B756" s="268"/>
    </row>
    <row r="757" spans="2:2" ht="15.75" customHeight="1" x14ac:dyDescent="0.3">
      <c r="B757" s="268"/>
    </row>
    <row r="758" spans="2:2" ht="15.75" customHeight="1" x14ac:dyDescent="0.3">
      <c r="B758" s="268"/>
    </row>
    <row r="759" spans="2:2" ht="15.75" customHeight="1" x14ac:dyDescent="0.3">
      <c r="B759" s="268"/>
    </row>
    <row r="760" spans="2:2" ht="15.75" customHeight="1" x14ac:dyDescent="0.3">
      <c r="B760" s="268"/>
    </row>
    <row r="761" spans="2:2" ht="15.75" customHeight="1" x14ac:dyDescent="0.3">
      <c r="B761" s="268"/>
    </row>
    <row r="762" spans="2:2" ht="15.75" customHeight="1" x14ac:dyDescent="0.3">
      <c r="B762" s="268"/>
    </row>
    <row r="763" spans="2:2" ht="15.75" customHeight="1" x14ac:dyDescent="0.3">
      <c r="B763" s="268"/>
    </row>
    <row r="764" spans="2:2" ht="15.75" customHeight="1" x14ac:dyDescent="0.3">
      <c r="B764" s="268"/>
    </row>
    <row r="765" spans="2:2" ht="15.75" customHeight="1" x14ac:dyDescent="0.3">
      <c r="B765" s="268"/>
    </row>
    <row r="766" spans="2:2" ht="15.75" customHeight="1" x14ac:dyDescent="0.3">
      <c r="B766" s="268"/>
    </row>
    <row r="767" spans="2:2" ht="15.75" customHeight="1" x14ac:dyDescent="0.3">
      <c r="B767" s="268"/>
    </row>
    <row r="768" spans="2:2" ht="15.75" customHeight="1" x14ac:dyDescent="0.3">
      <c r="B768" s="268"/>
    </row>
    <row r="769" spans="2:2" ht="15.75" customHeight="1" x14ac:dyDescent="0.3">
      <c r="B769" s="268"/>
    </row>
    <row r="770" spans="2:2" ht="15.75" customHeight="1" x14ac:dyDescent="0.3">
      <c r="B770" s="268"/>
    </row>
    <row r="771" spans="2:2" ht="15.75" customHeight="1" x14ac:dyDescent="0.3">
      <c r="B771" s="268"/>
    </row>
    <row r="772" spans="2:2" ht="15.75" customHeight="1" x14ac:dyDescent="0.3">
      <c r="B772" s="268"/>
    </row>
    <row r="773" spans="2:2" ht="15.75" customHeight="1" x14ac:dyDescent="0.3">
      <c r="B773" s="268"/>
    </row>
    <row r="774" spans="2:2" ht="15.75" customHeight="1" x14ac:dyDescent="0.3">
      <c r="B774" s="268"/>
    </row>
    <row r="775" spans="2:2" ht="15.75" customHeight="1" x14ac:dyDescent="0.3">
      <c r="B775" s="268"/>
    </row>
    <row r="776" spans="2:2" ht="15.75" customHeight="1" x14ac:dyDescent="0.3">
      <c r="B776" s="268"/>
    </row>
    <row r="777" spans="2:2" ht="15.75" customHeight="1" x14ac:dyDescent="0.3">
      <c r="B777" s="268"/>
    </row>
    <row r="778" spans="2:2" ht="15.75" customHeight="1" x14ac:dyDescent="0.3">
      <c r="B778" s="268"/>
    </row>
    <row r="779" spans="2:2" ht="15.75" customHeight="1" x14ac:dyDescent="0.3">
      <c r="B779" s="268"/>
    </row>
    <row r="780" spans="2:2" ht="15.75" customHeight="1" x14ac:dyDescent="0.3">
      <c r="B780" s="268"/>
    </row>
    <row r="781" spans="2:2" ht="15.75" customHeight="1" x14ac:dyDescent="0.3">
      <c r="B781" s="268"/>
    </row>
    <row r="782" spans="2:2" ht="15.75" customHeight="1" x14ac:dyDescent="0.3">
      <c r="B782" s="268"/>
    </row>
    <row r="783" spans="2:2" ht="15.75" customHeight="1" x14ac:dyDescent="0.3">
      <c r="B783" s="268"/>
    </row>
    <row r="784" spans="2:2" ht="15.75" customHeight="1" x14ac:dyDescent="0.3">
      <c r="B784" s="268"/>
    </row>
    <row r="785" spans="2:2" ht="15.75" customHeight="1" x14ac:dyDescent="0.3">
      <c r="B785" s="268"/>
    </row>
    <row r="786" spans="2:2" ht="15.75" customHeight="1" x14ac:dyDescent="0.3">
      <c r="B786" s="268"/>
    </row>
    <row r="787" spans="2:2" ht="15.75" customHeight="1" x14ac:dyDescent="0.3">
      <c r="B787" s="268"/>
    </row>
    <row r="788" spans="2:2" ht="15.75" customHeight="1" x14ac:dyDescent="0.3">
      <c r="B788" s="268"/>
    </row>
    <row r="789" spans="2:2" ht="15.75" customHeight="1" x14ac:dyDescent="0.3">
      <c r="B789" s="268"/>
    </row>
    <row r="790" spans="2:2" ht="15.75" customHeight="1" x14ac:dyDescent="0.3">
      <c r="B790" s="268"/>
    </row>
    <row r="791" spans="2:2" ht="15.75" customHeight="1" x14ac:dyDescent="0.3">
      <c r="B791" s="268"/>
    </row>
    <row r="792" spans="2:2" ht="15.75" customHeight="1" x14ac:dyDescent="0.3">
      <c r="B792" s="268"/>
    </row>
    <row r="793" spans="2:2" ht="15.75" customHeight="1" x14ac:dyDescent="0.3">
      <c r="B793" s="268"/>
    </row>
    <row r="794" spans="2:2" ht="15.75" customHeight="1" x14ac:dyDescent="0.3">
      <c r="B794" s="268"/>
    </row>
    <row r="795" spans="2:2" ht="15.75" customHeight="1" x14ac:dyDescent="0.3">
      <c r="B795" s="268"/>
    </row>
    <row r="796" spans="2:2" ht="15.75" customHeight="1" x14ac:dyDescent="0.3">
      <c r="B796" s="268"/>
    </row>
    <row r="797" spans="2:2" ht="15.75" customHeight="1" x14ac:dyDescent="0.3">
      <c r="B797" s="268"/>
    </row>
    <row r="798" spans="2:2" ht="15.75" customHeight="1" x14ac:dyDescent="0.3">
      <c r="B798" s="268"/>
    </row>
    <row r="799" spans="2:2" ht="15.75" customHeight="1" x14ac:dyDescent="0.3">
      <c r="B799" s="268"/>
    </row>
    <row r="800" spans="2:2" ht="15.75" customHeight="1" x14ac:dyDescent="0.3">
      <c r="B800" s="268"/>
    </row>
    <row r="801" spans="2:2" ht="15.75" customHeight="1" x14ac:dyDescent="0.3">
      <c r="B801" s="268"/>
    </row>
    <row r="802" spans="2:2" ht="15.75" customHeight="1" x14ac:dyDescent="0.3">
      <c r="B802" s="268"/>
    </row>
    <row r="803" spans="2:2" ht="15.75" customHeight="1" x14ac:dyDescent="0.3">
      <c r="B803" s="268"/>
    </row>
    <row r="804" spans="2:2" ht="15.75" customHeight="1" x14ac:dyDescent="0.3">
      <c r="B804" s="268"/>
    </row>
    <row r="805" spans="2:2" ht="15.75" customHeight="1" x14ac:dyDescent="0.3">
      <c r="B805" s="268"/>
    </row>
    <row r="806" spans="2:2" ht="15.75" customHeight="1" x14ac:dyDescent="0.3">
      <c r="B806" s="268"/>
    </row>
    <row r="807" spans="2:2" ht="15.75" customHeight="1" x14ac:dyDescent="0.3">
      <c r="B807" s="268"/>
    </row>
    <row r="808" spans="2:2" ht="15.75" customHeight="1" x14ac:dyDescent="0.3">
      <c r="B808" s="268"/>
    </row>
    <row r="809" spans="2:2" ht="15.75" customHeight="1" x14ac:dyDescent="0.3">
      <c r="B809" s="268"/>
    </row>
    <row r="810" spans="2:2" ht="15.75" customHeight="1" x14ac:dyDescent="0.3">
      <c r="B810" s="268"/>
    </row>
    <row r="811" spans="2:2" ht="15.75" customHeight="1" x14ac:dyDescent="0.3">
      <c r="B811" s="268"/>
    </row>
    <row r="812" spans="2:2" ht="15.75" customHeight="1" x14ac:dyDescent="0.3">
      <c r="B812" s="268"/>
    </row>
    <row r="813" spans="2:2" ht="15.75" customHeight="1" x14ac:dyDescent="0.3">
      <c r="B813" s="268"/>
    </row>
    <row r="814" spans="2:2" ht="15.75" customHeight="1" x14ac:dyDescent="0.3">
      <c r="B814" s="268"/>
    </row>
    <row r="815" spans="2:2" ht="15.75" customHeight="1" x14ac:dyDescent="0.3">
      <c r="B815" s="268"/>
    </row>
    <row r="816" spans="2:2" ht="15.75" customHeight="1" x14ac:dyDescent="0.3">
      <c r="B816" s="268"/>
    </row>
    <row r="817" spans="2:2" ht="15.75" customHeight="1" x14ac:dyDescent="0.3">
      <c r="B817" s="268"/>
    </row>
    <row r="818" spans="2:2" ht="15.75" customHeight="1" x14ac:dyDescent="0.3">
      <c r="B818" s="268"/>
    </row>
    <row r="819" spans="2:2" ht="15.75" customHeight="1" x14ac:dyDescent="0.3">
      <c r="B819" s="268"/>
    </row>
    <row r="820" spans="2:2" ht="15.75" customHeight="1" x14ac:dyDescent="0.3">
      <c r="B820" s="268"/>
    </row>
    <row r="821" spans="2:2" ht="15.75" customHeight="1" x14ac:dyDescent="0.3">
      <c r="B821" s="268"/>
    </row>
    <row r="822" spans="2:2" ht="15.75" customHeight="1" x14ac:dyDescent="0.3">
      <c r="B822" s="268"/>
    </row>
    <row r="823" spans="2:2" ht="15.75" customHeight="1" x14ac:dyDescent="0.3">
      <c r="B823" s="268"/>
    </row>
    <row r="824" spans="2:2" ht="15.75" customHeight="1" x14ac:dyDescent="0.3">
      <c r="B824" s="268"/>
    </row>
    <row r="825" spans="2:2" ht="15.75" customHeight="1" x14ac:dyDescent="0.3">
      <c r="B825" s="268"/>
    </row>
    <row r="826" spans="2:2" ht="15.75" customHeight="1" x14ac:dyDescent="0.3">
      <c r="B826" s="268"/>
    </row>
    <row r="827" spans="2:2" ht="15.75" customHeight="1" x14ac:dyDescent="0.3">
      <c r="B827" s="268"/>
    </row>
    <row r="828" spans="2:2" ht="15.75" customHeight="1" x14ac:dyDescent="0.3">
      <c r="B828" s="268"/>
    </row>
    <row r="829" spans="2:2" ht="15.75" customHeight="1" x14ac:dyDescent="0.3">
      <c r="B829" s="268"/>
    </row>
    <row r="830" spans="2:2" ht="15.75" customHeight="1" x14ac:dyDescent="0.3">
      <c r="B830" s="268"/>
    </row>
    <row r="831" spans="2:2" ht="15.75" customHeight="1" x14ac:dyDescent="0.3">
      <c r="B831" s="268"/>
    </row>
    <row r="832" spans="2:2" ht="15.75" customHeight="1" x14ac:dyDescent="0.3">
      <c r="B832" s="268"/>
    </row>
    <row r="833" spans="2:2" ht="15.75" customHeight="1" x14ac:dyDescent="0.3">
      <c r="B833" s="268"/>
    </row>
    <row r="834" spans="2:2" ht="15.75" customHeight="1" x14ac:dyDescent="0.3">
      <c r="B834" s="268"/>
    </row>
    <row r="835" spans="2:2" ht="15.75" customHeight="1" x14ac:dyDescent="0.3">
      <c r="B835" s="268"/>
    </row>
    <row r="836" spans="2:2" ht="15.75" customHeight="1" x14ac:dyDescent="0.3">
      <c r="B836" s="268"/>
    </row>
    <row r="837" spans="2:2" ht="15.75" customHeight="1" x14ac:dyDescent="0.3">
      <c r="B837" s="268"/>
    </row>
    <row r="838" spans="2:2" ht="15.75" customHeight="1" x14ac:dyDescent="0.3">
      <c r="B838" s="268"/>
    </row>
    <row r="839" spans="2:2" ht="15.75" customHeight="1" x14ac:dyDescent="0.3">
      <c r="B839" s="268"/>
    </row>
    <row r="840" spans="2:2" ht="15.75" customHeight="1" x14ac:dyDescent="0.3">
      <c r="B840" s="268"/>
    </row>
    <row r="841" spans="2:2" ht="15.75" customHeight="1" x14ac:dyDescent="0.3">
      <c r="B841" s="268"/>
    </row>
    <row r="842" spans="2:2" ht="15.75" customHeight="1" x14ac:dyDescent="0.3">
      <c r="B842" s="268"/>
    </row>
    <row r="843" spans="2:2" ht="15.75" customHeight="1" x14ac:dyDescent="0.3">
      <c r="B843" s="268"/>
    </row>
    <row r="844" spans="2:2" ht="15.75" customHeight="1" x14ac:dyDescent="0.3">
      <c r="B844" s="268"/>
    </row>
    <row r="845" spans="2:2" ht="15.75" customHeight="1" x14ac:dyDescent="0.3">
      <c r="B845" s="268"/>
    </row>
    <row r="846" spans="2:2" ht="15.75" customHeight="1" x14ac:dyDescent="0.3">
      <c r="B846" s="268"/>
    </row>
    <row r="847" spans="2:2" ht="15.75" customHeight="1" x14ac:dyDescent="0.3">
      <c r="B847" s="268"/>
    </row>
    <row r="848" spans="2:2" ht="15.75" customHeight="1" x14ac:dyDescent="0.3">
      <c r="B848" s="268"/>
    </row>
    <row r="849" spans="2:2" ht="15.75" customHeight="1" x14ac:dyDescent="0.3">
      <c r="B849" s="268"/>
    </row>
    <row r="850" spans="2:2" ht="15.75" customHeight="1" x14ac:dyDescent="0.3">
      <c r="B850" s="268"/>
    </row>
    <row r="851" spans="2:2" ht="15.75" customHeight="1" x14ac:dyDescent="0.3">
      <c r="B851" s="268"/>
    </row>
    <row r="852" spans="2:2" ht="15.75" customHeight="1" x14ac:dyDescent="0.3">
      <c r="B852" s="268"/>
    </row>
    <row r="853" spans="2:2" ht="15.75" customHeight="1" x14ac:dyDescent="0.3">
      <c r="B853" s="268"/>
    </row>
    <row r="854" spans="2:2" ht="15.75" customHeight="1" x14ac:dyDescent="0.3">
      <c r="B854" s="268"/>
    </row>
    <row r="855" spans="2:2" ht="15.75" customHeight="1" x14ac:dyDescent="0.3">
      <c r="B855" s="268"/>
    </row>
    <row r="856" spans="2:2" ht="15.75" customHeight="1" x14ac:dyDescent="0.3">
      <c r="B856" s="268"/>
    </row>
    <row r="857" spans="2:2" ht="15.75" customHeight="1" x14ac:dyDescent="0.3">
      <c r="B857" s="268"/>
    </row>
    <row r="858" spans="2:2" ht="15.75" customHeight="1" x14ac:dyDescent="0.3">
      <c r="B858" s="268"/>
    </row>
    <row r="859" spans="2:2" ht="15.75" customHeight="1" x14ac:dyDescent="0.3">
      <c r="B859" s="268"/>
    </row>
    <row r="860" spans="2:2" ht="15.75" customHeight="1" x14ac:dyDescent="0.3">
      <c r="B860" s="268"/>
    </row>
    <row r="861" spans="2:2" ht="15.75" customHeight="1" x14ac:dyDescent="0.3">
      <c r="B861" s="268"/>
    </row>
    <row r="862" spans="2:2" ht="15.75" customHeight="1" x14ac:dyDescent="0.3">
      <c r="B862" s="268"/>
    </row>
    <row r="863" spans="2:2" ht="15.75" customHeight="1" x14ac:dyDescent="0.3">
      <c r="B863" s="268"/>
    </row>
    <row r="864" spans="2:2" ht="15.75" customHeight="1" x14ac:dyDescent="0.3">
      <c r="B864" s="268"/>
    </row>
    <row r="865" spans="2:2" ht="15.75" customHeight="1" x14ac:dyDescent="0.3">
      <c r="B865" s="268"/>
    </row>
    <row r="866" spans="2:2" ht="15.75" customHeight="1" x14ac:dyDescent="0.3">
      <c r="B866" s="268"/>
    </row>
    <row r="867" spans="2:2" ht="15.75" customHeight="1" x14ac:dyDescent="0.3">
      <c r="B867" s="268"/>
    </row>
    <row r="868" spans="2:2" ht="15.75" customHeight="1" x14ac:dyDescent="0.3">
      <c r="B868" s="268"/>
    </row>
    <row r="869" spans="2:2" ht="15.75" customHeight="1" x14ac:dyDescent="0.3">
      <c r="B869" s="268"/>
    </row>
    <row r="870" spans="2:2" ht="15.75" customHeight="1" x14ac:dyDescent="0.3">
      <c r="B870" s="268"/>
    </row>
    <row r="871" spans="2:2" ht="15.75" customHeight="1" x14ac:dyDescent="0.3">
      <c r="B871" s="268"/>
    </row>
    <row r="872" spans="2:2" ht="15.75" customHeight="1" x14ac:dyDescent="0.3">
      <c r="B872" s="268"/>
    </row>
    <row r="873" spans="2:2" ht="15.75" customHeight="1" x14ac:dyDescent="0.3">
      <c r="B873" s="268"/>
    </row>
    <row r="874" spans="2:2" ht="15.75" customHeight="1" x14ac:dyDescent="0.3">
      <c r="B874" s="268"/>
    </row>
    <row r="875" spans="2:2" ht="15.75" customHeight="1" x14ac:dyDescent="0.3">
      <c r="B875" s="268"/>
    </row>
    <row r="876" spans="2:2" ht="15.75" customHeight="1" x14ac:dyDescent="0.3">
      <c r="B876" s="268"/>
    </row>
    <row r="877" spans="2:2" ht="15.75" customHeight="1" x14ac:dyDescent="0.3">
      <c r="B877" s="268"/>
    </row>
    <row r="878" spans="2:2" ht="15.75" customHeight="1" x14ac:dyDescent="0.3">
      <c r="B878" s="268"/>
    </row>
    <row r="879" spans="2:2" ht="15.75" customHeight="1" x14ac:dyDescent="0.3">
      <c r="B879" s="268"/>
    </row>
    <row r="880" spans="2:2" ht="15.75" customHeight="1" x14ac:dyDescent="0.3">
      <c r="B880" s="268"/>
    </row>
    <row r="881" spans="2:2" ht="15.75" customHeight="1" x14ac:dyDescent="0.3">
      <c r="B881" s="268"/>
    </row>
    <row r="882" spans="2:2" ht="15.75" customHeight="1" x14ac:dyDescent="0.3">
      <c r="B882" s="268"/>
    </row>
    <row r="883" spans="2:2" ht="15.75" customHeight="1" x14ac:dyDescent="0.3">
      <c r="B883" s="268"/>
    </row>
    <row r="884" spans="2:2" ht="15.75" customHeight="1" x14ac:dyDescent="0.3">
      <c r="B884" s="268"/>
    </row>
    <row r="885" spans="2:2" ht="15.75" customHeight="1" x14ac:dyDescent="0.3">
      <c r="B885" s="268"/>
    </row>
    <row r="886" spans="2:2" ht="15.75" customHeight="1" x14ac:dyDescent="0.3">
      <c r="B886" s="268"/>
    </row>
    <row r="887" spans="2:2" ht="15.75" customHeight="1" x14ac:dyDescent="0.3">
      <c r="B887" s="268"/>
    </row>
    <row r="888" spans="2:2" ht="15.75" customHeight="1" x14ac:dyDescent="0.3">
      <c r="B888" s="268"/>
    </row>
    <row r="889" spans="2:2" ht="15.75" customHeight="1" x14ac:dyDescent="0.3">
      <c r="B889" s="268"/>
    </row>
    <row r="890" spans="2:2" ht="15.75" customHeight="1" x14ac:dyDescent="0.3">
      <c r="B890" s="268"/>
    </row>
    <row r="891" spans="2:2" ht="15.75" customHeight="1" x14ac:dyDescent="0.3">
      <c r="B891" s="268"/>
    </row>
    <row r="892" spans="2:2" ht="15.75" customHeight="1" x14ac:dyDescent="0.3">
      <c r="B892" s="268"/>
    </row>
    <row r="893" spans="2:2" ht="15.75" customHeight="1" x14ac:dyDescent="0.3">
      <c r="B893" s="268"/>
    </row>
    <row r="894" spans="2:2" ht="15.75" customHeight="1" x14ac:dyDescent="0.3">
      <c r="B894" s="268"/>
    </row>
    <row r="895" spans="2:2" ht="15.75" customHeight="1" x14ac:dyDescent="0.3">
      <c r="B895" s="268"/>
    </row>
    <row r="896" spans="2:2" ht="15.75" customHeight="1" x14ac:dyDescent="0.3">
      <c r="B896" s="268"/>
    </row>
    <row r="897" spans="2:2" ht="15.75" customHeight="1" x14ac:dyDescent="0.3">
      <c r="B897" s="268"/>
    </row>
    <row r="898" spans="2:2" ht="15.75" customHeight="1" x14ac:dyDescent="0.3">
      <c r="B898" s="268"/>
    </row>
    <row r="899" spans="2:2" ht="15.75" customHeight="1" x14ac:dyDescent="0.3">
      <c r="B899" s="268"/>
    </row>
    <row r="900" spans="2:2" ht="15.75" customHeight="1" x14ac:dyDescent="0.3">
      <c r="B900" s="268"/>
    </row>
    <row r="901" spans="2:2" ht="15.75" customHeight="1" x14ac:dyDescent="0.3">
      <c r="B901" s="268"/>
    </row>
    <row r="902" spans="2:2" ht="15.75" customHeight="1" x14ac:dyDescent="0.3">
      <c r="B902" s="268"/>
    </row>
    <row r="903" spans="2:2" ht="15.75" customHeight="1" x14ac:dyDescent="0.3">
      <c r="B903" s="268"/>
    </row>
    <row r="904" spans="2:2" ht="15.75" customHeight="1" x14ac:dyDescent="0.3">
      <c r="B904" s="268"/>
    </row>
    <row r="905" spans="2:2" ht="15.75" customHeight="1" x14ac:dyDescent="0.3">
      <c r="B905" s="268"/>
    </row>
    <row r="906" spans="2:2" ht="15.75" customHeight="1" x14ac:dyDescent="0.3">
      <c r="B906" s="268"/>
    </row>
    <row r="907" spans="2:2" ht="15.75" customHeight="1" x14ac:dyDescent="0.3">
      <c r="B907" s="268"/>
    </row>
    <row r="908" spans="2:2" ht="15.75" customHeight="1" x14ac:dyDescent="0.3">
      <c r="B908" s="268"/>
    </row>
    <row r="909" spans="2:2" ht="15.75" customHeight="1" x14ac:dyDescent="0.3">
      <c r="B909" s="268"/>
    </row>
    <row r="910" spans="2:2" ht="15.75" customHeight="1" x14ac:dyDescent="0.3">
      <c r="B910" s="268"/>
    </row>
    <row r="911" spans="2:2" ht="15.75" customHeight="1" x14ac:dyDescent="0.3">
      <c r="B911" s="268"/>
    </row>
    <row r="912" spans="2:2" ht="15.75" customHeight="1" x14ac:dyDescent="0.3">
      <c r="B912" s="268"/>
    </row>
    <row r="913" spans="2:2" ht="15.75" customHeight="1" x14ac:dyDescent="0.3">
      <c r="B913" s="268"/>
    </row>
    <row r="914" spans="2:2" ht="15.75" customHeight="1" x14ac:dyDescent="0.3">
      <c r="B914" s="268"/>
    </row>
    <row r="915" spans="2:2" ht="15.75" customHeight="1" x14ac:dyDescent="0.3">
      <c r="B915" s="268"/>
    </row>
    <row r="916" spans="2:2" ht="15.75" customHeight="1" x14ac:dyDescent="0.3">
      <c r="B916" s="268"/>
    </row>
    <row r="917" spans="2:2" ht="15.75" customHeight="1" x14ac:dyDescent="0.3">
      <c r="B917" s="268"/>
    </row>
    <row r="918" spans="2:2" ht="15.75" customHeight="1" x14ac:dyDescent="0.3">
      <c r="B918" s="268"/>
    </row>
    <row r="919" spans="2:2" ht="15.75" customHeight="1" x14ac:dyDescent="0.3">
      <c r="B919" s="268"/>
    </row>
    <row r="920" spans="2:2" ht="15.75" customHeight="1" x14ac:dyDescent="0.3">
      <c r="B920" s="268"/>
    </row>
    <row r="921" spans="2:2" ht="15.75" customHeight="1" x14ac:dyDescent="0.3">
      <c r="B921" s="268"/>
    </row>
    <row r="922" spans="2:2" ht="15.75" customHeight="1" x14ac:dyDescent="0.3">
      <c r="B922" s="268"/>
    </row>
    <row r="923" spans="2:2" ht="15.75" customHeight="1" x14ac:dyDescent="0.3">
      <c r="B923" s="268"/>
    </row>
    <row r="924" spans="2:2" ht="15.75" customHeight="1" x14ac:dyDescent="0.3">
      <c r="B924" s="268"/>
    </row>
    <row r="925" spans="2:2" ht="15.75" customHeight="1" x14ac:dyDescent="0.3">
      <c r="B925" s="268"/>
    </row>
    <row r="926" spans="2:2" ht="15.75" customHeight="1" x14ac:dyDescent="0.3">
      <c r="B926" s="268"/>
    </row>
    <row r="927" spans="2:2" ht="15.75" customHeight="1" x14ac:dyDescent="0.3">
      <c r="B927" s="268"/>
    </row>
    <row r="928" spans="2:2" ht="15.75" customHeight="1" x14ac:dyDescent="0.3">
      <c r="B928" s="268"/>
    </row>
    <row r="929" spans="2:2" ht="15.75" customHeight="1" x14ac:dyDescent="0.3">
      <c r="B929" s="268"/>
    </row>
    <row r="930" spans="2:2" ht="15.75" customHeight="1" x14ac:dyDescent="0.3">
      <c r="B930" s="268"/>
    </row>
    <row r="931" spans="2:2" ht="15.75" customHeight="1" x14ac:dyDescent="0.3">
      <c r="B931" s="268"/>
    </row>
    <row r="932" spans="2:2" ht="15.75" customHeight="1" x14ac:dyDescent="0.3">
      <c r="B932" s="268"/>
    </row>
    <row r="933" spans="2:2" ht="15.75" customHeight="1" x14ac:dyDescent="0.3">
      <c r="B933" s="268"/>
    </row>
    <row r="934" spans="2:2" ht="15.75" customHeight="1" x14ac:dyDescent="0.3">
      <c r="B934" s="268"/>
    </row>
    <row r="935" spans="2:2" ht="15.75" customHeight="1" x14ac:dyDescent="0.3">
      <c r="B935" s="268"/>
    </row>
    <row r="936" spans="2:2" ht="15.75" customHeight="1" x14ac:dyDescent="0.3">
      <c r="B936" s="268"/>
    </row>
    <row r="937" spans="2:2" ht="15.75" customHeight="1" x14ac:dyDescent="0.3">
      <c r="B937" s="268"/>
    </row>
    <row r="938" spans="2:2" ht="15.75" customHeight="1" x14ac:dyDescent="0.3">
      <c r="B938" s="268"/>
    </row>
    <row r="939" spans="2:2" ht="15.75" customHeight="1" x14ac:dyDescent="0.3">
      <c r="B939" s="268"/>
    </row>
    <row r="940" spans="2:2" ht="15.75" customHeight="1" x14ac:dyDescent="0.3">
      <c r="B940" s="268"/>
    </row>
    <row r="941" spans="2:2" ht="15.75" customHeight="1" x14ac:dyDescent="0.3">
      <c r="B941" s="268"/>
    </row>
    <row r="942" spans="2:2" ht="15.75" customHeight="1" x14ac:dyDescent="0.3">
      <c r="B942" s="268"/>
    </row>
    <row r="943" spans="2:2" ht="15.75" customHeight="1" x14ac:dyDescent="0.3">
      <c r="B943" s="268"/>
    </row>
    <row r="944" spans="2:2" ht="15.75" customHeight="1" x14ac:dyDescent="0.3">
      <c r="B944" s="268"/>
    </row>
    <row r="945" spans="2:2" ht="15.75" customHeight="1" x14ac:dyDescent="0.3">
      <c r="B945" s="268"/>
    </row>
    <row r="946" spans="2:2" ht="15.75" customHeight="1" x14ac:dyDescent="0.3">
      <c r="B946" s="268"/>
    </row>
    <row r="947" spans="2:2" ht="15.75" customHeight="1" x14ac:dyDescent="0.3">
      <c r="B947" s="268"/>
    </row>
    <row r="948" spans="2:2" ht="15.75" customHeight="1" x14ac:dyDescent="0.3">
      <c r="B948" s="268"/>
    </row>
    <row r="949" spans="2:2" ht="15.75" customHeight="1" x14ac:dyDescent="0.3">
      <c r="B949" s="268"/>
    </row>
    <row r="950" spans="2:2" ht="15.75" customHeight="1" x14ac:dyDescent="0.3">
      <c r="B950" s="268"/>
    </row>
    <row r="951" spans="2:2" ht="15.75" customHeight="1" x14ac:dyDescent="0.3">
      <c r="B951" s="268"/>
    </row>
    <row r="952" spans="2:2" ht="15.75" customHeight="1" x14ac:dyDescent="0.3">
      <c r="B952" s="268"/>
    </row>
    <row r="953" spans="2:2" ht="15.75" customHeight="1" x14ac:dyDescent="0.3">
      <c r="B953" s="268"/>
    </row>
    <row r="954" spans="2:2" ht="15.75" customHeight="1" x14ac:dyDescent="0.3">
      <c r="B954" s="268"/>
    </row>
    <row r="955" spans="2:2" ht="15.75" customHeight="1" x14ac:dyDescent="0.3">
      <c r="B955" s="268"/>
    </row>
    <row r="956" spans="2:2" ht="15.75" customHeight="1" x14ac:dyDescent="0.3">
      <c r="B956" s="268"/>
    </row>
    <row r="957" spans="2:2" ht="15.75" customHeight="1" x14ac:dyDescent="0.3">
      <c r="B957" s="268"/>
    </row>
    <row r="958" spans="2:2" ht="15.75" customHeight="1" x14ac:dyDescent="0.3">
      <c r="B958" s="268"/>
    </row>
    <row r="959" spans="2:2" ht="15.75" customHeight="1" x14ac:dyDescent="0.3">
      <c r="B959" s="268"/>
    </row>
    <row r="960" spans="2:2" ht="15.75" customHeight="1" x14ac:dyDescent="0.3">
      <c r="B960" s="268"/>
    </row>
    <row r="961" spans="2:2" ht="15.75" customHeight="1" x14ac:dyDescent="0.3">
      <c r="B961" s="268"/>
    </row>
    <row r="962" spans="2:2" ht="15.75" customHeight="1" x14ac:dyDescent="0.3">
      <c r="B962" s="268"/>
    </row>
    <row r="963" spans="2:2" ht="15.75" customHeight="1" x14ac:dyDescent="0.3">
      <c r="B963" s="268"/>
    </row>
    <row r="964" spans="2:2" ht="15.75" customHeight="1" x14ac:dyDescent="0.3">
      <c r="B964" s="268"/>
    </row>
    <row r="965" spans="2:2" ht="15.75" customHeight="1" x14ac:dyDescent="0.3">
      <c r="B965" s="268"/>
    </row>
    <row r="966" spans="2:2" ht="15.75" customHeight="1" x14ac:dyDescent="0.3">
      <c r="B966" s="268"/>
    </row>
    <row r="967" spans="2:2" ht="15.75" customHeight="1" x14ac:dyDescent="0.3">
      <c r="B967" s="268"/>
    </row>
    <row r="968" spans="2:2" ht="15.75" customHeight="1" x14ac:dyDescent="0.3">
      <c r="B968" s="268"/>
    </row>
    <row r="969" spans="2:2" ht="15.75" customHeight="1" x14ac:dyDescent="0.3">
      <c r="B969" s="268"/>
    </row>
    <row r="970" spans="2:2" ht="15.75" customHeight="1" x14ac:dyDescent="0.3">
      <c r="B970" s="268"/>
    </row>
    <row r="971" spans="2:2" ht="15.75" customHeight="1" x14ac:dyDescent="0.3">
      <c r="B971" s="268"/>
    </row>
    <row r="972" spans="2:2" ht="15.75" customHeight="1" x14ac:dyDescent="0.3">
      <c r="B972" s="268"/>
    </row>
    <row r="973" spans="2:2" ht="15.75" customHeight="1" x14ac:dyDescent="0.3">
      <c r="B973" s="268"/>
    </row>
    <row r="974" spans="2:2" ht="15.75" customHeight="1" x14ac:dyDescent="0.3">
      <c r="B974" s="268"/>
    </row>
    <row r="975" spans="2:2" ht="15.75" customHeight="1" x14ac:dyDescent="0.3">
      <c r="B975" s="268"/>
    </row>
    <row r="976" spans="2:2" ht="15.75" customHeight="1" x14ac:dyDescent="0.3">
      <c r="B976" s="268"/>
    </row>
    <row r="977" spans="2:2" ht="15.75" customHeight="1" x14ac:dyDescent="0.3">
      <c r="B977" s="268"/>
    </row>
    <row r="978" spans="2:2" ht="15.75" customHeight="1" x14ac:dyDescent="0.3">
      <c r="B978" s="268"/>
    </row>
    <row r="979" spans="2:2" ht="15.75" customHeight="1" x14ac:dyDescent="0.3">
      <c r="B979" s="268"/>
    </row>
    <row r="980" spans="2:2" ht="15.75" customHeight="1" x14ac:dyDescent="0.3">
      <c r="B980" s="268"/>
    </row>
    <row r="981" spans="2:2" ht="15.75" customHeight="1" x14ac:dyDescent="0.3">
      <c r="B981" s="268"/>
    </row>
    <row r="982" spans="2:2" ht="15.75" customHeight="1" x14ac:dyDescent="0.3">
      <c r="B982" s="268"/>
    </row>
    <row r="983" spans="2:2" ht="15.75" customHeight="1" x14ac:dyDescent="0.3">
      <c r="B983" s="268"/>
    </row>
    <row r="984" spans="2:2" ht="15.75" customHeight="1" x14ac:dyDescent="0.3">
      <c r="B984" s="268"/>
    </row>
    <row r="985" spans="2:2" ht="15.75" customHeight="1" x14ac:dyDescent="0.3">
      <c r="B985" s="268"/>
    </row>
    <row r="986" spans="2:2" ht="15.75" customHeight="1" x14ac:dyDescent="0.3">
      <c r="B986" s="268"/>
    </row>
    <row r="987" spans="2:2" ht="15.75" customHeight="1" x14ac:dyDescent="0.3">
      <c r="B987" s="268"/>
    </row>
    <row r="988" spans="2:2" ht="15.75" customHeight="1" x14ac:dyDescent="0.3">
      <c r="B988" s="268"/>
    </row>
    <row r="989" spans="2:2" ht="15.75" customHeight="1" x14ac:dyDescent="0.3">
      <c r="B989" s="268"/>
    </row>
    <row r="990" spans="2:2" ht="15.75" customHeight="1" x14ac:dyDescent="0.3">
      <c r="B990" s="268"/>
    </row>
    <row r="991" spans="2:2" ht="15.75" customHeight="1" x14ac:dyDescent="0.3">
      <c r="B991" s="268"/>
    </row>
    <row r="992" spans="2:2" ht="15.75" customHeight="1" x14ac:dyDescent="0.3">
      <c r="B992" s="268"/>
    </row>
    <row r="993" spans="2:2" ht="15.75" customHeight="1" x14ac:dyDescent="0.3">
      <c r="B993" s="268"/>
    </row>
    <row r="994" spans="2:2" ht="15.75" customHeight="1" x14ac:dyDescent="0.3">
      <c r="B994" s="268"/>
    </row>
    <row r="995" spans="2:2" ht="15.75" customHeight="1" x14ac:dyDescent="0.3">
      <c r="B995" s="268"/>
    </row>
  </sheetData>
  <mergeCells count="37">
    <mergeCell ref="C19:D19"/>
    <mergeCell ref="C20:D20"/>
    <mergeCell ref="C21:D21"/>
    <mergeCell ref="C22:D22"/>
    <mergeCell ref="C14:D14"/>
    <mergeCell ref="C15:D15"/>
    <mergeCell ref="C16:D16"/>
    <mergeCell ref="C17:D17"/>
    <mergeCell ref="C18:D18"/>
    <mergeCell ref="C9:D9"/>
    <mergeCell ref="C10:D10"/>
    <mergeCell ref="C11:D11"/>
    <mergeCell ref="C12:D12"/>
    <mergeCell ref="C13:D13"/>
    <mergeCell ref="E22:F22"/>
    <mergeCell ref="E19:F19"/>
    <mergeCell ref="E21:F21"/>
    <mergeCell ref="E14:F14"/>
    <mergeCell ref="E15:F15"/>
    <mergeCell ref="E16:F16"/>
    <mergeCell ref="E18:F18"/>
    <mergeCell ref="E17:F17"/>
    <mergeCell ref="E20:F20"/>
    <mergeCell ref="E9:F9"/>
    <mergeCell ref="E10:F10"/>
    <mergeCell ref="E11:F11"/>
    <mergeCell ref="E12:F12"/>
    <mergeCell ref="E13:F13"/>
    <mergeCell ref="B2:B4"/>
    <mergeCell ref="E6:F6"/>
    <mergeCell ref="E7:F7"/>
    <mergeCell ref="E8:F8"/>
    <mergeCell ref="C6:D6"/>
    <mergeCell ref="C3:C4"/>
    <mergeCell ref="D3:D4"/>
    <mergeCell ref="C7:D7"/>
    <mergeCell ref="C8:D8"/>
  </mergeCells>
  <pageMargins left="0.7" right="0.7" top="0.75" bottom="0.75" header="0" footer="0"/>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1000"/>
  <sheetViews>
    <sheetView topLeftCell="R1" zoomScale="80" zoomScaleNormal="80" workbookViewId="0">
      <pane ySplit="12" topLeftCell="A13" activePane="bottomLeft" state="frozen"/>
      <selection pane="bottomLeft" activeCell="AD5" sqref="AD5"/>
    </sheetView>
  </sheetViews>
  <sheetFormatPr baseColWidth="10" defaultColWidth="12.625" defaultRowHeight="15" customHeight="1" x14ac:dyDescent="0.2"/>
  <cols>
    <col min="1" max="1" width="15" customWidth="1"/>
    <col min="2" max="2" width="10.125" hidden="1" customWidth="1"/>
    <col min="3" max="3" width="3" customWidth="1"/>
    <col min="4" max="4" width="8.625" hidden="1" customWidth="1"/>
    <col min="5" max="5" width="44.5" customWidth="1"/>
    <col min="6" max="6" width="8.75" hidden="1" customWidth="1"/>
    <col min="7" max="7" width="3.5" customWidth="1"/>
    <col min="8" max="8" width="18" customWidth="1"/>
    <col min="9" max="9" width="4.75" hidden="1" customWidth="1"/>
    <col min="10" max="10" width="4.75" customWidth="1"/>
    <col min="11" max="21" width="15.625" customWidth="1"/>
    <col min="22" max="22" width="22" customWidth="1"/>
    <col min="23" max="23" width="18" customWidth="1"/>
    <col min="24" max="24" width="7" customWidth="1"/>
    <col min="25" max="25" width="4.625" customWidth="1"/>
    <col min="26" max="26" width="18" customWidth="1"/>
    <col min="29" max="29" width="35.625" customWidth="1"/>
    <col min="30" max="30" width="30.75" customWidth="1"/>
    <col min="31" max="31" width="34.25" customWidth="1"/>
  </cols>
  <sheetData>
    <row r="1" spans="1:33" ht="30" x14ac:dyDescent="0.2">
      <c r="A1" s="5" t="s">
        <v>167</v>
      </c>
      <c r="B1" s="4"/>
      <c r="C1" s="4"/>
      <c r="D1" s="4"/>
      <c r="E1" s="5" t="s">
        <v>168</v>
      </c>
      <c r="F1" s="6"/>
      <c r="G1" s="4"/>
      <c r="H1" s="5" t="s">
        <v>191</v>
      </c>
      <c r="I1" s="4"/>
      <c r="J1" s="4"/>
      <c r="K1" s="4"/>
      <c r="L1" s="4"/>
      <c r="M1" s="4"/>
      <c r="N1" s="4"/>
      <c r="O1" s="4"/>
      <c r="P1" s="4"/>
      <c r="Q1" s="4"/>
      <c r="R1" s="4"/>
      <c r="S1" s="4"/>
      <c r="T1" s="4"/>
      <c r="U1" s="4"/>
      <c r="V1" s="4"/>
      <c r="W1" s="5" t="s">
        <v>179</v>
      </c>
      <c r="X1" s="4"/>
      <c r="Y1" s="1"/>
      <c r="Z1" s="5" t="s">
        <v>1543</v>
      </c>
      <c r="AA1" s="5" t="s">
        <v>1545</v>
      </c>
      <c r="AB1" s="9" t="s">
        <v>1546</v>
      </c>
      <c r="AC1" s="9" t="s">
        <v>1547</v>
      </c>
      <c r="AD1" s="23" t="s">
        <v>1548</v>
      </c>
      <c r="AE1" s="9" t="s">
        <v>1549</v>
      </c>
      <c r="AF1" s="9" t="s">
        <v>1550</v>
      </c>
      <c r="AG1" s="9" t="s">
        <v>1528</v>
      </c>
    </row>
    <row r="2" spans="1:33" ht="112.5" customHeight="1" x14ac:dyDescent="0.2">
      <c r="A2" s="4" t="s">
        <v>453</v>
      </c>
      <c r="B2" s="4" t="s">
        <v>1551</v>
      </c>
      <c r="C2" s="4"/>
      <c r="D2" s="4" t="s">
        <v>1551</v>
      </c>
      <c r="E2" s="4" t="s">
        <v>454</v>
      </c>
      <c r="F2" s="4" t="s">
        <v>1552</v>
      </c>
      <c r="G2" s="4"/>
      <c r="H2" s="4" t="s">
        <v>765</v>
      </c>
      <c r="I2" s="4" t="s">
        <v>1553</v>
      </c>
      <c r="J2" s="4"/>
      <c r="K2" s="5" t="s">
        <v>765</v>
      </c>
      <c r="L2" s="4"/>
      <c r="M2" s="5" t="s">
        <v>408</v>
      </c>
      <c r="N2" s="4"/>
      <c r="O2" s="5" t="s">
        <v>577</v>
      </c>
      <c r="P2" s="4"/>
      <c r="Q2" s="5" t="s">
        <v>365</v>
      </c>
      <c r="R2" s="4"/>
      <c r="S2" s="5" t="s">
        <v>402</v>
      </c>
      <c r="T2" s="4"/>
      <c r="U2" s="5" t="s">
        <v>1554</v>
      </c>
      <c r="V2" s="4"/>
      <c r="W2" s="4" t="s">
        <v>281</v>
      </c>
      <c r="X2" s="4" t="s">
        <v>1555</v>
      </c>
      <c r="Y2" s="4"/>
      <c r="Z2" s="1" t="s">
        <v>234</v>
      </c>
      <c r="AA2" s="18" t="s">
        <v>1556</v>
      </c>
      <c r="AB2" t="s">
        <v>1557</v>
      </c>
      <c r="AC2" s="22" t="s">
        <v>207</v>
      </c>
      <c r="AD2" s="8" t="s">
        <v>1558</v>
      </c>
      <c r="AE2" t="s">
        <v>832</v>
      </c>
      <c r="AF2" t="s">
        <v>253</v>
      </c>
      <c r="AG2" t="s">
        <v>830</v>
      </c>
    </row>
    <row r="3" spans="1:33" ht="120" x14ac:dyDescent="0.2">
      <c r="A3" s="4" t="s">
        <v>193</v>
      </c>
      <c r="B3" s="4" t="s">
        <v>1559</v>
      </c>
      <c r="C3" s="4"/>
      <c r="D3" s="4" t="s">
        <v>1551</v>
      </c>
      <c r="E3" s="4" t="s">
        <v>850</v>
      </c>
      <c r="F3" s="4" t="s">
        <v>1560</v>
      </c>
      <c r="G3" s="4"/>
      <c r="H3" s="4" t="s">
        <v>408</v>
      </c>
      <c r="I3" s="4" t="s">
        <v>1561</v>
      </c>
      <c r="J3" s="4"/>
      <c r="K3" s="4" t="s">
        <v>1562</v>
      </c>
      <c r="L3" s="4" t="s">
        <v>1563</v>
      </c>
      <c r="M3" s="4" t="s">
        <v>409</v>
      </c>
      <c r="N3" s="4" t="s">
        <v>600</v>
      </c>
      <c r="O3" s="4" t="s">
        <v>688</v>
      </c>
      <c r="P3" s="4" t="s">
        <v>556</v>
      </c>
      <c r="Q3" s="4" t="s">
        <v>1564</v>
      </c>
      <c r="R3" s="4" t="s">
        <v>578</v>
      </c>
      <c r="S3" s="4" t="s">
        <v>403</v>
      </c>
      <c r="T3" s="4" t="s">
        <v>1565</v>
      </c>
      <c r="U3" s="4" t="s">
        <v>1566</v>
      </c>
      <c r="V3" s="4" t="s">
        <v>709</v>
      </c>
      <c r="W3" s="4" t="s">
        <v>280</v>
      </c>
      <c r="X3" s="4" t="s">
        <v>1567</v>
      </c>
      <c r="Y3" s="4"/>
      <c r="Z3" s="1" t="s">
        <v>913</v>
      </c>
      <c r="AA3" s="18" t="s">
        <v>198</v>
      </c>
      <c r="AB3" t="s">
        <v>1568</v>
      </c>
      <c r="AC3" s="22" t="s">
        <v>245</v>
      </c>
      <c r="AD3" s="8" t="s">
        <v>248</v>
      </c>
      <c r="AE3" t="s">
        <v>840</v>
      </c>
      <c r="AF3" t="s">
        <v>392</v>
      </c>
      <c r="AG3" t="s">
        <v>594</v>
      </c>
    </row>
    <row r="4" spans="1:33" ht="150" x14ac:dyDescent="0.2">
      <c r="A4" s="4" t="s">
        <v>516</v>
      </c>
      <c r="B4" s="4" t="s">
        <v>1569</v>
      </c>
      <c r="C4" s="4"/>
      <c r="D4" s="4" t="s">
        <v>1551</v>
      </c>
      <c r="E4" s="4" t="s">
        <v>1570</v>
      </c>
      <c r="F4" s="4" t="s">
        <v>1571</v>
      </c>
      <c r="G4" s="4"/>
      <c r="H4" s="4" t="s">
        <v>577</v>
      </c>
      <c r="I4" s="4" t="s">
        <v>1572</v>
      </c>
      <c r="J4" s="4"/>
      <c r="K4" s="4" t="s">
        <v>1563</v>
      </c>
      <c r="L4" s="4"/>
      <c r="M4" s="4"/>
      <c r="N4" s="4"/>
      <c r="O4" s="4" t="s">
        <v>578</v>
      </c>
      <c r="P4" s="4"/>
      <c r="Q4" s="4" t="s">
        <v>709</v>
      </c>
      <c r="R4" s="4"/>
      <c r="S4" s="4" t="s">
        <v>1573</v>
      </c>
      <c r="T4" s="4"/>
      <c r="U4" s="4"/>
      <c r="V4" s="4"/>
      <c r="W4" s="4" t="s">
        <v>50</v>
      </c>
      <c r="X4" s="4" t="s">
        <v>1574</v>
      </c>
      <c r="Y4" s="4"/>
      <c r="Z4" s="1" t="s">
        <v>497</v>
      </c>
      <c r="AA4" s="18" t="s">
        <v>391</v>
      </c>
      <c r="AB4" t="s">
        <v>1575</v>
      </c>
      <c r="AC4" s="22" t="s">
        <v>1576</v>
      </c>
      <c r="AD4" s="8" t="s">
        <v>1577</v>
      </c>
      <c r="AE4" t="s">
        <v>1578</v>
      </c>
      <c r="AF4" t="s">
        <v>378</v>
      </c>
      <c r="AG4" t="s">
        <v>704</v>
      </c>
    </row>
    <row r="5" spans="1:33" ht="105" x14ac:dyDescent="0.2">
      <c r="A5" s="4"/>
      <c r="B5" s="4" t="s">
        <v>1579</v>
      </c>
      <c r="C5" s="4"/>
      <c r="D5" s="4" t="s">
        <v>1559</v>
      </c>
      <c r="E5" s="4" t="s">
        <v>1580</v>
      </c>
      <c r="F5" s="4" t="s">
        <v>1581</v>
      </c>
      <c r="G5" s="4"/>
      <c r="H5" s="4" t="s">
        <v>365</v>
      </c>
      <c r="I5" s="4" t="s">
        <v>1582</v>
      </c>
      <c r="J5" s="4"/>
      <c r="K5" s="4" t="s">
        <v>409</v>
      </c>
      <c r="L5" s="4"/>
      <c r="M5" s="4"/>
      <c r="N5" s="4"/>
      <c r="O5" s="4" t="s">
        <v>1565</v>
      </c>
      <c r="P5" s="4"/>
      <c r="Q5" s="4" t="s">
        <v>638</v>
      </c>
      <c r="R5" s="4"/>
      <c r="S5" s="4" t="s">
        <v>694</v>
      </c>
      <c r="T5" s="4"/>
      <c r="U5" s="4"/>
      <c r="V5" s="4"/>
      <c r="W5" s="4" t="s">
        <v>72</v>
      </c>
      <c r="X5" s="4" t="s">
        <v>1583</v>
      </c>
      <c r="Y5" s="4"/>
      <c r="Z5" s="1" t="s">
        <v>654</v>
      </c>
      <c r="AA5" s="18" t="s">
        <v>1451</v>
      </c>
      <c r="AC5" s="10" t="s">
        <v>1584</v>
      </c>
      <c r="AD5" s="8" t="s">
        <v>622</v>
      </c>
      <c r="AE5" t="s">
        <v>1585</v>
      </c>
      <c r="AF5" t="s">
        <v>1452</v>
      </c>
      <c r="AG5" t="s">
        <v>1077</v>
      </c>
    </row>
    <row r="6" spans="1:33" ht="150" x14ac:dyDescent="0.2">
      <c r="A6" s="4"/>
      <c r="B6" s="4"/>
      <c r="C6" s="4"/>
      <c r="D6" s="4" t="s">
        <v>1559</v>
      </c>
      <c r="E6" s="4" t="s">
        <v>517</v>
      </c>
      <c r="F6" s="4" t="s">
        <v>1586</v>
      </c>
      <c r="G6" s="4"/>
      <c r="H6" s="4" t="s">
        <v>402</v>
      </c>
      <c r="I6" s="4" t="s">
        <v>1587</v>
      </c>
      <c r="J6" s="4"/>
      <c r="K6" s="4" t="s">
        <v>600</v>
      </c>
      <c r="L6" s="4"/>
      <c r="M6" s="4"/>
      <c r="N6" s="4"/>
      <c r="O6" s="4" t="s">
        <v>1566</v>
      </c>
      <c r="P6" s="4"/>
      <c r="Q6" s="4" t="s">
        <v>1588</v>
      </c>
      <c r="R6" s="4"/>
      <c r="S6" s="4" t="s">
        <v>527</v>
      </c>
      <c r="T6" s="4"/>
      <c r="U6" s="4"/>
      <c r="V6" s="4"/>
      <c r="W6" s="4" t="s">
        <v>84</v>
      </c>
      <c r="X6" s="4" t="s">
        <v>1589</v>
      </c>
      <c r="Y6" s="4"/>
      <c r="Z6" s="1" t="s">
        <v>538</v>
      </c>
      <c r="AA6" s="18" t="s">
        <v>552</v>
      </c>
      <c r="AC6" s="10" t="s">
        <v>1590</v>
      </c>
      <c r="AD6" s="8" t="s">
        <v>1591</v>
      </c>
      <c r="AE6" t="s">
        <v>1592</v>
      </c>
      <c r="AF6" t="s">
        <v>1593</v>
      </c>
      <c r="AG6" t="s">
        <v>455</v>
      </c>
    </row>
    <row r="7" spans="1:33" ht="75" x14ac:dyDescent="0.2">
      <c r="A7" s="4"/>
      <c r="B7" s="4"/>
      <c r="C7" s="4"/>
      <c r="D7" s="4" t="s">
        <v>1559</v>
      </c>
      <c r="E7" s="4"/>
      <c r="F7" s="4"/>
      <c r="G7" s="4"/>
      <c r="H7" s="4" t="s">
        <v>1554</v>
      </c>
      <c r="I7" s="4" t="s">
        <v>1594</v>
      </c>
      <c r="J7" s="4"/>
      <c r="K7" s="4" t="s">
        <v>556</v>
      </c>
      <c r="L7" s="4"/>
      <c r="M7" s="4"/>
      <c r="N7" s="4"/>
      <c r="O7" s="4"/>
      <c r="P7" s="4"/>
      <c r="Q7" s="4" t="s">
        <v>366</v>
      </c>
      <c r="R7" s="4"/>
      <c r="S7" s="4" t="s">
        <v>502</v>
      </c>
      <c r="T7" s="4"/>
      <c r="U7" s="4"/>
      <c r="V7" s="4"/>
      <c r="W7" s="4" t="s">
        <v>119</v>
      </c>
      <c r="X7" s="4" t="s">
        <v>1595</v>
      </c>
      <c r="Y7" s="4"/>
      <c r="Z7" s="1" t="s">
        <v>663</v>
      </c>
      <c r="AA7" s="7" t="s">
        <v>753</v>
      </c>
      <c r="AC7" s="10" t="s">
        <v>1596</v>
      </c>
      <c r="AD7" s="8" t="s">
        <v>1597</v>
      </c>
      <c r="AE7" t="s">
        <v>596</v>
      </c>
      <c r="AF7" t="s">
        <v>1598</v>
      </c>
      <c r="AG7" t="s">
        <v>982</v>
      </c>
    </row>
    <row r="8" spans="1:33" ht="45" x14ac:dyDescent="0.2">
      <c r="A8" s="4"/>
      <c r="B8" s="4"/>
      <c r="C8" s="4"/>
      <c r="D8" s="4" t="s">
        <v>1559</v>
      </c>
      <c r="E8" s="4"/>
      <c r="F8" s="4"/>
      <c r="G8" s="4"/>
      <c r="H8" s="4" t="s">
        <v>199</v>
      </c>
      <c r="I8" s="4" t="s">
        <v>1599</v>
      </c>
      <c r="J8" s="4"/>
      <c r="K8" s="4" t="s">
        <v>409</v>
      </c>
      <c r="L8" s="4"/>
      <c r="M8" s="4"/>
      <c r="N8" s="4"/>
      <c r="O8" s="4"/>
      <c r="P8" s="4"/>
      <c r="Q8" s="4"/>
      <c r="R8" s="4"/>
      <c r="S8" s="4"/>
      <c r="T8" s="4"/>
      <c r="U8" s="4"/>
      <c r="V8" s="4"/>
      <c r="W8" s="4" t="s">
        <v>1600</v>
      </c>
      <c r="X8" s="4" t="s">
        <v>1601</v>
      </c>
      <c r="Y8" s="4"/>
      <c r="Z8" s="1" t="s">
        <v>649</v>
      </c>
      <c r="AA8" s="18" t="s">
        <v>1399</v>
      </c>
      <c r="AC8" s="10" t="s">
        <v>1496</v>
      </c>
      <c r="AD8" s="8" t="s">
        <v>1602</v>
      </c>
      <c r="AE8" t="s">
        <v>1603</v>
      </c>
      <c r="AF8" t="s">
        <v>944</v>
      </c>
      <c r="AG8" t="s">
        <v>1017</v>
      </c>
    </row>
    <row r="9" spans="1:33" ht="60" x14ac:dyDescent="0.2">
      <c r="A9" s="4"/>
      <c r="B9" s="4"/>
      <c r="C9" s="4"/>
      <c r="D9" s="4" t="s">
        <v>1559</v>
      </c>
      <c r="E9" s="4"/>
      <c r="F9" s="4"/>
      <c r="G9" s="4"/>
      <c r="H9" s="4"/>
      <c r="I9" s="4"/>
      <c r="J9" s="4"/>
      <c r="K9" s="4" t="s">
        <v>688</v>
      </c>
      <c r="L9" s="4"/>
      <c r="M9" s="4"/>
      <c r="N9" s="4"/>
      <c r="O9" s="4"/>
      <c r="P9" s="4"/>
      <c r="Q9" s="4"/>
      <c r="R9" s="4"/>
      <c r="S9" s="4"/>
      <c r="T9" s="4"/>
      <c r="U9" s="4"/>
      <c r="V9" s="4"/>
      <c r="W9" s="4" t="s">
        <v>133</v>
      </c>
      <c r="X9" s="4" t="s">
        <v>1604</v>
      </c>
      <c r="Y9" s="4"/>
      <c r="Z9" s="1" t="s">
        <v>774</v>
      </c>
      <c r="AA9" s="18" t="s">
        <v>1122</v>
      </c>
      <c r="AC9" s="10" t="s">
        <v>1605</v>
      </c>
      <c r="AD9" s="8" t="s">
        <v>1606</v>
      </c>
      <c r="AE9" t="s">
        <v>1607</v>
      </c>
      <c r="AF9" t="s">
        <v>854</v>
      </c>
      <c r="AG9" t="s">
        <v>851</v>
      </c>
    </row>
    <row r="10" spans="1:33" ht="60" x14ac:dyDescent="0.2">
      <c r="A10" s="4"/>
      <c r="B10" s="4"/>
      <c r="C10" s="4"/>
      <c r="D10" s="4" t="s">
        <v>1569</v>
      </c>
      <c r="E10" s="4"/>
      <c r="F10" s="4"/>
      <c r="G10" s="4"/>
      <c r="H10" s="4"/>
      <c r="I10" s="4"/>
      <c r="J10" s="4"/>
      <c r="K10" s="4" t="s">
        <v>578</v>
      </c>
      <c r="L10" s="4"/>
      <c r="M10" s="4"/>
      <c r="N10" s="4"/>
      <c r="O10" s="4"/>
      <c r="P10" s="4"/>
      <c r="Q10" s="4"/>
      <c r="R10" s="4"/>
      <c r="S10" s="4"/>
      <c r="T10" s="4"/>
      <c r="U10" s="4"/>
      <c r="V10" s="4"/>
      <c r="W10" s="4" t="s">
        <v>199</v>
      </c>
      <c r="X10" s="4" t="s">
        <v>1608</v>
      </c>
      <c r="Y10" s="4"/>
      <c r="Z10" s="1" t="s">
        <v>610</v>
      </c>
      <c r="AA10" s="7" t="s">
        <v>458</v>
      </c>
      <c r="AC10" s="10" t="s">
        <v>1609</v>
      </c>
      <c r="AD10" s="8" t="s">
        <v>364</v>
      </c>
      <c r="AE10" t="s">
        <v>1610</v>
      </c>
      <c r="AF10" t="s">
        <v>833</v>
      </c>
      <c r="AG10" t="s">
        <v>1035</v>
      </c>
    </row>
    <row r="11" spans="1:33" ht="75" x14ac:dyDescent="0.2">
      <c r="A11" s="4"/>
      <c r="B11" s="4"/>
      <c r="C11" s="4"/>
      <c r="D11" s="4" t="s">
        <v>1579</v>
      </c>
      <c r="E11" s="4"/>
      <c r="F11" s="4"/>
      <c r="G11" s="4"/>
      <c r="H11" s="4"/>
      <c r="I11" s="4"/>
      <c r="J11" s="4"/>
      <c r="K11" s="4" t="s">
        <v>1565</v>
      </c>
      <c r="L11" s="4"/>
      <c r="M11" s="4"/>
      <c r="N11" s="4"/>
      <c r="O11" s="4"/>
      <c r="P11" s="4"/>
      <c r="Q11" s="4"/>
      <c r="R11" s="4"/>
      <c r="S11" s="4"/>
      <c r="T11" s="4"/>
      <c r="U11" s="4"/>
      <c r="V11" s="4"/>
      <c r="W11" s="4" t="s">
        <v>1611</v>
      </c>
      <c r="X11" s="4"/>
      <c r="Y11" s="4"/>
      <c r="Z11" s="1" t="s">
        <v>1184</v>
      </c>
      <c r="AC11" s="10" t="s">
        <v>1612</v>
      </c>
      <c r="AD11" s="8" t="s">
        <v>1613</v>
      </c>
      <c r="AE11" s="10" t="s">
        <v>705</v>
      </c>
      <c r="AF11" t="s">
        <v>1355</v>
      </c>
      <c r="AG11" t="s">
        <v>1060</v>
      </c>
    </row>
    <row r="12" spans="1:33" ht="60" x14ac:dyDescent="0.2">
      <c r="A12" s="4"/>
      <c r="B12" s="4"/>
      <c r="C12" s="4"/>
      <c r="D12" s="4"/>
      <c r="E12" s="4"/>
      <c r="F12" s="4"/>
      <c r="G12" s="4"/>
      <c r="H12" s="4"/>
      <c r="I12" s="4"/>
      <c r="J12" s="4"/>
      <c r="K12" s="4" t="s">
        <v>1566</v>
      </c>
      <c r="L12" s="4"/>
      <c r="M12" s="4"/>
      <c r="N12" s="4"/>
      <c r="O12" s="4"/>
      <c r="P12" s="4"/>
      <c r="Q12" s="4"/>
      <c r="R12" s="4"/>
      <c r="S12" s="4"/>
      <c r="T12" s="4"/>
      <c r="U12" s="4"/>
      <c r="V12" s="4"/>
      <c r="W12" s="4"/>
      <c r="X12" s="4"/>
      <c r="Y12" s="4"/>
      <c r="Z12" s="1" t="s">
        <v>766</v>
      </c>
      <c r="AC12" s="10" t="s">
        <v>354</v>
      </c>
      <c r="AD12" s="8" t="s">
        <v>1614</v>
      </c>
      <c r="AE12" s="10" t="s">
        <v>1615</v>
      </c>
      <c r="AF12" t="s">
        <v>379</v>
      </c>
      <c r="AG12" t="s">
        <v>1235</v>
      </c>
    </row>
    <row r="13" spans="1:33" ht="60" x14ac:dyDescent="0.2">
      <c r="A13" s="4"/>
      <c r="B13" s="4"/>
      <c r="C13" s="4"/>
      <c r="D13" s="4"/>
      <c r="E13" s="4"/>
      <c r="F13" s="4"/>
      <c r="G13" s="4"/>
      <c r="H13" s="4"/>
      <c r="I13" s="4"/>
      <c r="J13" s="4"/>
      <c r="K13" s="4" t="s">
        <v>1564</v>
      </c>
      <c r="L13" s="4"/>
      <c r="M13" s="4"/>
      <c r="N13" s="4"/>
      <c r="O13" s="4"/>
      <c r="P13" s="4"/>
      <c r="Q13" s="4"/>
      <c r="R13" s="4"/>
      <c r="S13" s="4"/>
      <c r="T13" s="4"/>
      <c r="U13" s="4"/>
      <c r="V13" s="4"/>
      <c r="W13" s="4"/>
      <c r="X13" s="4"/>
      <c r="Y13" s="4"/>
      <c r="Z13" s="1" t="s">
        <v>528</v>
      </c>
      <c r="AA13" s="4"/>
      <c r="AC13" s="10" t="s">
        <v>355</v>
      </c>
      <c r="AD13" s="8" t="s">
        <v>1616</v>
      </c>
      <c r="AE13" t="s">
        <v>1617</v>
      </c>
      <c r="AF13" t="s">
        <v>1453</v>
      </c>
      <c r="AG13" t="s">
        <v>1178</v>
      </c>
    </row>
    <row r="14" spans="1:33" ht="45" x14ac:dyDescent="0.2">
      <c r="A14" s="4"/>
      <c r="B14" s="4"/>
      <c r="C14" s="4"/>
      <c r="D14" s="4"/>
      <c r="E14" s="4"/>
      <c r="F14" s="4"/>
      <c r="G14" s="4"/>
      <c r="H14" s="4"/>
      <c r="I14" s="4"/>
      <c r="J14" s="4"/>
      <c r="K14" s="4" t="s">
        <v>709</v>
      </c>
      <c r="L14" s="4"/>
      <c r="M14" s="4"/>
      <c r="N14" s="4"/>
      <c r="O14" s="4"/>
      <c r="P14" s="4"/>
      <c r="Q14" s="4"/>
      <c r="R14" s="4"/>
      <c r="S14" s="4"/>
      <c r="T14" s="4"/>
      <c r="U14" s="4"/>
      <c r="V14" s="4"/>
      <c r="W14" s="4"/>
      <c r="X14" s="4"/>
      <c r="Y14" s="4"/>
      <c r="Z14" s="1" t="s">
        <v>283</v>
      </c>
      <c r="AC14" s="10" t="s">
        <v>1409</v>
      </c>
      <c r="AD14" s="8" t="s">
        <v>1618</v>
      </c>
      <c r="AE14" t="s">
        <v>1619</v>
      </c>
      <c r="AF14" t="s">
        <v>254</v>
      </c>
      <c r="AG14" t="s">
        <v>1178</v>
      </c>
    </row>
    <row r="15" spans="1:33" ht="28.5" x14ac:dyDescent="0.2">
      <c r="A15" s="4"/>
      <c r="B15" s="4"/>
      <c r="C15" s="4"/>
      <c r="D15" s="4"/>
      <c r="E15" s="4"/>
      <c r="F15" s="4"/>
      <c r="G15" s="4"/>
      <c r="H15" s="4"/>
      <c r="I15" s="4"/>
      <c r="J15" s="4"/>
      <c r="K15" s="4" t="s">
        <v>638</v>
      </c>
      <c r="L15" s="4"/>
      <c r="M15" s="4"/>
      <c r="N15" s="4"/>
      <c r="O15" s="4"/>
      <c r="P15" s="4"/>
      <c r="Q15" s="4"/>
      <c r="R15" s="4"/>
      <c r="S15" s="4"/>
      <c r="T15" s="4"/>
      <c r="U15" s="4"/>
      <c r="V15" s="4"/>
      <c r="W15" s="4"/>
      <c r="X15" s="4"/>
      <c r="Y15" s="4"/>
      <c r="Z15" s="1" t="s">
        <v>294</v>
      </c>
      <c r="AC15" s="10" t="s">
        <v>1620</v>
      </c>
      <c r="AD15" s="8" t="s">
        <v>1621</v>
      </c>
      <c r="AE15" t="s">
        <v>1622</v>
      </c>
      <c r="AF15" t="s">
        <v>855</v>
      </c>
      <c r="AG15" t="s">
        <v>1448</v>
      </c>
    </row>
    <row r="16" spans="1:33" ht="256.5" x14ac:dyDescent="0.2">
      <c r="A16" s="4"/>
      <c r="B16" s="4"/>
      <c r="C16" s="4"/>
      <c r="D16" s="4"/>
      <c r="E16" s="4"/>
      <c r="F16" s="4"/>
      <c r="G16" s="4"/>
      <c r="H16" s="4"/>
      <c r="I16" s="4"/>
      <c r="J16" s="4"/>
      <c r="K16" s="4" t="s">
        <v>1588</v>
      </c>
      <c r="L16" s="4"/>
      <c r="M16" s="4"/>
      <c r="N16" s="4"/>
      <c r="O16" s="4"/>
      <c r="P16" s="4"/>
      <c r="Q16" s="4"/>
      <c r="R16" s="4"/>
      <c r="S16" s="4"/>
      <c r="T16" s="4"/>
      <c r="U16" s="4"/>
      <c r="V16" s="4"/>
      <c r="W16" s="4"/>
      <c r="X16" s="4"/>
      <c r="Y16" s="4"/>
      <c r="Z16" s="1" t="s">
        <v>249</v>
      </c>
      <c r="AC16" s="10" t="s">
        <v>1623</v>
      </c>
      <c r="AD16" s="8" t="s">
        <v>199</v>
      </c>
      <c r="AE16" t="s">
        <v>1079</v>
      </c>
      <c r="AF16" s="24" t="s">
        <v>238</v>
      </c>
      <c r="AG16" t="s">
        <v>250</v>
      </c>
    </row>
    <row r="17" spans="1:33" ht="30" x14ac:dyDescent="0.2">
      <c r="A17" s="4"/>
      <c r="B17" s="4"/>
      <c r="C17" s="4"/>
      <c r="D17" s="4"/>
      <c r="E17" s="4"/>
      <c r="F17" s="4"/>
      <c r="G17" s="4"/>
      <c r="H17" s="4"/>
      <c r="I17" s="4"/>
      <c r="J17" s="4"/>
      <c r="K17" s="4" t="s">
        <v>366</v>
      </c>
      <c r="L17" s="4"/>
      <c r="M17" s="4"/>
      <c r="N17" s="4"/>
      <c r="O17" s="4"/>
      <c r="P17" s="4"/>
      <c r="Q17" s="4"/>
      <c r="R17" s="4"/>
      <c r="S17" s="4"/>
      <c r="T17" s="4"/>
      <c r="U17" s="4"/>
      <c r="V17" s="4"/>
      <c r="W17" s="4"/>
      <c r="X17" s="4"/>
      <c r="Y17" s="4"/>
      <c r="Z17" s="1" t="s">
        <v>261</v>
      </c>
      <c r="AC17" s="10" t="s">
        <v>1624</v>
      </c>
      <c r="AE17" t="s">
        <v>1107</v>
      </c>
      <c r="AF17" t="s">
        <v>199</v>
      </c>
      <c r="AG17" t="s">
        <v>388</v>
      </c>
    </row>
    <row r="18" spans="1:33" ht="45" x14ac:dyDescent="0.2">
      <c r="A18" s="4"/>
      <c r="B18" s="4"/>
      <c r="C18" s="4"/>
      <c r="D18" s="4"/>
      <c r="E18" s="4"/>
      <c r="F18" s="4"/>
      <c r="G18" s="4"/>
      <c r="H18" s="4"/>
      <c r="I18" s="4"/>
      <c r="J18" s="4"/>
      <c r="K18" s="4" t="s">
        <v>403</v>
      </c>
      <c r="L18" s="4"/>
      <c r="M18" s="4"/>
      <c r="N18" s="4"/>
      <c r="O18" s="4"/>
      <c r="P18" s="4"/>
      <c r="Q18" s="4"/>
      <c r="R18" s="4"/>
      <c r="S18" s="4"/>
      <c r="T18" s="4"/>
      <c r="U18" s="4"/>
      <c r="V18" s="4"/>
      <c r="W18" s="4"/>
      <c r="X18" s="4"/>
      <c r="Y18" s="4"/>
      <c r="Z18" s="1" t="s">
        <v>210</v>
      </c>
      <c r="AC18" s="10" t="s">
        <v>829</v>
      </c>
      <c r="AE18" t="s">
        <v>1625</v>
      </c>
      <c r="AG18" t="s">
        <v>388</v>
      </c>
    </row>
    <row r="19" spans="1:33" ht="45" x14ac:dyDescent="0.2">
      <c r="A19" s="4"/>
      <c r="B19" s="4"/>
      <c r="C19" s="4"/>
      <c r="D19" s="4"/>
      <c r="E19" s="4"/>
      <c r="F19" s="4"/>
      <c r="G19" s="4"/>
      <c r="H19" s="4"/>
      <c r="I19" s="4"/>
      <c r="J19" s="4"/>
      <c r="K19" s="4" t="s">
        <v>1573</v>
      </c>
      <c r="L19" s="4"/>
      <c r="M19" s="4"/>
      <c r="N19" s="4"/>
      <c r="O19" s="4"/>
      <c r="P19" s="4"/>
      <c r="Q19" s="4"/>
      <c r="R19" s="4"/>
      <c r="S19" s="4"/>
      <c r="T19" s="4"/>
      <c r="U19" s="4"/>
      <c r="V19" s="4"/>
      <c r="W19" s="4"/>
      <c r="X19" s="4"/>
      <c r="Y19" s="4"/>
      <c r="Z19" s="1" t="s">
        <v>1404</v>
      </c>
      <c r="AC19" s="10" t="s">
        <v>1626</v>
      </c>
      <c r="AE19" t="s">
        <v>1121</v>
      </c>
      <c r="AG19" t="s">
        <v>375</v>
      </c>
    </row>
    <row r="20" spans="1:33" ht="60" x14ac:dyDescent="0.2">
      <c r="A20" s="4"/>
      <c r="B20" s="4"/>
      <c r="C20" s="4"/>
      <c r="D20" s="4"/>
      <c r="E20" s="4"/>
      <c r="F20" s="4"/>
      <c r="G20" s="4"/>
      <c r="H20" s="4"/>
      <c r="I20" s="4"/>
      <c r="J20" s="4"/>
      <c r="K20" s="4" t="s">
        <v>694</v>
      </c>
      <c r="L20" s="4"/>
      <c r="M20" s="4"/>
      <c r="N20" s="4"/>
      <c r="O20" s="4"/>
      <c r="P20" s="4"/>
      <c r="Q20" s="4"/>
      <c r="R20" s="4"/>
      <c r="S20" s="4"/>
      <c r="T20" s="4"/>
      <c r="U20" s="4"/>
      <c r="V20" s="4"/>
      <c r="W20" s="4"/>
      <c r="X20" s="4"/>
      <c r="Y20" s="4"/>
      <c r="Z20" s="1" t="s">
        <v>472</v>
      </c>
      <c r="AC20" s="10" t="s">
        <v>199</v>
      </c>
      <c r="AE20" t="s">
        <v>493</v>
      </c>
      <c r="AG20" t="s">
        <v>195</v>
      </c>
    </row>
    <row r="21" spans="1:33" ht="15.75" customHeight="1" x14ac:dyDescent="0.2">
      <c r="A21" s="4"/>
      <c r="B21" s="4"/>
      <c r="C21" s="4"/>
      <c r="D21" s="4"/>
      <c r="E21" s="4"/>
      <c r="F21" s="4"/>
      <c r="G21" s="4"/>
      <c r="H21" s="4"/>
      <c r="I21" s="4"/>
      <c r="J21" s="4"/>
      <c r="K21" s="4" t="s">
        <v>527</v>
      </c>
      <c r="L21" s="4"/>
      <c r="M21" s="4"/>
      <c r="N21" s="4"/>
      <c r="O21" s="4"/>
      <c r="P21" s="4"/>
      <c r="Q21" s="4"/>
      <c r="R21" s="4"/>
      <c r="S21" s="4"/>
      <c r="T21" s="4"/>
      <c r="U21" s="4"/>
      <c r="V21" s="4"/>
      <c r="W21" s="4"/>
      <c r="X21" s="4"/>
      <c r="Y21" s="4"/>
      <c r="Z21" s="1" t="s">
        <v>199</v>
      </c>
      <c r="AE21" t="s">
        <v>508</v>
      </c>
      <c r="AG21" t="s">
        <v>1627</v>
      </c>
    </row>
    <row r="22" spans="1:33" ht="15.75" customHeight="1" x14ac:dyDescent="0.2">
      <c r="A22" s="4"/>
      <c r="B22" s="4"/>
      <c r="C22" s="4"/>
      <c r="D22" s="4"/>
      <c r="E22" s="4"/>
      <c r="F22" s="4"/>
      <c r="G22" s="4"/>
      <c r="H22" s="4"/>
      <c r="I22" s="4"/>
      <c r="J22" s="4"/>
      <c r="K22" s="4" t="s">
        <v>502</v>
      </c>
      <c r="L22" s="4"/>
      <c r="M22" s="4"/>
      <c r="N22" s="4"/>
      <c r="O22" s="4"/>
      <c r="P22" s="4"/>
      <c r="Q22" s="4"/>
      <c r="R22" s="4"/>
      <c r="S22" s="4"/>
      <c r="T22" s="4"/>
      <c r="U22" s="4"/>
      <c r="V22" s="4"/>
      <c r="W22" s="4"/>
      <c r="X22" s="4"/>
      <c r="Y22" s="4"/>
      <c r="AE22" t="s">
        <v>457</v>
      </c>
      <c r="AG22" t="s">
        <v>1352</v>
      </c>
    </row>
    <row r="23" spans="1:33" ht="15.75" customHeight="1" x14ac:dyDescent="0.2">
      <c r="A23" s="4"/>
      <c r="B23" s="4"/>
      <c r="C23" s="4"/>
      <c r="D23" s="4"/>
      <c r="E23" s="4"/>
      <c r="F23" s="4"/>
      <c r="G23" s="4"/>
      <c r="H23" s="4"/>
      <c r="I23" s="4"/>
      <c r="J23" s="4"/>
      <c r="K23" s="4" t="s">
        <v>199</v>
      </c>
      <c r="L23" s="4"/>
      <c r="M23" s="4"/>
      <c r="N23" s="4"/>
      <c r="O23" s="4"/>
      <c r="P23" s="4"/>
      <c r="Q23" s="4"/>
      <c r="R23" s="4"/>
      <c r="S23" s="4"/>
      <c r="T23" s="4"/>
      <c r="U23" s="4"/>
      <c r="V23" s="4"/>
      <c r="W23" s="4"/>
      <c r="X23" s="4"/>
      <c r="Y23" s="4"/>
      <c r="AE23" t="s">
        <v>1000</v>
      </c>
      <c r="AG23" t="s">
        <v>1376</v>
      </c>
    </row>
    <row r="24" spans="1:33" ht="15.75" customHeight="1" x14ac:dyDescent="0.2">
      <c r="A24" s="4"/>
      <c r="B24" s="4"/>
      <c r="C24" s="4"/>
      <c r="D24" s="4"/>
      <c r="E24" s="4"/>
      <c r="F24" s="4"/>
      <c r="G24" s="4"/>
      <c r="H24" s="4"/>
      <c r="I24" s="4"/>
      <c r="J24" s="4"/>
      <c r="K24" s="4"/>
      <c r="L24" s="4"/>
      <c r="M24" s="4"/>
      <c r="N24" s="4"/>
      <c r="O24" s="4"/>
      <c r="P24" s="4"/>
      <c r="Q24" s="4"/>
      <c r="R24" s="4"/>
      <c r="S24" s="4"/>
      <c r="T24" s="4"/>
      <c r="U24" s="4"/>
      <c r="V24" s="4"/>
      <c r="W24" s="4"/>
      <c r="X24" s="4"/>
      <c r="Y24" s="4"/>
      <c r="AE24" t="s">
        <v>984</v>
      </c>
      <c r="AG24" t="s">
        <v>1489</v>
      </c>
    </row>
    <row r="25" spans="1:33" ht="15.75" customHeight="1" x14ac:dyDescent="0.2">
      <c r="A25" s="4"/>
      <c r="B25" s="4"/>
      <c r="C25" s="4"/>
      <c r="D25" s="4"/>
      <c r="E25" s="4"/>
      <c r="F25" s="4"/>
      <c r="G25" s="4"/>
      <c r="H25" s="4"/>
      <c r="I25" s="4"/>
      <c r="J25" s="4"/>
      <c r="K25" s="4"/>
      <c r="L25" s="4"/>
      <c r="M25" s="4"/>
      <c r="N25" s="4"/>
      <c r="O25" s="4"/>
      <c r="P25" s="4"/>
      <c r="Q25" s="4"/>
      <c r="R25" s="4"/>
      <c r="S25" s="4"/>
      <c r="T25" s="4"/>
      <c r="U25" s="4"/>
      <c r="V25" s="4"/>
      <c r="W25" s="4"/>
      <c r="X25" s="4"/>
      <c r="Y25" s="4"/>
      <c r="Z25" s="4"/>
      <c r="AE25" t="s">
        <v>1013</v>
      </c>
      <c r="AG25" t="s">
        <v>1382</v>
      </c>
    </row>
    <row r="26" spans="1:33" ht="15.75" customHeight="1" x14ac:dyDescent="0.2">
      <c r="A26" s="4"/>
      <c r="B26" s="4"/>
      <c r="C26" s="4"/>
      <c r="D26" s="4"/>
      <c r="E26" s="4"/>
      <c r="F26" s="4"/>
      <c r="G26" s="4"/>
      <c r="H26" s="4"/>
      <c r="I26" s="4"/>
      <c r="J26" s="4"/>
      <c r="K26" s="4"/>
      <c r="L26" s="4"/>
      <c r="M26" s="4"/>
      <c r="N26" s="4"/>
      <c r="O26" s="4"/>
      <c r="P26" s="4"/>
      <c r="Q26" s="4"/>
      <c r="R26" s="4"/>
      <c r="S26" s="4"/>
      <c r="T26" s="4"/>
      <c r="U26" s="4"/>
      <c r="V26" s="4"/>
      <c r="W26" s="4"/>
      <c r="X26" s="4"/>
      <c r="Y26" s="4"/>
      <c r="Z26" s="4"/>
      <c r="AE26" t="s">
        <v>1019</v>
      </c>
      <c r="AG26" s="10" t="s">
        <v>1437</v>
      </c>
    </row>
    <row r="27" spans="1:33" ht="15.75" customHeight="1" x14ac:dyDescent="0.2">
      <c r="A27" s="4"/>
      <c r="B27" s="4"/>
      <c r="C27" s="4"/>
      <c r="D27" s="4"/>
      <c r="E27" s="4"/>
      <c r="F27" s="4"/>
      <c r="G27" s="4"/>
      <c r="H27" s="4"/>
      <c r="I27" s="4"/>
      <c r="J27" s="4"/>
      <c r="K27" s="4"/>
      <c r="L27" s="4"/>
      <c r="M27" s="4"/>
      <c r="N27" s="4"/>
      <c r="O27" s="4"/>
      <c r="P27" s="4"/>
      <c r="Q27" s="4"/>
      <c r="R27" s="4"/>
      <c r="S27" s="4"/>
      <c r="T27" s="4"/>
      <c r="U27" s="4"/>
      <c r="V27" s="4"/>
      <c r="W27" s="4"/>
      <c r="X27" s="4"/>
      <c r="Y27" s="4"/>
      <c r="Z27" s="4"/>
      <c r="AE27" t="s">
        <v>1026</v>
      </c>
      <c r="AG27" t="s">
        <v>539</v>
      </c>
    </row>
    <row r="28" spans="1:33" ht="15.75" customHeight="1" x14ac:dyDescent="0.2">
      <c r="A28" s="4"/>
      <c r="B28" s="4"/>
      <c r="C28" s="4"/>
      <c r="D28" s="4"/>
      <c r="E28" s="4"/>
      <c r="F28" s="4"/>
      <c r="G28" s="4"/>
      <c r="H28" s="4"/>
      <c r="I28" s="4"/>
      <c r="J28" s="4"/>
      <c r="K28" s="4"/>
      <c r="L28" s="4"/>
      <c r="M28" s="4"/>
      <c r="N28" s="4"/>
      <c r="O28" s="4"/>
      <c r="P28" s="4"/>
      <c r="Q28" s="4"/>
      <c r="R28" s="4"/>
      <c r="S28" s="4"/>
      <c r="T28" s="4"/>
      <c r="U28" s="4"/>
      <c r="V28" s="4"/>
      <c r="W28" s="4"/>
      <c r="X28" s="4"/>
      <c r="Y28" s="4"/>
      <c r="Z28" s="4"/>
      <c r="AE28" s="8" t="s">
        <v>1031</v>
      </c>
      <c r="AG28" t="s">
        <v>673</v>
      </c>
    </row>
    <row r="29" spans="1:33" ht="15.75" customHeight="1" x14ac:dyDescent="0.2">
      <c r="A29" s="4"/>
      <c r="B29" s="4"/>
      <c r="C29" s="4"/>
      <c r="D29" s="4"/>
      <c r="E29" s="4"/>
      <c r="F29" s="4"/>
      <c r="G29" s="4"/>
      <c r="H29" s="4"/>
      <c r="I29" s="4"/>
      <c r="J29" s="4"/>
      <c r="K29" s="4"/>
      <c r="L29" s="4"/>
      <c r="M29" s="4"/>
      <c r="N29" s="4"/>
      <c r="O29" s="4"/>
      <c r="P29" s="4"/>
      <c r="Q29" s="4"/>
      <c r="R29" s="4"/>
      <c r="S29" s="4"/>
      <c r="T29" s="4"/>
      <c r="U29" s="4"/>
      <c r="V29" s="4"/>
      <c r="W29" s="4"/>
      <c r="X29" s="4"/>
      <c r="Y29" s="4"/>
      <c r="Z29" s="4"/>
      <c r="AE29" s="8" t="s">
        <v>908</v>
      </c>
      <c r="AG29" t="s">
        <v>1414</v>
      </c>
    </row>
    <row r="30" spans="1:33" ht="15.75" customHeight="1" x14ac:dyDescent="0.2">
      <c r="A30" s="4"/>
      <c r="B30" s="4"/>
      <c r="C30" s="4"/>
      <c r="D30" s="4"/>
      <c r="E30" s="4"/>
      <c r="F30" s="4"/>
      <c r="G30" s="4"/>
      <c r="H30" s="4"/>
      <c r="I30" s="4"/>
      <c r="J30" s="4"/>
      <c r="K30" s="4"/>
      <c r="L30" s="4"/>
      <c r="M30" s="4"/>
      <c r="N30" s="4"/>
      <c r="O30" s="4"/>
      <c r="P30" s="4"/>
      <c r="Q30" s="4"/>
      <c r="R30" s="4"/>
      <c r="S30" s="4"/>
      <c r="T30" s="4"/>
      <c r="U30" s="4"/>
      <c r="V30" s="4"/>
      <c r="W30" s="4"/>
      <c r="X30" s="4"/>
      <c r="Y30" s="4"/>
      <c r="Z30" s="4"/>
      <c r="AE30" s="8" t="s">
        <v>917</v>
      </c>
      <c r="AG30" t="s">
        <v>1396</v>
      </c>
    </row>
    <row r="31" spans="1:33" ht="15.75" customHeight="1" x14ac:dyDescent="0.2">
      <c r="A31" s="4"/>
      <c r="B31" s="4"/>
      <c r="C31" s="4"/>
      <c r="D31" s="4"/>
      <c r="E31" s="4"/>
      <c r="F31" s="4"/>
      <c r="G31" s="4"/>
      <c r="H31" s="4"/>
      <c r="I31" s="4"/>
      <c r="J31" s="4"/>
      <c r="K31" s="4"/>
      <c r="L31" s="4"/>
      <c r="M31" s="4"/>
      <c r="N31" s="4"/>
      <c r="O31" s="4"/>
      <c r="P31" s="4"/>
      <c r="Q31" s="4"/>
      <c r="R31" s="4"/>
      <c r="S31" s="4"/>
      <c r="T31" s="4"/>
      <c r="U31" s="4"/>
      <c r="V31" s="4"/>
      <c r="W31" s="4"/>
      <c r="X31" s="4"/>
      <c r="Y31" s="4"/>
      <c r="Z31" s="4"/>
      <c r="AE31" s="8" t="s">
        <v>928</v>
      </c>
      <c r="AG31" s="10" t="s">
        <v>518</v>
      </c>
    </row>
    <row r="32" spans="1:33" ht="15.75" customHeight="1" x14ac:dyDescent="0.2">
      <c r="A32" s="4"/>
      <c r="B32" s="4"/>
      <c r="C32" s="4"/>
      <c r="D32" s="4"/>
      <c r="E32" s="4"/>
      <c r="F32" s="4"/>
      <c r="G32" s="4"/>
      <c r="H32" s="4"/>
      <c r="I32" s="4"/>
      <c r="J32" s="4"/>
      <c r="K32" s="4"/>
      <c r="L32" s="4"/>
      <c r="M32" s="4"/>
      <c r="N32" s="4"/>
      <c r="O32" s="4"/>
      <c r="P32" s="4"/>
      <c r="Q32" s="4"/>
      <c r="R32" s="4"/>
      <c r="S32" s="4"/>
      <c r="T32" s="4"/>
      <c r="U32" s="4"/>
      <c r="V32" s="4"/>
      <c r="W32" s="4"/>
      <c r="X32" s="4"/>
      <c r="Y32" s="4"/>
      <c r="Z32" s="4"/>
      <c r="AE32" s="8" t="s">
        <v>853</v>
      </c>
    </row>
    <row r="33" spans="1:31" ht="15.75" customHeight="1" x14ac:dyDescent="0.2">
      <c r="A33" s="4"/>
      <c r="B33" s="4"/>
      <c r="C33" s="4"/>
      <c r="D33" s="4"/>
      <c r="E33" s="4"/>
      <c r="F33" s="4"/>
      <c r="G33" s="4"/>
      <c r="H33" s="4"/>
      <c r="I33" s="4"/>
      <c r="J33" s="4"/>
      <c r="K33" s="4"/>
      <c r="L33" s="4"/>
      <c r="M33" s="4"/>
      <c r="N33" s="4"/>
      <c r="O33" s="4"/>
      <c r="P33" s="4"/>
      <c r="Q33" s="4"/>
      <c r="R33" s="4"/>
      <c r="S33" s="4"/>
      <c r="T33" s="4"/>
      <c r="U33" s="4"/>
      <c r="V33" s="4"/>
      <c r="W33" s="4"/>
      <c r="X33" s="4"/>
      <c r="Y33" s="4"/>
      <c r="Z33" s="4"/>
      <c r="AE33" s="8" t="s">
        <v>924</v>
      </c>
    </row>
    <row r="34" spans="1:31" ht="15.75" customHeight="1" x14ac:dyDescent="0.2">
      <c r="A34" s="4"/>
      <c r="B34" s="4"/>
      <c r="C34" s="4"/>
      <c r="D34" s="4"/>
      <c r="E34" s="4"/>
      <c r="F34" s="4"/>
      <c r="G34" s="4"/>
      <c r="H34" s="4"/>
      <c r="I34" s="4"/>
      <c r="J34" s="4"/>
      <c r="K34" s="4"/>
      <c r="L34" s="4"/>
      <c r="M34" s="4"/>
      <c r="N34" s="4"/>
      <c r="O34" s="4"/>
      <c r="P34" s="4"/>
      <c r="Q34" s="4"/>
      <c r="R34" s="4"/>
      <c r="S34" s="4"/>
      <c r="T34" s="4"/>
      <c r="U34" s="4"/>
      <c r="V34" s="4"/>
      <c r="W34" s="4"/>
      <c r="X34" s="4"/>
      <c r="Y34" s="4"/>
      <c r="Z34" s="4"/>
      <c r="AE34" s="8" t="s">
        <v>1037</v>
      </c>
    </row>
    <row r="35" spans="1:31" ht="15.75" customHeight="1" x14ac:dyDescent="0.2">
      <c r="A35" s="4"/>
      <c r="B35" s="4"/>
      <c r="C35" s="4"/>
      <c r="D35" s="4"/>
      <c r="E35" s="4"/>
      <c r="F35" s="4"/>
      <c r="G35" s="4"/>
      <c r="H35" s="4"/>
      <c r="I35" s="4"/>
      <c r="J35" s="4"/>
      <c r="K35" s="4"/>
      <c r="L35" s="4"/>
      <c r="M35" s="4"/>
      <c r="N35" s="4"/>
      <c r="O35" s="4"/>
      <c r="P35" s="4"/>
      <c r="Q35" s="4"/>
      <c r="R35" s="4"/>
      <c r="S35" s="4"/>
      <c r="T35" s="4"/>
      <c r="U35" s="4"/>
      <c r="V35" s="4"/>
      <c r="W35" s="4"/>
      <c r="X35" s="4"/>
      <c r="Y35" s="4"/>
      <c r="Z35" s="4"/>
      <c r="AE35" s="8" t="s">
        <v>1045</v>
      </c>
    </row>
    <row r="36" spans="1:31" ht="15.75" customHeight="1" x14ac:dyDescent="0.2">
      <c r="A36" s="4"/>
      <c r="B36" s="4"/>
      <c r="C36" s="4"/>
      <c r="D36" s="4"/>
      <c r="E36" s="4"/>
      <c r="F36" s="4"/>
      <c r="G36" s="4"/>
      <c r="H36" s="4"/>
      <c r="I36" s="4"/>
      <c r="J36" s="4"/>
      <c r="K36" s="4"/>
      <c r="L36" s="4"/>
      <c r="M36" s="4"/>
      <c r="N36" s="4"/>
      <c r="O36" s="4"/>
      <c r="P36" s="4"/>
      <c r="Q36" s="4"/>
      <c r="R36" s="4"/>
      <c r="S36" s="4"/>
      <c r="T36" s="4"/>
      <c r="U36" s="4"/>
      <c r="V36" s="4"/>
      <c r="W36" s="4"/>
      <c r="X36" s="4"/>
      <c r="Y36" s="4"/>
      <c r="Z36" s="4"/>
      <c r="AE36" s="8" t="s">
        <v>1052</v>
      </c>
    </row>
    <row r="37" spans="1:31" ht="15.75" customHeight="1" x14ac:dyDescent="0.2">
      <c r="A37" s="4"/>
      <c r="B37" s="4"/>
      <c r="C37" s="4"/>
      <c r="D37" s="4"/>
      <c r="E37" s="4"/>
      <c r="F37" s="4"/>
      <c r="G37" s="4"/>
      <c r="H37" s="4"/>
      <c r="I37" s="4"/>
      <c r="J37" s="4"/>
      <c r="K37" s="4"/>
      <c r="L37" s="4"/>
      <c r="M37" s="4"/>
      <c r="N37" s="4"/>
      <c r="O37" s="4"/>
      <c r="P37" s="4"/>
      <c r="Q37" s="4"/>
      <c r="R37" s="4"/>
      <c r="S37" s="4"/>
      <c r="T37" s="4"/>
      <c r="U37" s="4"/>
      <c r="V37" s="4"/>
      <c r="W37" s="4"/>
      <c r="X37" s="4"/>
      <c r="Y37" s="4"/>
      <c r="Z37" s="4"/>
      <c r="AE37" s="8" t="s">
        <v>1062</v>
      </c>
    </row>
    <row r="38" spans="1:31" ht="15.75" customHeight="1" x14ac:dyDescent="0.2">
      <c r="A38" s="4"/>
      <c r="B38" s="4"/>
      <c r="C38" s="4"/>
      <c r="D38" s="4"/>
      <c r="E38" s="4"/>
      <c r="F38" s="4"/>
      <c r="G38" s="4"/>
      <c r="H38" s="4"/>
      <c r="I38" s="4"/>
      <c r="J38" s="4"/>
      <c r="K38" s="4"/>
      <c r="L38" s="4"/>
      <c r="M38" s="4"/>
      <c r="N38" s="4"/>
      <c r="O38" s="4"/>
      <c r="P38" s="4"/>
      <c r="Q38" s="4"/>
      <c r="R38" s="4"/>
      <c r="S38" s="4"/>
      <c r="T38" s="4"/>
      <c r="U38" s="4"/>
      <c r="V38" s="4"/>
      <c r="W38" s="4"/>
      <c r="X38" s="4"/>
      <c r="Y38" s="4"/>
      <c r="Z38" s="4"/>
      <c r="AE38" s="8" t="s">
        <v>1070</v>
      </c>
    </row>
    <row r="39" spans="1:31" ht="15.75" customHeight="1" x14ac:dyDescent="0.2">
      <c r="A39" s="4"/>
      <c r="B39" s="4"/>
      <c r="C39" s="4"/>
      <c r="D39" s="4"/>
      <c r="E39" s="4"/>
      <c r="F39" s="4"/>
      <c r="G39" s="4"/>
      <c r="H39" s="4"/>
      <c r="I39" s="4"/>
      <c r="J39" s="4"/>
      <c r="K39" s="4"/>
      <c r="L39" s="4"/>
      <c r="M39" s="4"/>
      <c r="N39" s="4"/>
      <c r="O39" s="4"/>
      <c r="P39" s="4"/>
      <c r="Q39" s="4"/>
      <c r="R39" s="4"/>
      <c r="S39" s="4"/>
      <c r="T39" s="4"/>
      <c r="U39" s="4"/>
      <c r="V39" s="4"/>
      <c r="W39" s="4"/>
      <c r="X39" s="4"/>
      <c r="Y39" s="4"/>
      <c r="Z39" s="4"/>
      <c r="AE39" s="8" t="s">
        <v>1628</v>
      </c>
    </row>
    <row r="40" spans="1:31" ht="15.75" customHeight="1" x14ac:dyDescent="0.2">
      <c r="A40" s="4"/>
      <c r="B40" s="4"/>
      <c r="C40" s="4"/>
      <c r="D40" s="4"/>
      <c r="E40" s="4"/>
      <c r="F40" s="4"/>
      <c r="G40" s="4"/>
      <c r="H40" s="4"/>
      <c r="I40" s="4"/>
      <c r="J40" s="4"/>
      <c r="K40" s="4"/>
      <c r="L40" s="4"/>
      <c r="M40" s="4"/>
      <c r="N40" s="4"/>
      <c r="O40" s="4"/>
      <c r="P40" s="4"/>
      <c r="Q40" s="4"/>
      <c r="R40" s="4"/>
      <c r="S40" s="4"/>
      <c r="T40" s="4"/>
      <c r="U40" s="4"/>
      <c r="V40" s="4"/>
      <c r="W40" s="4"/>
      <c r="X40" s="4"/>
      <c r="Y40" s="4"/>
      <c r="Z40" s="4"/>
      <c r="AE40" s="8" t="s">
        <v>1339</v>
      </c>
    </row>
    <row r="41" spans="1:31" ht="15.75" customHeight="1" x14ac:dyDescent="0.2">
      <c r="A41" s="4"/>
      <c r="B41" s="4"/>
      <c r="C41" s="4"/>
      <c r="D41" s="4"/>
      <c r="E41" s="4"/>
      <c r="F41" s="4"/>
      <c r="G41" s="4"/>
      <c r="H41" s="4"/>
      <c r="I41" s="4"/>
      <c r="J41" s="4"/>
      <c r="K41" s="4"/>
      <c r="L41" s="4"/>
      <c r="M41" s="4"/>
      <c r="N41" s="4"/>
      <c r="O41" s="4"/>
      <c r="P41" s="4"/>
      <c r="Q41" s="4"/>
      <c r="R41" s="4"/>
      <c r="S41" s="4"/>
      <c r="T41" s="4"/>
      <c r="U41" s="4"/>
      <c r="V41" s="4"/>
      <c r="W41" s="4"/>
      <c r="X41" s="4"/>
      <c r="Y41" s="4"/>
      <c r="Z41" s="4"/>
      <c r="AE41" s="8" t="s">
        <v>1323</v>
      </c>
    </row>
    <row r="42" spans="1:31" ht="15.75" customHeight="1" x14ac:dyDescent="0.2">
      <c r="A42" s="4"/>
      <c r="B42" s="4"/>
      <c r="C42" s="4"/>
      <c r="D42" s="4"/>
      <c r="E42" s="4"/>
      <c r="F42" s="4"/>
      <c r="G42" s="4"/>
      <c r="H42" s="4"/>
      <c r="I42" s="4"/>
      <c r="J42" s="4"/>
      <c r="K42" s="4"/>
      <c r="L42" s="4"/>
      <c r="M42" s="4"/>
      <c r="N42" s="4"/>
      <c r="O42" s="4"/>
      <c r="P42" s="4"/>
      <c r="Q42" s="4"/>
      <c r="R42" s="4"/>
      <c r="S42" s="4"/>
      <c r="T42" s="4"/>
      <c r="U42" s="4"/>
      <c r="V42" s="4"/>
      <c r="W42" s="4"/>
      <c r="X42" s="4"/>
      <c r="Y42" s="4"/>
      <c r="Z42" s="4"/>
      <c r="AE42" s="8" t="s">
        <v>1330</v>
      </c>
    </row>
    <row r="43" spans="1:31" ht="15.75" customHeight="1" x14ac:dyDescent="0.2">
      <c r="A43" s="4"/>
      <c r="B43" s="4"/>
      <c r="C43" s="4"/>
      <c r="D43" s="4"/>
      <c r="E43" s="4"/>
      <c r="F43" s="4"/>
      <c r="G43" s="4"/>
      <c r="H43" s="4"/>
      <c r="I43" s="4"/>
      <c r="J43" s="4"/>
      <c r="K43" s="4"/>
      <c r="L43" s="4"/>
      <c r="M43" s="4"/>
      <c r="N43" s="4"/>
      <c r="O43" s="4"/>
      <c r="P43" s="4"/>
      <c r="Q43" s="4"/>
      <c r="R43" s="4"/>
      <c r="S43" s="4"/>
      <c r="T43" s="4"/>
      <c r="U43" s="4"/>
      <c r="V43" s="4"/>
      <c r="W43" s="4"/>
      <c r="X43" s="4"/>
      <c r="Y43" s="4"/>
      <c r="Z43" s="4"/>
      <c r="AE43" s="8" t="s">
        <v>1200</v>
      </c>
    </row>
    <row r="44" spans="1:31" ht="15.75" customHeight="1" x14ac:dyDescent="0.2">
      <c r="A44" s="4"/>
      <c r="B44" s="4"/>
      <c r="C44" s="4"/>
      <c r="D44" s="4"/>
      <c r="E44" s="4"/>
      <c r="F44" s="4"/>
      <c r="G44" s="4"/>
      <c r="H44" s="4"/>
      <c r="I44" s="4"/>
      <c r="J44" s="4"/>
      <c r="K44" s="4"/>
      <c r="L44" s="4"/>
      <c r="M44" s="4"/>
      <c r="N44" s="4"/>
      <c r="O44" s="4"/>
      <c r="P44" s="4"/>
      <c r="Q44" s="4"/>
      <c r="R44" s="4"/>
      <c r="S44" s="4"/>
      <c r="T44" s="4"/>
      <c r="U44" s="4"/>
      <c r="V44" s="4"/>
      <c r="W44" s="4"/>
      <c r="X44" s="4"/>
      <c r="Y44" s="4"/>
      <c r="Z44" s="4"/>
      <c r="AE44" s="8" t="s">
        <v>1335</v>
      </c>
    </row>
    <row r="45" spans="1:31" ht="15.75" customHeight="1" x14ac:dyDescent="0.2">
      <c r="A45" s="4"/>
      <c r="B45" s="4"/>
      <c r="C45" s="4"/>
      <c r="D45" s="4"/>
      <c r="E45" s="4"/>
      <c r="F45" s="4"/>
      <c r="G45" s="4"/>
      <c r="H45" s="4"/>
      <c r="I45" s="4"/>
      <c r="J45" s="4"/>
      <c r="K45" s="4"/>
      <c r="L45" s="4"/>
      <c r="M45" s="4"/>
      <c r="N45" s="4"/>
      <c r="O45" s="4"/>
      <c r="P45" s="4"/>
      <c r="Q45" s="4"/>
      <c r="R45" s="4"/>
      <c r="S45" s="4"/>
      <c r="T45" s="4"/>
      <c r="U45" s="4"/>
      <c r="V45" s="4"/>
      <c r="W45" s="4"/>
      <c r="X45" s="4"/>
      <c r="Y45" s="4"/>
      <c r="Z45" s="4"/>
      <c r="AE45" s="8" t="s">
        <v>1179</v>
      </c>
    </row>
    <row r="46" spans="1:31" ht="15.75" customHeight="1" x14ac:dyDescent="0.2">
      <c r="A46" s="4"/>
      <c r="B46" s="4"/>
      <c r="C46" s="4"/>
      <c r="D46" s="4"/>
      <c r="E46" s="4"/>
      <c r="F46" s="4"/>
      <c r="G46" s="4"/>
      <c r="H46" s="4"/>
      <c r="I46" s="4"/>
      <c r="J46" s="4"/>
      <c r="K46" s="4"/>
      <c r="L46" s="4"/>
      <c r="M46" s="4"/>
      <c r="N46" s="4"/>
      <c r="O46" s="4"/>
      <c r="P46" s="4"/>
      <c r="Q46" s="4"/>
      <c r="R46" s="4"/>
      <c r="S46" s="4"/>
      <c r="T46" s="4"/>
      <c r="U46" s="4"/>
      <c r="V46" s="4"/>
      <c r="W46" s="4"/>
      <c r="X46" s="4"/>
      <c r="Y46" s="4"/>
      <c r="Z46" s="4"/>
      <c r="AE46" s="8" t="s">
        <v>1139</v>
      </c>
    </row>
    <row r="47" spans="1:31" ht="15.75" customHeight="1" x14ac:dyDescent="0.2">
      <c r="A47" s="4"/>
      <c r="B47" s="4"/>
      <c r="C47" s="4"/>
      <c r="D47" s="4"/>
      <c r="E47" s="4"/>
      <c r="F47" s="4"/>
      <c r="G47" s="4"/>
      <c r="H47" s="4"/>
      <c r="I47" s="4"/>
      <c r="J47" s="4"/>
      <c r="K47" s="4"/>
      <c r="L47" s="4"/>
      <c r="M47" s="4"/>
      <c r="N47" s="4"/>
      <c r="O47" s="4"/>
      <c r="P47" s="4"/>
      <c r="Q47" s="4"/>
      <c r="R47" s="4"/>
      <c r="S47" s="4"/>
      <c r="T47" s="4"/>
      <c r="U47" s="4"/>
      <c r="V47" s="4"/>
      <c r="W47" s="4"/>
      <c r="X47" s="4"/>
      <c r="Y47" s="4"/>
      <c r="Z47" s="4"/>
      <c r="AE47" s="8" t="s">
        <v>1130</v>
      </c>
    </row>
    <row r="48" spans="1:31" ht="15.75" customHeight="1" x14ac:dyDescent="0.2">
      <c r="A48" s="4"/>
      <c r="B48" s="4"/>
      <c r="C48" s="4"/>
      <c r="D48" s="4"/>
      <c r="E48" s="4"/>
      <c r="F48" s="4"/>
      <c r="G48" s="4"/>
      <c r="H48" s="4"/>
      <c r="I48" s="4"/>
      <c r="J48" s="4"/>
      <c r="K48" s="4"/>
      <c r="L48" s="4"/>
      <c r="M48" s="4"/>
      <c r="N48" s="4"/>
      <c r="O48" s="4"/>
      <c r="P48" s="4"/>
      <c r="Q48" s="4"/>
      <c r="R48" s="4"/>
      <c r="S48" s="4"/>
      <c r="T48" s="4"/>
      <c r="U48" s="4"/>
      <c r="V48" s="4"/>
      <c r="W48" s="4"/>
      <c r="X48" s="4"/>
      <c r="Y48" s="4"/>
      <c r="Z48" s="4"/>
      <c r="AE48" s="8" t="s">
        <v>1159</v>
      </c>
    </row>
    <row r="49" spans="1:31" ht="15.75" customHeight="1" x14ac:dyDescent="0.2">
      <c r="A49" s="4"/>
      <c r="B49" s="4"/>
      <c r="C49" s="4"/>
      <c r="D49" s="4"/>
      <c r="E49" s="4"/>
      <c r="F49" s="4"/>
      <c r="G49" s="4"/>
      <c r="H49" s="4"/>
      <c r="I49" s="4"/>
      <c r="J49" s="4"/>
      <c r="K49" s="4"/>
      <c r="L49" s="4"/>
      <c r="M49" s="4"/>
      <c r="N49" s="4"/>
      <c r="O49" s="4"/>
      <c r="P49" s="4"/>
      <c r="Q49" s="4"/>
      <c r="R49" s="4"/>
      <c r="S49" s="4"/>
      <c r="T49" s="4"/>
      <c r="U49" s="4"/>
      <c r="V49" s="4"/>
      <c r="W49" s="4"/>
      <c r="X49" s="4"/>
      <c r="Y49" s="4"/>
      <c r="Z49" s="4"/>
      <c r="AE49" s="8" t="s">
        <v>1301</v>
      </c>
    </row>
    <row r="50" spans="1:31" ht="15.75" customHeight="1" x14ac:dyDescent="0.2">
      <c r="A50" s="4"/>
      <c r="B50" s="4"/>
      <c r="C50" s="4"/>
      <c r="D50" s="4"/>
      <c r="E50" s="4"/>
      <c r="F50" s="4"/>
      <c r="G50" s="4"/>
      <c r="H50" s="4"/>
      <c r="I50" s="4"/>
      <c r="J50" s="4"/>
      <c r="K50" s="4"/>
      <c r="L50" s="4"/>
      <c r="M50" s="4"/>
      <c r="N50" s="4"/>
      <c r="O50" s="4"/>
      <c r="P50" s="4"/>
      <c r="Q50" s="4"/>
      <c r="R50" s="4"/>
      <c r="S50" s="4"/>
      <c r="T50" s="4"/>
      <c r="U50" s="4"/>
      <c r="V50" s="4"/>
      <c r="W50" s="4"/>
      <c r="X50" s="4"/>
      <c r="Y50" s="4"/>
      <c r="Z50" s="4"/>
      <c r="AE50" s="8" t="s">
        <v>1200</v>
      </c>
    </row>
    <row r="51" spans="1:31" ht="15.75" customHeight="1" x14ac:dyDescent="0.2">
      <c r="A51" s="4"/>
      <c r="B51" s="4"/>
      <c r="C51" s="4"/>
      <c r="D51" s="4"/>
      <c r="E51" s="4"/>
      <c r="F51" s="4"/>
      <c r="G51" s="4"/>
      <c r="H51" s="4"/>
      <c r="I51" s="4"/>
      <c r="J51" s="4"/>
      <c r="K51" s="4"/>
      <c r="L51" s="4"/>
      <c r="M51" s="4"/>
      <c r="N51" s="4"/>
      <c r="O51" s="4"/>
      <c r="P51" s="4"/>
      <c r="Q51" s="4"/>
      <c r="R51" s="4"/>
      <c r="S51" s="4"/>
      <c r="T51" s="4"/>
      <c r="U51" s="4"/>
      <c r="V51" s="4"/>
      <c r="W51" s="4"/>
      <c r="X51" s="4"/>
      <c r="Y51" s="4"/>
      <c r="Z51" s="4"/>
      <c r="AE51" s="8" t="s">
        <v>1301</v>
      </c>
    </row>
    <row r="52" spans="1:31" ht="15.75" customHeight="1" x14ac:dyDescent="0.2">
      <c r="A52" s="4"/>
      <c r="B52" s="4"/>
      <c r="C52" s="4"/>
      <c r="D52" s="4"/>
      <c r="E52" s="4"/>
      <c r="F52" s="4"/>
      <c r="G52" s="4"/>
      <c r="H52" s="4"/>
      <c r="I52" s="4"/>
      <c r="J52" s="4"/>
      <c r="K52" s="4"/>
      <c r="L52" s="4"/>
      <c r="M52" s="4"/>
      <c r="N52" s="4"/>
      <c r="O52" s="4"/>
      <c r="P52" s="4"/>
      <c r="Q52" s="4"/>
      <c r="R52" s="4"/>
      <c r="S52" s="4"/>
      <c r="T52" s="4"/>
      <c r="U52" s="4"/>
      <c r="V52" s="4"/>
      <c r="W52" s="4"/>
      <c r="X52" s="4"/>
      <c r="Y52" s="4"/>
      <c r="Z52" s="4"/>
      <c r="AE52" s="8" t="s">
        <v>1247</v>
      </c>
    </row>
    <row r="53" spans="1:31" ht="15.75" customHeight="1" x14ac:dyDescent="0.2">
      <c r="A53" s="4"/>
      <c r="B53" s="4"/>
      <c r="C53" s="4"/>
      <c r="D53" s="4"/>
      <c r="E53" s="4"/>
      <c r="F53" s="4"/>
      <c r="G53" s="4"/>
      <c r="H53" s="4"/>
      <c r="I53" s="4"/>
      <c r="J53" s="4"/>
      <c r="K53" s="4"/>
      <c r="L53" s="4"/>
      <c r="M53" s="4"/>
      <c r="N53" s="4"/>
      <c r="O53" s="4"/>
      <c r="P53" s="4"/>
      <c r="Q53" s="4"/>
      <c r="R53" s="4"/>
      <c r="S53" s="4"/>
      <c r="T53" s="4"/>
      <c r="U53" s="4"/>
      <c r="V53" s="4"/>
      <c r="W53" s="4"/>
      <c r="X53" s="4"/>
      <c r="Y53" s="4"/>
      <c r="Z53" s="4"/>
      <c r="AE53" s="8" t="s">
        <v>1310</v>
      </c>
    </row>
    <row r="54" spans="1:31" ht="15.75" customHeight="1" x14ac:dyDescent="0.2">
      <c r="A54" s="4"/>
      <c r="B54" s="4"/>
      <c r="C54" s="4"/>
      <c r="D54" s="4"/>
      <c r="E54" s="4"/>
      <c r="F54" s="4"/>
      <c r="G54" s="4"/>
      <c r="H54" s="4"/>
      <c r="I54" s="4"/>
      <c r="J54" s="4"/>
      <c r="K54" s="4"/>
      <c r="L54" s="4"/>
      <c r="M54" s="4"/>
      <c r="N54" s="4"/>
      <c r="O54" s="4"/>
      <c r="P54" s="4"/>
      <c r="Q54" s="4"/>
      <c r="R54" s="4"/>
      <c r="S54" s="4"/>
      <c r="T54" s="4"/>
      <c r="U54" s="4"/>
      <c r="V54" s="4"/>
      <c r="W54" s="4"/>
      <c r="X54" s="4"/>
      <c r="Y54" s="4"/>
      <c r="Z54" s="4"/>
      <c r="AE54" s="8" t="s">
        <v>1318</v>
      </c>
    </row>
    <row r="55" spans="1:31" ht="15.75" customHeight="1" x14ac:dyDescent="0.2">
      <c r="A55" s="4"/>
      <c r="B55" s="4"/>
      <c r="C55" s="4"/>
      <c r="D55" s="4"/>
      <c r="E55" s="4"/>
      <c r="F55" s="4"/>
      <c r="G55" s="4"/>
      <c r="H55" s="4"/>
      <c r="I55" s="4"/>
      <c r="J55" s="4"/>
      <c r="K55" s="4"/>
      <c r="L55" s="4"/>
      <c r="M55" s="4"/>
      <c r="N55" s="4"/>
      <c r="O55" s="4"/>
      <c r="P55" s="4"/>
      <c r="Q55" s="4"/>
      <c r="R55" s="4"/>
      <c r="S55" s="4"/>
      <c r="T55" s="4"/>
      <c r="U55" s="4"/>
      <c r="V55" s="4"/>
      <c r="W55" s="4"/>
      <c r="X55" s="4"/>
      <c r="Y55" s="4"/>
      <c r="Z55" s="4"/>
      <c r="AE55" s="8" t="s">
        <v>1629</v>
      </c>
    </row>
    <row r="56" spans="1:31" ht="15.75" customHeight="1" x14ac:dyDescent="0.2">
      <c r="A56" s="4"/>
      <c r="B56" s="4"/>
      <c r="C56" s="4"/>
      <c r="D56" s="4"/>
      <c r="E56" s="4"/>
      <c r="F56" s="4"/>
      <c r="G56" s="4"/>
      <c r="H56" s="4"/>
      <c r="I56" s="4"/>
      <c r="J56" s="4"/>
      <c r="K56" s="4"/>
      <c r="L56" s="4"/>
      <c r="M56" s="4"/>
      <c r="N56" s="4"/>
      <c r="O56" s="4"/>
      <c r="P56" s="4"/>
      <c r="Q56" s="4"/>
      <c r="R56" s="4"/>
      <c r="S56" s="4"/>
      <c r="T56" s="4"/>
      <c r="U56" s="4"/>
      <c r="V56" s="4"/>
      <c r="W56" s="4"/>
      <c r="X56" s="4"/>
      <c r="Y56" s="4"/>
      <c r="Z56" s="4"/>
      <c r="AE56" s="8" t="s">
        <v>1630</v>
      </c>
    </row>
    <row r="57" spans="1:31" ht="15.75" customHeight="1" x14ac:dyDescent="0.2">
      <c r="A57" s="4"/>
      <c r="B57" s="4"/>
      <c r="C57" s="4"/>
      <c r="D57" s="4"/>
      <c r="E57" s="4"/>
      <c r="F57" s="4"/>
      <c r="G57" s="4"/>
      <c r="H57" s="4"/>
      <c r="I57" s="4"/>
      <c r="J57" s="4"/>
      <c r="K57" s="4"/>
      <c r="L57" s="4"/>
      <c r="M57" s="4"/>
      <c r="N57" s="4"/>
      <c r="O57" s="4"/>
      <c r="P57" s="4"/>
      <c r="Q57" s="4"/>
      <c r="R57" s="4"/>
      <c r="S57" s="4"/>
      <c r="T57" s="4"/>
      <c r="U57" s="4"/>
      <c r="V57" s="4"/>
      <c r="W57" s="4"/>
      <c r="X57" s="4"/>
      <c r="Y57" s="4"/>
      <c r="Z57" s="4"/>
      <c r="AE57" s="8" t="s">
        <v>1631</v>
      </c>
    </row>
    <row r="58" spans="1:31" ht="15.75" customHeight="1" x14ac:dyDescent="0.2">
      <c r="A58" s="4"/>
      <c r="B58" s="4"/>
      <c r="C58" s="4"/>
      <c r="D58" s="4"/>
      <c r="E58" s="4"/>
      <c r="F58" s="4"/>
      <c r="G58" s="4"/>
      <c r="H58" s="4"/>
      <c r="I58" s="4"/>
      <c r="J58" s="4"/>
      <c r="K58" s="4"/>
      <c r="L58" s="4"/>
      <c r="M58" s="4"/>
      <c r="N58" s="4"/>
      <c r="O58" s="4"/>
      <c r="P58" s="4"/>
      <c r="Q58" s="4"/>
      <c r="R58" s="4"/>
      <c r="S58" s="4"/>
      <c r="T58" s="4"/>
      <c r="U58" s="4"/>
      <c r="V58" s="4"/>
      <c r="W58" s="4"/>
      <c r="X58" s="4"/>
      <c r="Y58" s="4"/>
      <c r="Z58" s="4"/>
      <c r="AE58" s="8" t="s">
        <v>1450</v>
      </c>
    </row>
    <row r="59" spans="1:31" ht="15.75" customHeight="1" x14ac:dyDescent="0.2">
      <c r="A59" s="4"/>
      <c r="B59" s="4"/>
      <c r="C59" s="4"/>
      <c r="D59" s="4"/>
      <c r="E59" s="4"/>
      <c r="F59" s="4"/>
      <c r="G59" s="4"/>
      <c r="H59" s="4"/>
      <c r="I59" s="4"/>
      <c r="J59" s="4"/>
      <c r="K59" s="4"/>
      <c r="L59" s="4"/>
      <c r="M59" s="4"/>
      <c r="N59" s="4"/>
      <c r="O59" s="4"/>
      <c r="P59" s="4"/>
      <c r="Q59" s="4"/>
      <c r="R59" s="4"/>
      <c r="S59" s="4"/>
      <c r="T59" s="4"/>
      <c r="U59" s="4"/>
      <c r="V59" s="4"/>
      <c r="W59" s="4"/>
      <c r="X59" s="4"/>
      <c r="Y59" s="4"/>
      <c r="Z59" s="4"/>
      <c r="AE59" s="8" t="s">
        <v>1469</v>
      </c>
    </row>
    <row r="60" spans="1:31" ht="15.75" customHeight="1" x14ac:dyDescent="0.2">
      <c r="A60" s="4"/>
      <c r="B60" s="4"/>
      <c r="C60" s="4"/>
      <c r="D60" s="4"/>
      <c r="E60" s="4"/>
      <c r="F60" s="4"/>
      <c r="G60" s="4"/>
      <c r="H60" s="4"/>
      <c r="I60" s="4"/>
      <c r="J60" s="4"/>
      <c r="K60" s="4"/>
      <c r="L60" s="4"/>
      <c r="M60" s="4"/>
      <c r="N60" s="4"/>
      <c r="O60" s="4"/>
      <c r="P60" s="4"/>
      <c r="Q60" s="4"/>
      <c r="R60" s="4"/>
      <c r="S60" s="4"/>
      <c r="T60" s="4"/>
      <c r="U60" s="4"/>
      <c r="V60" s="4"/>
      <c r="W60" s="4"/>
      <c r="X60" s="4"/>
      <c r="Y60" s="4"/>
      <c r="Z60" s="4"/>
      <c r="AE60" s="8" t="s">
        <v>1475</v>
      </c>
    </row>
    <row r="61" spans="1:31" ht="15.75" customHeight="1" x14ac:dyDescent="0.2">
      <c r="A61" s="4"/>
      <c r="B61" s="4"/>
      <c r="C61" s="4"/>
      <c r="D61" s="4"/>
      <c r="E61" s="4"/>
      <c r="F61" s="4"/>
      <c r="G61" s="4"/>
      <c r="H61" s="4"/>
      <c r="I61" s="4"/>
      <c r="J61" s="4"/>
      <c r="K61" s="4"/>
      <c r="L61" s="4"/>
      <c r="M61" s="4"/>
      <c r="N61" s="4"/>
      <c r="O61" s="4"/>
      <c r="P61" s="4"/>
      <c r="Q61" s="4"/>
      <c r="R61" s="4"/>
      <c r="S61" s="4"/>
      <c r="T61" s="4"/>
      <c r="U61" s="4"/>
      <c r="V61" s="4"/>
      <c r="W61" s="4"/>
      <c r="X61" s="4"/>
      <c r="Y61" s="4"/>
      <c r="Z61" s="4"/>
      <c r="AE61" s="8" t="s">
        <v>1480</v>
      </c>
    </row>
    <row r="62" spans="1:31" ht="15.75" customHeight="1" x14ac:dyDescent="0.2">
      <c r="A62" s="4"/>
      <c r="B62" s="4"/>
      <c r="C62" s="4"/>
      <c r="D62" s="4"/>
      <c r="E62" s="4"/>
      <c r="F62" s="4"/>
      <c r="G62" s="4"/>
      <c r="H62" s="4"/>
      <c r="I62" s="4"/>
      <c r="J62" s="4"/>
      <c r="K62" s="4"/>
      <c r="L62" s="4"/>
      <c r="M62" s="4"/>
      <c r="N62" s="4"/>
      <c r="O62" s="4"/>
      <c r="P62" s="4"/>
      <c r="Q62" s="4"/>
      <c r="R62" s="4"/>
      <c r="S62" s="4"/>
      <c r="T62" s="4"/>
      <c r="U62" s="4"/>
      <c r="V62" s="4"/>
      <c r="W62" s="4"/>
      <c r="X62" s="4"/>
      <c r="Y62" s="4"/>
      <c r="Z62" s="4"/>
      <c r="AE62" s="8" t="s">
        <v>1632</v>
      </c>
    </row>
    <row r="63" spans="1:31" ht="15.75" customHeight="1" x14ac:dyDescent="0.2">
      <c r="A63" s="4"/>
      <c r="B63" s="4"/>
      <c r="C63" s="4"/>
      <c r="D63" s="4"/>
      <c r="E63" s="4"/>
      <c r="F63" s="4"/>
      <c r="G63" s="4"/>
      <c r="H63" s="4"/>
      <c r="I63" s="4"/>
      <c r="J63" s="4"/>
      <c r="K63" s="4"/>
      <c r="L63" s="4"/>
      <c r="M63" s="4"/>
      <c r="N63" s="4"/>
      <c r="O63" s="4"/>
      <c r="P63" s="4"/>
      <c r="Q63" s="4"/>
      <c r="R63" s="4"/>
      <c r="S63" s="4"/>
      <c r="T63" s="4"/>
      <c r="U63" s="4"/>
      <c r="V63" s="4"/>
      <c r="W63" s="4"/>
      <c r="X63" s="4"/>
      <c r="Y63" s="4"/>
      <c r="Z63" s="4"/>
      <c r="AE63" s="8" t="s">
        <v>1633</v>
      </c>
    </row>
    <row r="64" spans="1:31" ht="15.75" customHeight="1" x14ac:dyDescent="0.2">
      <c r="A64" s="4"/>
      <c r="B64" s="4"/>
      <c r="C64" s="4"/>
      <c r="D64" s="4"/>
      <c r="E64" s="4"/>
      <c r="F64" s="4"/>
      <c r="G64" s="4"/>
      <c r="H64" s="4"/>
      <c r="I64" s="4"/>
      <c r="J64" s="4"/>
      <c r="K64" s="4"/>
      <c r="L64" s="4"/>
      <c r="M64" s="4"/>
      <c r="N64" s="4"/>
      <c r="O64" s="4"/>
      <c r="P64" s="4"/>
      <c r="Q64" s="4"/>
      <c r="R64" s="4"/>
      <c r="S64" s="4"/>
      <c r="T64" s="4"/>
      <c r="U64" s="4"/>
      <c r="V64" s="4"/>
      <c r="W64" s="4"/>
      <c r="X64" s="4"/>
      <c r="Y64" s="4"/>
      <c r="Z64" s="4"/>
      <c r="AE64" s="8" t="s">
        <v>1634</v>
      </c>
    </row>
    <row r="65" spans="1:31" ht="15.75" customHeight="1" x14ac:dyDescent="0.2">
      <c r="A65" s="4"/>
      <c r="B65" s="4"/>
      <c r="C65" s="4"/>
      <c r="D65" s="4"/>
      <c r="E65" s="4"/>
      <c r="F65" s="4"/>
      <c r="G65" s="4"/>
      <c r="H65" s="4"/>
      <c r="I65" s="4"/>
      <c r="J65" s="4"/>
      <c r="K65" s="4"/>
      <c r="L65" s="4"/>
      <c r="M65" s="4"/>
      <c r="N65" s="4"/>
      <c r="O65" s="4"/>
      <c r="P65" s="4"/>
      <c r="Q65" s="4"/>
      <c r="R65" s="4"/>
      <c r="S65" s="4"/>
      <c r="T65" s="4"/>
      <c r="U65" s="4"/>
      <c r="V65" s="4"/>
      <c r="W65" s="4"/>
      <c r="X65" s="4"/>
      <c r="Y65" s="4"/>
      <c r="Z65" s="4"/>
      <c r="AE65" s="8" t="s">
        <v>1635</v>
      </c>
    </row>
    <row r="66" spans="1:31" ht="15.75" customHeight="1" x14ac:dyDescent="0.2">
      <c r="A66" s="4"/>
      <c r="B66" s="4"/>
      <c r="C66" s="4"/>
      <c r="D66" s="4"/>
      <c r="E66" s="4"/>
      <c r="F66" s="4"/>
      <c r="G66" s="4"/>
      <c r="H66" s="4"/>
      <c r="I66" s="4"/>
      <c r="J66" s="4"/>
      <c r="K66" s="4"/>
      <c r="L66" s="4"/>
      <c r="M66" s="4"/>
      <c r="N66" s="4"/>
      <c r="O66" s="4"/>
      <c r="P66" s="4"/>
      <c r="Q66" s="4"/>
      <c r="R66" s="4"/>
      <c r="S66" s="4"/>
      <c r="T66" s="4"/>
      <c r="U66" s="4"/>
      <c r="V66" s="4"/>
      <c r="W66" s="4"/>
      <c r="X66" s="4"/>
      <c r="Y66" s="4"/>
      <c r="Z66" s="4"/>
      <c r="AE66" s="8" t="s">
        <v>1636</v>
      </c>
    </row>
    <row r="67" spans="1:31" ht="15.75" customHeight="1" x14ac:dyDescent="0.2">
      <c r="A67" s="4"/>
      <c r="B67" s="4"/>
      <c r="C67" s="4"/>
      <c r="D67" s="4"/>
      <c r="E67" s="4"/>
      <c r="F67" s="4"/>
      <c r="G67" s="4"/>
      <c r="H67" s="4"/>
      <c r="I67" s="4"/>
      <c r="J67" s="4"/>
      <c r="K67" s="4"/>
      <c r="L67" s="4"/>
      <c r="M67" s="4"/>
      <c r="N67" s="4"/>
      <c r="O67" s="4"/>
      <c r="P67" s="4"/>
      <c r="Q67" s="4"/>
      <c r="R67" s="4"/>
      <c r="S67" s="4"/>
      <c r="T67" s="4"/>
      <c r="U67" s="4"/>
      <c r="V67" s="4"/>
      <c r="W67" s="4"/>
      <c r="X67" s="4"/>
      <c r="Y67" s="4"/>
      <c r="Z67" s="4"/>
      <c r="AE67" s="8" t="s">
        <v>1637</v>
      </c>
    </row>
    <row r="68" spans="1:31" ht="15.75" customHeight="1" x14ac:dyDescent="0.2">
      <c r="A68" s="4"/>
      <c r="B68" s="4"/>
      <c r="C68" s="4"/>
      <c r="D68" s="4"/>
      <c r="E68" s="4"/>
      <c r="F68" s="4"/>
      <c r="G68" s="4"/>
      <c r="H68" s="4"/>
      <c r="I68" s="4"/>
      <c r="J68" s="4"/>
      <c r="K68" s="4"/>
      <c r="L68" s="4"/>
      <c r="M68" s="4"/>
      <c r="N68" s="4"/>
      <c r="O68" s="4"/>
      <c r="P68" s="4"/>
      <c r="Q68" s="4"/>
      <c r="R68" s="4"/>
      <c r="S68" s="4"/>
      <c r="T68" s="4"/>
      <c r="U68" s="4"/>
      <c r="V68" s="4"/>
      <c r="W68" s="4"/>
      <c r="X68" s="4"/>
      <c r="Y68" s="4"/>
      <c r="Z68" s="4"/>
      <c r="AE68" s="8" t="s">
        <v>1638</v>
      </c>
    </row>
    <row r="69" spans="1:31" ht="15.75" customHeight="1" x14ac:dyDescent="0.2">
      <c r="A69" s="4"/>
      <c r="B69" s="4"/>
      <c r="C69" s="4"/>
      <c r="D69" s="4"/>
      <c r="E69" s="4"/>
      <c r="F69" s="4"/>
      <c r="G69" s="4"/>
      <c r="H69" s="4"/>
      <c r="I69" s="4"/>
      <c r="J69" s="4"/>
      <c r="K69" s="4"/>
      <c r="L69" s="4"/>
      <c r="M69" s="4"/>
      <c r="N69" s="4"/>
      <c r="O69" s="4"/>
      <c r="P69" s="4"/>
      <c r="Q69" s="4"/>
      <c r="R69" s="4"/>
      <c r="S69" s="4"/>
      <c r="T69" s="4"/>
      <c r="U69" s="4"/>
      <c r="V69" s="4"/>
      <c r="W69" s="4"/>
      <c r="X69" s="4"/>
      <c r="Y69" s="4"/>
      <c r="Z69" s="4"/>
      <c r="AE69" s="8" t="s">
        <v>1639</v>
      </c>
    </row>
    <row r="70" spans="1:31" ht="15.75" customHeight="1" x14ac:dyDescent="0.2">
      <c r="A70" s="4"/>
      <c r="B70" s="4"/>
      <c r="C70" s="4"/>
      <c r="D70" s="4"/>
      <c r="E70" s="4"/>
      <c r="F70" s="4"/>
      <c r="G70" s="4"/>
      <c r="H70" s="4"/>
      <c r="I70" s="4"/>
      <c r="J70" s="4"/>
      <c r="K70" s="4"/>
      <c r="L70" s="4"/>
      <c r="M70" s="4"/>
      <c r="N70" s="4"/>
      <c r="O70" s="4"/>
      <c r="P70" s="4"/>
      <c r="Q70" s="4"/>
      <c r="R70" s="4"/>
      <c r="S70" s="4"/>
      <c r="T70" s="4"/>
      <c r="U70" s="4"/>
      <c r="V70" s="4"/>
      <c r="W70" s="4"/>
      <c r="X70" s="4"/>
      <c r="Y70" s="4"/>
      <c r="Z70" s="4"/>
      <c r="AE70" s="8" t="s">
        <v>1640</v>
      </c>
    </row>
    <row r="71" spans="1:31" ht="15.75" customHeight="1" x14ac:dyDescent="0.2">
      <c r="A71" s="4"/>
      <c r="B71" s="4"/>
      <c r="C71" s="4"/>
      <c r="D71" s="4"/>
      <c r="E71" s="4"/>
      <c r="F71" s="4"/>
      <c r="G71" s="4"/>
      <c r="H71" s="4"/>
      <c r="I71" s="4"/>
      <c r="J71" s="4"/>
      <c r="K71" s="4"/>
      <c r="L71" s="4"/>
      <c r="M71" s="4"/>
      <c r="N71" s="4"/>
      <c r="O71" s="4"/>
      <c r="P71" s="4"/>
      <c r="Q71" s="4"/>
      <c r="R71" s="4"/>
      <c r="S71" s="4"/>
      <c r="T71" s="4"/>
      <c r="U71" s="4"/>
      <c r="V71" s="4"/>
      <c r="W71" s="4"/>
      <c r="X71" s="4"/>
      <c r="Y71" s="4"/>
      <c r="Z71" s="4"/>
      <c r="AE71" s="8" t="s">
        <v>1641</v>
      </c>
    </row>
    <row r="72" spans="1:31" ht="15.75" customHeight="1" x14ac:dyDescent="0.2">
      <c r="A72" s="4"/>
      <c r="B72" s="4"/>
      <c r="C72" s="4"/>
      <c r="D72" s="4"/>
      <c r="E72" s="4"/>
      <c r="F72" s="4"/>
      <c r="G72" s="4"/>
      <c r="H72" s="4"/>
      <c r="I72" s="4"/>
      <c r="J72" s="4"/>
      <c r="K72" s="4"/>
      <c r="L72" s="4"/>
      <c r="M72" s="4"/>
      <c r="N72" s="4"/>
      <c r="O72" s="4"/>
      <c r="P72" s="4"/>
      <c r="Q72" s="4"/>
      <c r="R72" s="4"/>
      <c r="S72" s="4"/>
      <c r="T72" s="4"/>
      <c r="U72" s="4"/>
      <c r="V72" s="4"/>
      <c r="W72" s="4"/>
      <c r="X72" s="4"/>
      <c r="Y72" s="4"/>
      <c r="Z72" s="4"/>
      <c r="AE72" s="8" t="s">
        <v>1642</v>
      </c>
    </row>
    <row r="73" spans="1:31" ht="15.75" customHeight="1" x14ac:dyDescent="0.2">
      <c r="A73" s="4"/>
      <c r="B73" s="4"/>
      <c r="C73" s="4"/>
      <c r="D73" s="4"/>
      <c r="E73" s="4"/>
      <c r="F73" s="4"/>
      <c r="G73" s="4"/>
      <c r="H73" s="4"/>
      <c r="I73" s="4"/>
      <c r="J73" s="4"/>
      <c r="K73" s="4"/>
      <c r="L73" s="4"/>
      <c r="M73" s="4"/>
      <c r="N73" s="4"/>
      <c r="O73" s="4"/>
      <c r="P73" s="4"/>
      <c r="Q73" s="4"/>
      <c r="R73" s="4"/>
      <c r="S73" s="4"/>
      <c r="T73" s="4"/>
      <c r="U73" s="4"/>
      <c r="V73" s="4"/>
      <c r="W73" s="4"/>
      <c r="X73" s="4"/>
      <c r="Y73" s="4"/>
      <c r="Z73" s="4"/>
      <c r="AE73" s="8" t="s">
        <v>1643</v>
      </c>
    </row>
    <row r="74" spans="1:31" ht="15.75" customHeight="1" x14ac:dyDescent="0.2">
      <c r="A74" s="4"/>
      <c r="B74" s="4"/>
      <c r="C74" s="4"/>
      <c r="D74" s="4"/>
      <c r="E74" s="4"/>
      <c r="F74" s="4"/>
      <c r="G74" s="4"/>
      <c r="H74" s="4"/>
      <c r="I74" s="4"/>
      <c r="J74" s="4"/>
      <c r="K74" s="4"/>
      <c r="L74" s="4"/>
      <c r="M74" s="4"/>
      <c r="N74" s="4"/>
      <c r="O74" s="4"/>
      <c r="P74" s="4"/>
      <c r="Q74" s="4"/>
      <c r="R74" s="4"/>
      <c r="S74" s="4"/>
      <c r="T74" s="4"/>
      <c r="U74" s="4"/>
      <c r="V74" s="4"/>
      <c r="W74" s="4"/>
      <c r="X74" s="4"/>
      <c r="Y74" s="4"/>
      <c r="Z74" s="4"/>
      <c r="AE74" s="8" t="s">
        <v>390</v>
      </c>
    </row>
    <row r="75" spans="1:31" ht="15.75" customHeight="1" x14ac:dyDescent="0.2">
      <c r="A75" s="4"/>
      <c r="B75" s="4"/>
      <c r="C75" s="4"/>
      <c r="D75" s="4"/>
      <c r="E75" s="4"/>
      <c r="F75" s="4"/>
      <c r="G75" s="4"/>
      <c r="H75" s="4"/>
      <c r="I75" s="4"/>
      <c r="J75" s="4"/>
      <c r="K75" s="4"/>
      <c r="L75" s="4"/>
      <c r="M75" s="4"/>
      <c r="N75" s="4"/>
      <c r="O75" s="4"/>
      <c r="P75" s="4"/>
      <c r="Q75" s="4"/>
      <c r="R75" s="4"/>
      <c r="S75" s="4"/>
      <c r="T75" s="4"/>
      <c r="U75" s="4"/>
      <c r="V75" s="4"/>
      <c r="W75" s="4"/>
      <c r="X75" s="4"/>
      <c r="Y75" s="4"/>
      <c r="Z75" s="4"/>
      <c r="AE75" s="8" t="s">
        <v>413</v>
      </c>
    </row>
    <row r="76" spans="1:31" ht="15.75" customHeight="1" x14ac:dyDescent="0.2">
      <c r="A76" s="4"/>
      <c r="B76" s="4"/>
      <c r="C76" s="4"/>
      <c r="D76" s="4"/>
      <c r="E76" s="4"/>
      <c r="F76" s="4"/>
      <c r="G76" s="4"/>
      <c r="H76" s="4"/>
      <c r="I76" s="4"/>
      <c r="J76" s="4"/>
      <c r="K76" s="4"/>
      <c r="L76" s="4"/>
      <c r="M76" s="4"/>
      <c r="N76" s="4"/>
      <c r="O76" s="4"/>
      <c r="P76" s="4"/>
      <c r="Q76" s="4"/>
      <c r="R76" s="4"/>
      <c r="S76" s="4"/>
      <c r="T76" s="4"/>
      <c r="U76" s="4"/>
      <c r="V76" s="4"/>
      <c r="W76" s="4"/>
      <c r="X76" s="4"/>
      <c r="Y76" s="4"/>
      <c r="Z76" s="4"/>
      <c r="AE76" s="8" t="s">
        <v>440</v>
      </c>
    </row>
    <row r="77" spans="1:31" ht="15.75" customHeight="1" x14ac:dyDescent="0.2">
      <c r="A77" s="4"/>
      <c r="B77" s="4"/>
      <c r="C77" s="4"/>
      <c r="D77" s="4"/>
      <c r="E77" s="4"/>
      <c r="F77" s="4"/>
      <c r="G77" s="4"/>
      <c r="H77" s="4"/>
      <c r="I77" s="4"/>
      <c r="J77" s="4"/>
      <c r="K77" s="4"/>
      <c r="L77" s="4"/>
      <c r="M77" s="4"/>
      <c r="N77" s="4"/>
      <c r="O77" s="4"/>
      <c r="P77" s="4"/>
      <c r="Q77" s="4"/>
      <c r="R77" s="4"/>
      <c r="S77" s="4"/>
      <c r="T77" s="4"/>
      <c r="U77" s="4"/>
      <c r="V77" s="4"/>
      <c r="W77" s="4"/>
      <c r="X77" s="4"/>
      <c r="Y77" s="4"/>
      <c r="Z77" s="4"/>
      <c r="AE77" s="8" t="s">
        <v>1644</v>
      </c>
    </row>
    <row r="78" spans="1:31" ht="15.75" customHeight="1" x14ac:dyDescent="0.2">
      <c r="A78" s="4"/>
      <c r="B78" s="4"/>
      <c r="C78" s="4"/>
      <c r="D78" s="4"/>
      <c r="E78" s="4"/>
      <c r="F78" s="4"/>
      <c r="G78" s="4"/>
      <c r="H78" s="4"/>
      <c r="I78" s="4"/>
      <c r="J78" s="4"/>
      <c r="K78" s="4"/>
      <c r="L78" s="4"/>
      <c r="M78" s="4"/>
      <c r="N78" s="4"/>
      <c r="O78" s="4"/>
      <c r="P78" s="4"/>
      <c r="Q78" s="4"/>
      <c r="R78" s="4"/>
      <c r="S78" s="4"/>
      <c r="T78" s="4"/>
      <c r="U78" s="4"/>
      <c r="V78" s="4"/>
      <c r="W78" s="4"/>
      <c r="X78" s="4"/>
      <c r="Y78" s="4"/>
      <c r="Z78" s="4"/>
      <c r="AE78" s="8" t="s">
        <v>1645</v>
      </c>
    </row>
    <row r="79" spans="1:31" ht="15.75" customHeight="1" x14ac:dyDescent="0.2">
      <c r="A79" s="4"/>
      <c r="B79" s="4"/>
      <c r="C79" s="4"/>
      <c r="D79" s="4"/>
      <c r="E79" s="4"/>
      <c r="F79" s="4"/>
      <c r="G79" s="4"/>
      <c r="H79" s="4"/>
      <c r="I79" s="4"/>
      <c r="J79" s="4"/>
      <c r="K79" s="4"/>
      <c r="L79" s="4"/>
      <c r="M79" s="4"/>
      <c r="N79" s="4"/>
      <c r="O79" s="4"/>
      <c r="P79" s="4"/>
      <c r="Q79" s="4"/>
      <c r="R79" s="4"/>
      <c r="S79" s="4"/>
      <c r="T79" s="4"/>
      <c r="U79" s="4"/>
      <c r="V79" s="4"/>
      <c r="W79" s="4"/>
      <c r="X79" s="4"/>
      <c r="Y79" s="4"/>
      <c r="Z79" s="4"/>
      <c r="AE79" s="8" t="s">
        <v>1646</v>
      </c>
    </row>
    <row r="80" spans="1:31" ht="15.75" customHeight="1" x14ac:dyDescent="0.2">
      <c r="A80" s="4"/>
      <c r="B80" s="4"/>
      <c r="C80" s="4"/>
      <c r="D80" s="4"/>
      <c r="E80" s="4"/>
      <c r="F80" s="4"/>
      <c r="G80" s="4"/>
      <c r="H80" s="4"/>
      <c r="I80" s="4"/>
      <c r="J80" s="4"/>
      <c r="K80" s="4"/>
      <c r="L80" s="4"/>
      <c r="M80" s="4"/>
      <c r="N80" s="4"/>
      <c r="O80" s="4"/>
      <c r="P80" s="4"/>
      <c r="Q80" s="4"/>
      <c r="R80" s="4"/>
      <c r="S80" s="4"/>
      <c r="T80" s="4"/>
      <c r="U80" s="4"/>
      <c r="V80" s="4"/>
      <c r="W80" s="4"/>
      <c r="X80" s="4"/>
      <c r="Y80" s="4"/>
      <c r="Z80" s="4"/>
      <c r="AE80" s="8" t="s">
        <v>1647</v>
      </c>
    </row>
    <row r="81" spans="1:31" ht="15.75" customHeight="1" x14ac:dyDescent="0.2">
      <c r="A81" s="4"/>
      <c r="B81" s="4"/>
      <c r="C81" s="4"/>
      <c r="D81" s="4"/>
      <c r="E81" s="4"/>
      <c r="F81" s="4"/>
      <c r="G81" s="4"/>
      <c r="H81" s="4"/>
      <c r="I81" s="4"/>
      <c r="J81" s="4"/>
      <c r="K81" s="4"/>
      <c r="L81" s="4"/>
      <c r="M81" s="4"/>
      <c r="N81" s="4"/>
      <c r="O81" s="4"/>
      <c r="P81" s="4"/>
      <c r="Q81" s="4"/>
      <c r="R81" s="4"/>
      <c r="S81" s="4"/>
      <c r="T81" s="4"/>
      <c r="U81" s="4"/>
      <c r="V81" s="4"/>
      <c r="W81" s="4"/>
      <c r="X81" s="4"/>
      <c r="Y81" s="4"/>
      <c r="Z81" s="4"/>
      <c r="AE81" s="8" t="s">
        <v>1648</v>
      </c>
    </row>
    <row r="82" spans="1:31" ht="15.75" customHeight="1" x14ac:dyDescent="0.2">
      <c r="A82" s="4"/>
      <c r="B82" s="4"/>
      <c r="C82" s="4"/>
      <c r="D82" s="4"/>
      <c r="E82" s="4"/>
      <c r="F82" s="4"/>
      <c r="G82" s="4"/>
      <c r="H82" s="4"/>
      <c r="I82" s="4"/>
      <c r="J82" s="4"/>
      <c r="K82" s="4"/>
      <c r="L82" s="4"/>
      <c r="M82" s="4"/>
      <c r="N82" s="4"/>
      <c r="O82" s="4"/>
      <c r="P82" s="4"/>
      <c r="Q82" s="4"/>
      <c r="R82" s="4"/>
      <c r="S82" s="4"/>
      <c r="T82" s="4"/>
      <c r="U82" s="4"/>
      <c r="V82" s="4"/>
      <c r="W82" s="4"/>
      <c r="X82" s="4"/>
      <c r="Y82" s="4"/>
      <c r="Z82" s="4"/>
      <c r="AE82" s="8" t="s">
        <v>237</v>
      </c>
    </row>
    <row r="83" spans="1:31" ht="15.75" customHeight="1" x14ac:dyDescent="0.2">
      <c r="A83" s="4"/>
      <c r="B83" s="4"/>
      <c r="C83" s="4"/>
      <c r="D83" s="4"/>
      <c r="E83" s="4"/>
      <c r="F83" s="4"/>
      <c r="G83" s="4"/>
      <c r="H83" s="4"/>
      <c r="I83" s="4"/>
      <c r="J83" s="4"/>
      <c r="K83" s="4"/>
      <c r="L83" s="4"/>
      <c r="M83" s="4"/>
      <c r="N83" s="4"/>
      <c r="O83" s="4"/>
      <c r="P83" s="4"/>
      <c r="Q83" s="4"/>
      <c r="R83" s="4"/>
      <c r="S83" s="4"/>
      <c r="T83" s="4"/>
      <c r="U83" s="4"/>
      <c r="V83" s="4"/>
      <c r="W83" s="4"/>
      <c r="X83" s="4"/>
      <c r="Y83" s="4"/>
      <c r="Z83" s="4"/>
      <c r="AE83" s="8" t="s">
        <v>1649</v>
      </c>
    </row>
    <row r="84" spans="1:31" ht="15.75" customHeight="1" x14ac:dyDescent="0.2">
      <c r="A84" s="4"/>
      <c r="B84" s="4"/>
      <c r="C84" s="4"/>
      <c r="D84" s="4"/>
      <c r="E84" s="4"/>
      <c r="F84" s="4"/>
      <c r="G84" s="4"/>
      <c r="H84" s="4"/>
      <c r="I84" s="4"/>
      <c r="J84" s="4"/>
      <c r="K84" s="4"/>
      <c r="L84" s="4"/>
      <c r="M84" s="4"/>
      <c r="N84" s="4"/>
      <c r="O84" s="4"/>
      <c r="P84" s="4"/>
      <c r="Q84" s="4"/>
      <c r="R84" s="4"/>
      <c r="S84" s="4"/>
      <c r="T84" s="4"/>
      <c r="U84" s="4"/>
      <c r="V84" s="4"/>
      <c r="W84" s="4"/>
      <c r="X84" s="4"/>
      <c r="Y84" s="4"/>
      <c r="Z84" s="4"/>
      <c r="AE84" s="8" t="s">
        <v>1650</v>
      </c>
    </row>
    <row r="85" spans="1:31" ht="15.75" customHeight="1" x14ac:dyDescent="0.2">
      <c r="A85" s="4"/>
      <c r="B85" s="4"/>
      <c r="C85" s="4"/>
      <c r="D85" s="4"/>
      <c r="E85" s="4"/>
      <c r="F85" s="4"/>
      <c r="G85" s="4"/>
      <c r="H85" s="4"/>
      <c r="I85" s="4"/>
      <c r="J85" s="4"/>
      <c r="K85" s="4"/>
      <c r="L85" s="4"/>
      <c r="M85" s="4"/>
      <c r="N85" s="4"/>
      <c r="O85" s="4"/>
      <c r="P85" s="4"/>
      <c r="Q85" s="4"/>
      <c r="R85" s="4"/>
      <c r="S85" s="4"/>
      <c r="T85" s="4"/>
      <c r="U85" s="4"/>
      <c r="V85" s="4"/>
      <c r="W85" s="4"/>
      <c r="X85" s="4"/>
      <c r="Y85" s="4"/>
      <c r="Z85" s="4"/>
      <c r="AE85" s="8" t="s">
        <v>1651</v>
      </c>
    </row>
    <row r="86" spans="1:31" ht="15.75" customHeight="1" x14ac:dyDescent="0.2">
      <c r="A86" s="4"/>
      <c r="B86" s="4"/>
      <c r="C86" s="4"/>
      <c r="D86" s="4"/>
      <c r="E86" s="4"/>
      <c r="F86" s="4"/>
      <c r="G86" s="4"/>
      <c r="H86" s="4"/>
      <c r="I86" s="4"/>
      <c r="J86" s="4"/>
      <c r="K86" s="4"/>
      <c r="L86" s="4"/>
      <c r="M86" s="4"/>
      <c r="N86" s="4"/>
      <c r="O86" s="4"/>
      <c r="P86" s="4"/>
      <c r="Q86" s="4"/>
      <c r="R86" s="4"/>
      <c r="S86" s="4"/>
      <c r="T86" s="4"/>
      <c r="U86" s="4"/>
      <c r="V86" s="4"/>
      <c r="W86" s="4"/>
      <c r="X86" s="4"/>
      <c r="Y86" s="4"/>
      <c r="Z86" s="4"/>
      <c r="AE86" s="8" t="s">
        <v>1652</v>
      </c>
    </row>
    <row r="87" spans="1:31" ht="15.75" customHeight="1" x14ac:dyDescent="0.2">
      <c r="A87" s="4"/>
      <c r="B87" s="4"/>
      <c r="C87" s="4"/>
      <c r="D87" s="4"/>
      <c r="E87" s="4"/>
      <c r="F87" s="4"/>
      <c r="G87" s="4"/>
      <c r="H87" s="4"/>
      <c r="I87" s="4"/>
      <c r="J87" s="4"/>
      <c r="K87" s="4"/>
      <c r="L87" s="4"/>
      <c r="M87" s="4"/>
      <c r="N87" s="4"/>
      <c r="O87" s="4"/>
      <c r="P87" s="4"/>
      <c r="Q87" s="4"/>
      <c r="R87" s="4"/>
      <c r="S87" s="4"/>
      <c r="T87" s="4"/>
      <c r="U87" s="4"/>
      <c r="V87" s="4"/>
      <c r="W87" s="4"/>
      <c r="X87" s="4"/>
      <c r="Y87" s="4"/>
      <c r="Z87" s="4"/>
      <c r="AE87" s="8" t="s">
        <v>1354</v>
      </c>
    </row>
    <row r="88" spans="1:31" ht="15.75" customHeight="1" x14ac:dyDescent="0.2">
      <c r="A88" s="4"/>
      <c r="B88" s="4"/>
      <c r="C88" s="4"/>
      <c r="D88" s="4"/>
      <c r="E88" s="4"/>
      <c r="F88" s="4"/>
      <c r="G88" s="4"/>
      <c r="H88" s="4"/>
      <c r="I88" s="4"/>
      <c r="J88" s="4"/>
      <c r="K88" s="4"/>
      <c r="L88" s="4"/>
      <c r="M88" s="4"/>
      <c r="N88" s="4"/>
      <c r="O88" s="4"/>
      <c r="P88" s="4"/>
      <c r="Q88" s="4"/>
      <c r="R88" s="4"/>
      <c r="S88" s="4"/>
      <c r="T88" s="4"/>
      <c r="U88" s="4"/>
      <c r="V88" s="4"/>
      <c r="W88" s="4"/>
      <c r="X88" s="4"/>
      <c r="Y88" s="4"/>
      <c r="Z88" s="4"/>
      <c r="AE88" s="8" t="s">
        <v>1364</v>
      </c>
    </row>
    <row r="89" spans="1:31" ht="15.75" customHeight="1" x14ac:dyDescent="0.2">
      <c r="A89" s="4"/>
      <c r="B89" s="4"/>
      <c r="C89" s="4"/>
      <c r="D89" s="4"/>
      <c r="E89" s="4"/>
      <c r="F89" s="4"/>
      <c r="G89" s="4"/>
      <c r="H89" s="4"/>
      <c r="I89" s="4"/>
      <c r="J89" s="4"/>
      <c r="K89" s="4"/>
      <c r="L89" s="4"/>
      <c r="M89" s="4"/>
      <c r="N89" s="4"/>
      <c r="O89" s="4"/>
      <c r="P89" s="4"/>
      <c r="Q89" s="4"/>
      <c r="R89" s="4"/>
      <c r="S89" s="4"/>
      <c r="T89" s="4"/>
      <c r="U89" s="4"/>
      <c r="V89" s="4"/>
      <c r="W89" s="4"/>
      <c r="X89" s="4"/>
      <c r="Y89" s="4"/>
      <c r="Z89" s="4"/>
      <c r="AE89" s="8" t="s">
        <v>1653</v>
      </c>
    </row>
    <row r="90" spans="1:31" ht="15.75" customHeight="1" x14ac:dyDescent="0.2">
      <c r="A90" s="4"/>
      <c r="B90" s="4"/>
      <c r="C90" s="4"/>
      <c r="D90" s="4"/>
      <c r="E90" s="4"/>
      <c r="F90" s="4"/>
      <c r="G90" s="4"/>
      <c r="H90" s="4"/>
      <c r="I90" s="4"/>
      <c r="J90" s="4"/>
      <c r="K90" s="4"/>
      <c r="L90" s="4"/>
      <c r="M90" s="4"/>
      <c r="N90" s="4"/>
      <c r="O90" s="4"/>
      <c r="P90" s="4"/>
      <c r="Q90" s="4"/>
      <c r="R90" s="4"/>
      <c r="S90" s="4"/>
      <c r="T90" s="4"/>
      <c r="U90" s="4"/>
      <c r="V90" s="4"/>
      <c r="W90" s="4"/>
      <c r="X90" s="4"/>
      <c r="Y90" s="4"/>
      <c r="Z90" s="4"/>
      <c r="AE90" s="8" t="s">
        <v>1651</v>
      </c>
    </row>
    <row r="91" spans="1:31" ht="15.75" customHeight="1" x14ac:dyDescent="0.2">
      <c r="A91" s="4"/>
      <c r="B91" s="4"/>
      <c r="C91" s="4"/>
      <c r="D91" s="4"/>
      <c r="E91" s="4"/>
      <c r="F91" s="4"/>
      <c r="G91" s="4"/>
      <c r="H91" s="4"/>
      <c r="I91" s="4"/>
      <c r="J91" s="4"/>
      <c r="K91" s="4"/>
      <c r="L91" s="4"/>
      <c r="M91" s="4"/>
      <c r="N91" s="4"/>
      <c r="O91" s="4"/>
      <c r="P91" s="4"/>
      <c r="Q91" s="4"/>
      <c r="R91" s="4"/>
      <c r="S91" s="4"/>
      <c r="T91" s="4"/>
      <c r="U91" s="4"/>
      <c r="V91" s="4"/>
      <c r="W91" s="4"/>
      <c r="X91" s="4"/>
      <c r="Y91" s="4"/>
      <c r="Z91" s="4"/>
      <c r="AE91" s="8" t="s">
        <v>1654</v>
      </c>
    </row>
    <row r="92" spans="1:31" ht="15.75" customHeight="1" x14ac:dyDescent="0.2">
      <c r="A92" s="4"/>
      <c r="B92" s="4"/>
      <c r="C92" s="4"/>
      <c r="D92" s="4"/>
      <c r="E92" s="4"/>
      <c r="F92" s="4"/>
      <c r="G92" s="4"/>
      <c r="H92" s="4"/>
      <c r="I92" s="4"/>
      <c r="J92" s="4"/>
      <c r="K92" s="4"/>
      <c r="L92" s="4"/>
      <c r="M92" s="4"/>
      <c r="N92" s="4"/>
      <c r="O92" s="4"/>
      <c r="P92" s="4"/>
      <c r="Q92" s="4"/>
      <c r="R92" s="4"/>
      <c r="S92" s="4"/>
      <c r="T92" s="4"/>
      <c r="U92" s="4"/>
      <c r="V92" s="4"/>
      <c r="W92" s="4"/>
      <c r="X92" s="4"/>
      <c r="Y92" s="4"/>
      <c r="Z92" s="4"/>
      <c r="AE92" s="8" t="s">
        <v>1655</v>
      </c>
    </row>
    <row r="93" spans="1:31" ht="15.75" customHeight="1" x14ac:dyDescent="0.2">
      <c r="A93" s="4"/>
      <c r="B93" s="4"/>
      <c r="C93" s="4"/>
      <c r="D93" s="4"/>
      <c r="E93" s="4"/>
      <c r="F93" s="4"/>
      <c r="G93" s="4"/>
      <c r="H93" s="4"/>
      <c r="I93" s="4"/>
      <c r="J93" s="4"/>
      <c r="K93" s="4"/>
      <c r="L93" s="4"/>
      <c r="M93" s="4"/>
      <c r="N93" s="4"/>
      <c r="O93" s="4"/>
      <c r="P93" s="4"/>
      <c r="Q93" s="4"/>
      <c r="R93" s="4"/>
      <c r="S93" s="4"/>
      <c r="T93" s="4"/>
      <c r="U93" s="4"/>
      <c r="V93" s="4"/>
      <c r="W93" s="4"/>
      <c r="X93" s="4"/>
      <c r="Y93" s="4"/>
      <c r="Z93" s="4"/>
      <c r="AE93" s="8" t="s">
        <v>1378</v>
      </c>
    </row>
    <row r="94" spans="1:31" ht="15.75" customHeight="1" x14ac:dyDescent="0.2">
      <c r="A94" s="4"/>
      <c r="B94" s="4"/>
      <c r="C94" s="4"/>
      <c r="D94" s="4"/>
      <c r="E94" s="4"/>
      <c r="F94" s="4"/>
      <c r="G94" s="4"/>
      <c r="H94" s="4"/>
      <c r="I94" s="4"/>
      <c r="J94" s="4"/>
      <c r="K94" s="4"/>
      <c r="L94" s="4"/>
      <c r="M94" s="4"/>
      <c r="N94" s="4"/>
      <c r="O94" s="4"/>
      <c r="P94" s="4"/>
      <c r="Q94" s="4"/>
      <c r="R94" s="4"/>
      <c r="S94" s="4"/>
      <c r="T94" s="4"/>
      <c r="U94" s="4"/>
      <c r="V94" s="4"/>
      <c r="W94" s="4"/>
      <c r="X94" s="4"/>
      <c r="Y94" s="4"/>
      <c r="Z94" s="4"/>
      <c r="AE94" s="8" t="s">
        <v>1490</v>
      </c>
    </row>
    <row r="95" spans="1:31" ht="15.75" customHeight="1" x14ac:dyDescent="0.2">
      <c r="A95" s="4"/>
      <c r="B95" s="4"/>
      <c r="C95" s="4"/>
      <c r="D95" s="4"/>
      <c r="E95" s="4"/>
      <c r="F95" s="4"/>
      <c r="G95" s="4"/>
      <c r="H95" s="4"/>
      <c r="I95" s="4"/>
      <c r="J95" s="4"/>
      <c r="K95" s="4"/>
      <c r="L95" s="4"/>
      <c r="M95" s="4"/>
      <c r="N95" s="4"/>
      <c r="O95" s="4"/>
      <c r="P95" s="4"/>
      <c r="Q95" s="4"/>
      <c r="R95" s="4"/>
      <c r="S95" s="4"/>
      <c r="T95" s="4"/>
      <c r="U95" s="4"/>
      <c r="V95" s="4"/>
      <c r="W95" s="4"/>
      <c r="X95" s="4"/>
      <c r="Y95" s="4"/>
      <c r="Z95" s="4"/>
      <c r="AE95" s="8" t="s">
        <v>1656</v>
      </c>
    </row>
    <row r="96" spans="1:31" ht="15.75" customHeight="1" x14ac:dyDescent="0.2">
      <c r="A96" s="4"/>
      <c r="B96" s="4"/>
      <c r="C96" s="4"/>
      <c r="D96" s="4"/>
      <c r="E96" s="4"/>
      <c r="F96" s="4"/>
      <c r="G96" s="4"/>
      <c r="H96" s="4"/>
      <c r="I96" s="4"/>
      <c r="J96" s="4"/>
      <c r="K96" s="4"/>
      <c r="L96" s="4"/>
      <c r="M96" s="4"/>
      <c r="N96" s="4"/>
      <c r="O96" s="4"/>
      <c r="P96" s="4"/>
      <c r="Q96" s="4"/>
      <c r="R96" s="4"/>
      <c r="S96" s="4"/>
      <c r="T96" s="4"/>
      <c r="U96" s="4"/>
      <c r="V96" s="4"/>
      <c r="W96" s="4"/>
      <c r="X96" s="4"/>
      <c r="Y96" s="4"/>
      <c r="Z96" s="4"/>
      <c r="AE96" s="8" t="s">
        <v>1657</v>
      </c>
    </row>
    <row r="97" spans="1:31" ht="15.75" customHeight="1" x14ac:dyDescent="0.2">
      <c r="A97" s="4"/>
      <c r="B97" s="4"/>
      <c r="C97" s="4"/>
      <c r="D97" s="4"/>
      <c r="E97" s="4"/>
      <c r="F97" s="4"/>
      <c r="G97" s="4"/>
      <c r="H97" s="4"/>
      <c r="I97" s="4"/>
      <c r="J97" s="4"/>
      <c r="K97" s="4"/>
      <c r="L97" s="4"/>
      <c r="M97" s="4"/>
      <c r="N97" s="4"/>
      <c r="O97" s="4"/>
      <c r="P97" s="4"/>
      <c r="Q97" s="4"/>
      <c r="R97" s="4"/>
      <c r="S97" s="4"/>
      <c r="T97" s="4"/>
      <c r="U97" s="4"/>
      <c r="V97" s="4"/>
      <c r="W97" s="4"/>
      <c r="X97" s="4"/>
      <c r="Y97" s="4"/>
      <c r="Z97" s="4"/>
      <c r="AE97" s="8" t="s">
        <v>1384</v>
      </c>
    </row>
    <row r="98" spans="1:31" ht="15.75" customHeight="1" x14ac:dyDescent="0.2">
      <c r="A98" s="4"/>
      <c r="B98" s="4"/>
      <c r="C98" s="4"/>
      <c r="D98" s="4"/>
      <c r="E98" s="4"/>
      <c r="F98" s="4"/>
      <c r="G98" s="4"/>
      <c r="H98" s="4"/>
      <c r="I98" s="4"/>
      <c r="J98" s="4"/>
      <c r="K98" s="4"/>
      <c r="L98" s="4"/>
      <c r="M98" s="4"/>
      <c r="N98" s="4"/>
      <c r="O98" s="4"/>
      <c r="P98" s="4"/>
      <c r="Q98" s="4"/>
      <c r="R98" s="4"/>
      <c r="S98" s="4"/>
      <c r="T98" s="4"/>
      <c r="U98" s="4"/>
      <c r="V98" s="4"/>
      <c r="W98" s="4"/>
      <c r="X98" s="4"/>
      <c r="Y98" s="4"/>
      <c r="Z98" s="4"/>
      <c r="AE98" s="8" t="s">
        <v>1388</v>
      </c>
    </row>
    <row r="99" spans="1:31" ht="15.75" customHeight="1" x14ac:dyDescent="0.2">
      <c r="A99" s="4"/>
      <c r="B99" s="4"/>
      <c r="C99" s="4"/>
      <c r="D99" s="4"/>
      <c r="E99" s="4"/>
      <c r="F99" s="4"/>
      <c r="G99" s="4"/>
      <c r="H99" s="4"/>
      <c r="I99" s="4"/>
      <c r="J99" s="4"/>
      <c r="K99" s="4"/>
      <c r="L99" s="4"/>
      <c r="M99" s="4"/>
      <c r="N99" s="4"/>
      <c r="O99" s="4"/>
      <c r="P99" s="4"/>
      <c r="Q99" s="4"/>
      <c r="R99" s="4"/>
      <c r="S99" s="4"/>
      <c r="T99" s="4"/>
      <c r="U99" s="4"/>
      <c r="V99" s="4"/>
      <c r="W99" s="4"/>
      <c r="X99" s="4"/>
      <c r="Y99" s="4"/>
      <c r="Z99" s="4"/>
      <c r="AE99" s="8" t="s">
        <v>1392</v>
      </c>
    </row>
    <row r="100" spans="1:31" ht="15.75" customHeight="1" x14ac:dyDescent="0.2">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E100" s="8" t="s">
        <v>1439</v>
      </c>
    </row>
    <row r="101" spans="1:31" ht="15.75" customHeight="1" x14ac:dyDescent="0.2">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E101" s="8" t="s">
        <v>1443</v>
      </c>
    </row>
    <row r="102" spans="1:31" ht="15.75" customHeight="1" x14ac:dyDescent="0.2">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E102" s="8" t="s">
        <v>541</v>
      </c>
    </row>
    <row r="103" spans="1:31" ht="15.75" customHeight="1" x14ac:dyDescent="0.2">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E103" s="8" t="s">
        <v>571</v>
      </c>
    </row>
    <row r="104" spans="1:31" ht="15.75" customHeight="1" x14ac:dyDescent="0.2">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E104" s="8" t="s">
        <v>675</v>
      </c>
    </row>
    <row r="105" spans="1:31" ht="15.75" customHeight="1" x14ac:dyDescent="0.2">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E105" s="8" t="s">
        <v>1416</v>
      </c>
    </row>
    <row r="106" spans="1:31" ht="15.75" customHeight="1" x14ac:dyDescent="0.2">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E106" s="8" t="s">
        <v>1424</v>
      </c>
    </row>
    <row r="107" spans="1:31" ht="15.75" customHeight="1" x14ac:dyDescent="0.2">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E107" s="8" t="s">
        <v>1429</v>
      </c>
    </row>
    <row r="108" spans="1:31" ht="15.75" customHeight="1" x14ac:dyDescent="0.2">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E108" s="8" t="s">
        <v>1398</v>
      </c>
    </row>
    <row r="109" spans="1:31" ht="15.75" customHeight="1" x14ac:dyDescent="0.2">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E109" s="8" t="s">
        <v>1658</v>
      </c>
    </row>
    <row r="110" spans="1:31" ht="15.75" customHeight="1" x14ac:dyDescent="0.2">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E110" s="8" t="s">
        <v>520</v>
      </c>
    </row>
    <row r="111" spans="1:31" ht="15.75" customHeight="1" x14ac:dyDescent="0.2">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31" ht="15.75" customHeight="1" x14ac:dyDescent="0.2">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t="15.75" customHeight="1" x14ac:dyDescent="0.2">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15.75" customHeight="1" x14ac:dyDescent="0.2">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5.75" customHeight="1" x14ac:dyDescent="0.2">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5.75" customHeight="1" x14ac:dyDescent="0.2">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t="15.75" customHeight="1" x14ac:dyDescent="0.2">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ht="15.75" customHeight="1" x14ac:dyDescent="0.2">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15.75" customHeight="1" x14ac:dyDescent="0.2">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15.75" customHeight="1" x14ac:dyDescent="0.2">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ht="15.75" customHeight="1" x14ac:dyDescent="0.2">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ht="15.75" customHeight="1" x14ac:dyDescent="0.2">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ht="15.75" customHeight="1" x14ac:dyDescent="0.2">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ht="15.75" customHeight="1" x14ac:dyDescent="0.2">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5.75" customHeight="1" x14ac:dyDescent="0.2">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ht="15.75" customHeight="1" x14ac:dyDescent="0.2">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ht="15.75" customHeight="1" x14ac:dyDescent="0.2">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ht="15.75" customHeight="1" x14ac:dyDescent="0.2">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5.75" customHeight="1" x14ac:dyDescent="0.2">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5.75" customHeight="1" x14ac:dyDescent="0.2">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5.75" customHeight="1" x14ac:dyDescent="0.2">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5.75" customHeight="1" x14ac:dyDescent="0.2">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5.75" customHeight="1" x14ac:dyDescent="0.2">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5.75" customHeight="1" x14ac:dyDescent="0.2">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5.75" customHeight="1" x14ac:dyDescent="0.2">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5.75" customHeight="1" x14ac:dyDescent="0.2">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5.75" customHeight="1" x14ac:dyDescent="0.2">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5.75" customHeight="1" x14ac:dyDescent="0.2">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5.75" customHeight="1" x14ac:dyDescent="0.2">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5.75" customHeight="1" x14ac:dyDescent="0.2">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5.75" customHeight="1" x14ac:dyDescent="0.2">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5.75" customHeight="1" x14ac:dyDescent="0.2">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5.75" customHeight="1" x14ac:dyDescent="0.2">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5.75" customHeight="1" x14ac:dyDescent="0.2">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5.75" customHeight="1" x14ac:dyDescent="0.2">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5.75" customHeight="1" x14ac:dyDescent="0.2">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5.75" customHeight="1" x14ac:dyDescent="0.2">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5.75" customHeight="1" x14ac:dyDescent="0.2">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5.75" customHeight="1" x14ac:dyDescent="0.2">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5.75" customHeight="1" x14ac:dyDescent="0.2">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5.75" customHeight="1" x14ac:dyDescent="0.2">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5.75" customHeight="1" x14ac:dyDescent="0.2">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5.75" customHeight="1" x14ac:dyDescent="0.2">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5.75" customHeight="1" x14ac:dyDescent="0.2">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5.75" customHeight="1" x14ac:dyDescent="0.2">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5.75" customHeight="1" x14ac:dyDescent="0.2">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5.75" customHeight="1" x14ac:dyDescent="0.2">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5.75" customHeight="1" x14ac:dyDescent="0.2">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5.75" customHeight="1" x14ac:dyDescent="0.2">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5.75" customHeight="1" x14ac:dyDescent="0.2">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5.75" customHeight="1" x14ac:dyDescent="0.2">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5.75" customHeight="1" x14ac:dyDescent="0.2">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5.75" customHeight="1" x14ac:dyDescent="0.2">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5.75" customHeight="1" x14ac:dyDescent="0.2">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5.75" customHeight="1" x14ac:dyDescent="0.2">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5.75" customHeight="1" x14ac:dyDescent="0.2">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5.75" customHeight="1" x14ac:dyDescent="0.2">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5.75" customHeight="1" x14ac:dyDescent="0.2">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5.75" customHeight="1" x14ac:dyDescent="0.2">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5.75" customHeight="1" x14ac:dyDescent="0.2">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5.75" customHeight="1" x14ac:dyDescent="0.2">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5.75" customHeight="1" x14ac:dyDescent="0.2">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5.75" customHeight="1" x14ac:dyDescent="0.2">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5.75" customHeight="1" x14ac:dyDescent="0.2">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5.75" customHeight="1" x14ac:dyDescent="0.2">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5.75" customHeight="1" x14ac:dyDescent="0.2">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5.75" customHeight="1" x14ac:dyDescent="0.2">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5.75" customHeight="1" x14ac:dyDescent="0.2">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5.75" customHeight="1" x14ac:dyDescent="0.2">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5.75" customHeight="1" x14ac:dyDescent="0.2">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5.75" customHeight="1" x14ac:dyDescent="0.2">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5.75" customHeight="1" x14ac:dyDescent="0.2">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5.75" customHeight="1" x14ac:dyDescent="0.2">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5.75" customHeight="1" x14ac:dyDescent="0.2">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5.75" customHeight="1" x14ac:dyDescent="0.2">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5.75" customHeight="1" x14ac:dyDescent="0.2">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5.75" customHeight="1" x14ac:dyDescent="0.2">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5.75" customHeight="1" x14ac:dyDescent="0.2">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5.75" customHeight="1" x14ac:dyDescent="0.2">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5.75" customHeight="1" x14ac:dyDescent="0.2">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5.75" customHeight="1" x14ac:dyDescent="0.2">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5.75" customHeight="1" x14ac:dyDescent="0.2">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5.75" customHeight="1" x14ac:dyDescent="0.2">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5.75" customHeight="1" x14ac:dyDescent="0.2">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5.75" customHeight="1" x14ac:dyDescent="0.2">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5.75" customHeight="1" x14ac:dyDescent="0.2">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5.75" customHeight="1" x14ac:dyDescent="0.2">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5.75" customHeight="1" x14ac:dyDescent="0.2">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5.75" customHeight="1" x14ac:dyDescent="0.2">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5.75" customHeight="1" x14ac:dyDescent="0.2">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5.75" customHeight="1" x14ac:dyDescent="0.2">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5.75" customHeight="1" x14ac:dyDescent="0.2">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5.75" customHeight="1" x14ac:dyDescent="0.2">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5.75" customHeight="1" x14ac:dyDescent="0.2">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5.75" customHeight="1" x14ac:dyDescent="0.2">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5.75" customHeight="1" x14ac:dyDescent="0.2">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5.75" customHeight="1" x14ac:dyDescent="0.2">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5.75" customHeight="1" x14ac:dyDescent="0.2">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5.75" customHeight="1" x14ac:dyDescent="0.2">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5.75" customHeight="1" x14ac:dyDescent="0.2">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5.75" customHeight="1" x14ac:dyDescent="0.2">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5.75" customHeight="1" x14ac:dyDescent="0.2">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5.75" customHeight="1" x14ac:dyDescent="0.2">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5.75" customHeight="1" x14ac:dyDescent="0.2">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5.75" customHeight="1" x14ac:dyDescent="0.2">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5.75" customHeight="1" x14ac:dyDescent="0.2">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5.75" customHeight="1" x14ac:dyDescent="0.2">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5.75" customHeight="1" x14ac:dyDescent="0.2">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5.75" customHeight="1" x14ac:dyDescent="0.2">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5.75" customHeight="1" x14ac:dyDescent="0.2">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5.75" customHeight="1" x14ac:dyDescent="0.2">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5.75" customHeight="1" x14ac:dyDescent="0.2">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5.75" customHeight="1" x14ac:dyDescent="0.2">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5.75" customHeight="1" x14ac:dyDescent="0.2">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5.75" customHeight="1" x14ac:dyDescent="0.2">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5.75" customHeight="1" x14ac:dyDescent="0.2">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5.75" customHeight="1" x14ac:dyDescent="0.2">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5.75" customHeight="1" x14ac:dyDescent="0.2">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5.75" customHeight="1" x14ac:dyDescent="0.2">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5.75" customHeight="1" x14ac:dyDescent="0.2">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5.75" customHeight="1" x14ac:dyDescent="0.2">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5.75" customHeight="1" x14ac:dyDescent="0.2">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5.75" customHeight="1" x14ac:dyDescent="0.2">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5.75" customHeight="1" x14ac:dyDescent="0.2">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5.75" customHeight="1" x14ac:dyDescent="0.2">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5.75" customHeight="1" x14ac:dyDescent="0.2">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5.75" customHeight="1" x14ac:dyDescent="0.2">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5.75" customHeight="1" x14ac:dyDescent="0.2">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5.75" customHeight="1" x14ac:dyDescent="0.2">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5.75" customHeight="1" x14ac:dyDescent="0.2">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5.75" customHeight="1" x14ac:dyDescent="0.2">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5.75" customHeight="1" x14ac:dyDescent="0.2">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5.75" customHeight="1" x14ac:dyDescent="0.2">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5.75" customHeight="1" x14ac:dyDescent="0.2">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5.75" customHeight="1" x14ac:dyDescent="0.2">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5.75" customHeight="1" x14ac:dyDescent="0.2">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5.75" customHeight="1" x14ac:dyDescent="0.2">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5.75" customHeight="1" x14ac:dyDescent="0.2">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5.75" customHeight="1" x14ac:dyDescent="0.2">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5.75" customHeight="1" x14ac:dyDescent="0.2">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5.75" customHeight="1" x14ac:dyDescent="0.2">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5.75" customHeight="1" x14ac:dyDescent="0.2">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5.75" customHeight="1" x14ac:dyDescent="0.2">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5.75" customHeight="1" x14ac:dyDescent="0.2">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5.75" customHeight="1" x14ac:dyDescent="0.2">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5.75" customHeight="1" x14ac:dyDescent="0.2">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5.75" customHeight="1" x14ac:dyDescent="0.2">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5.75" customHeight="1" x14ac:dyDescent="0.2">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5.75" customHeight="1" x14ac:dyDescent="0.2">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5.75" customHeight="1" x14ac:dyDescent="0.2">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5.75" customHeight="1" x14ac:dyDescent="0.2">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5.75" customHeight="1" x14ac:dyDescent="0.2">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5.75" customHeight="1" x14ac:dyDescent="0.2">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5.75" customHeight="1" x14ac:dyDescent="0.2">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5.75" customHeight="1" x14ac:dyDescent="0.2">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5.75" customHeight="1" x14ac:dyDescent="0.2">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5.75" customHeight="1" x14ac:dyDescent="0.2">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5.75" customHeight="1" x14ac:dyDescent="0.2">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5.75" customHeight="1" x14ac:dyDescent="0.2">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5.75" customHeight="1" x14ac:dyDescent="0.2">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5.75" customHeight="1" x14ac:dyDescent="0.2">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5.75" customHeight="1" x14ac:dyDescent="0.2">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5.75" customHeight="1" x14ac:dyDescent="0.2">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5.75" customHeight="1" x14ac:dyDescent="0.2">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5.75" customHeight="1" x14ac:dyDescent="0.2">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5.75" customHeight="1" x14ac:dyDescent="0.2">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5.75" customHeight="1" x14ac:dyDescent="0.2">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5.75" customHeight="1" x14ac:dyDescent="0.2">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5.75" customHeight="1" x14ac:dyDescent="0.2">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5.75" customHeight="1" x14ac:dyDescent="0.2">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5.75" customHeight="1" x14ac:dyDescent="0.2">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5.75" customHeight="1" x14ac:dyDescent="0.2">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5.75" customHeight="1" x14ac:dyDescent="0.2">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5.75" customHeight="1" x14ac:dyDescent="0.2">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5.75" customHeight="1" x14ac:dyDescent="0.2">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5.75" customHeight="1" x14ac:dyDescent="0.2">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5.75" customHeight="1" x14ac:dyDescent="0.2">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5.75" customHeight="1" x14ac:dyDescent="0.2">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5.75" customHeight="1" x14ac:dyDescent="0.2">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5.75" customHeight="1" x14ac:dyDescent="0.2">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5.75" customHeight="1" x14ac:dyDescent="0.2">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5.75" customHeight="1" x14ac:dyDescent="0.2">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5.75" customHeight="1" x14ac:dyDescent="0.2">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5.75" customHeight="1" x14ac:dyDescent="0.2">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5.75" customHeight="1" x14ac:dyDescent="0.2">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5.75" customHeight="1" x14ac:dyDescent="0.2">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5.75" customHeight="1" x14ac:dyDescent="0.2">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5.75" customHeight="1" x14ac:dyDescent="0.2">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5.75" customHeight="1" x14ac:dyDescent="0.2">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5.75" customHeight="1" x14ac:dyDescent="0.2">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5.75" customHeight="1" x14ac:dyDescent="0.2">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5.75" customHeight="1" x14ac:dyDescent="0.2">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5.75" customHeight="1" x14ac:dyDescent="0.2">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5.75" customHeight="1" x14ac:dyDescent="0.2">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5.75" customHeight="1" x14ac:dyDescent="0.2">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5.75" customHeight="1" x14ac:dyDescent="0.2">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5.75" customHeight="1" x14ac:dyDescent="0.2">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5.75" customHeight="1" x14ac:dyDescent="0.2">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5.75" customHeight="1" x14ac:dyDescent="0.2">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5.75" customHeight="1" x14ac:dyDescent="0.2">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5.75" customHeight="1" x14ac:dyDescent="0.2">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5.75" customHeight="1" x14ac:dyDescent="0.2">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5.75" customHeight="1" x14ac:dyDescent="0.2">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5.75" customHeight="1" x14ac:dyDescent="0.2">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5.75" customHeight="1" x14ac:dyDescent="0.2">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5.75" customHeight="1" x14ac:dyDescent="0.2">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5.75" customHeight="1" x14ac:dyDescent="0.2">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5.75" customHeight="1" x14ac:dyDescent="0.2">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5.75" customHeight="1" x14ac:dyDescent="0.2">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5.75" customHeight="1" x14ac:dyDescent="0.2">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5.75" customHeight="1" x14ac:dyDescent="0.2">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5.75" customHeight="1" x14ac:dyDescent="0.2">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5.75" customHeight="1" x14ac:dyDescent="0.2">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5.75" customHeight="1" x14ac:dyDescent="0.2">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5.75" customHeight="1" x14ac:dyDescent="0.2">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5.75" customHeight="1" x14ac:dyDescent="0.2">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5.75" customHeight="1" x14ac:dyDescent="0.2">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5.75" customHeight="1" x14ac:dyDescent="0.2">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5.75" customHeight="1" x14ac:dyDescent="0.2">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5.75" customHeight="1" x14ac:dyDescent="0.2">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5.75" customHeight="1" x14ac:dyDescent="0.2">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5.75" customHeight="1" x14ac:dyDescent="0.2">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5.75" customHeight="1" x14ac:dyDescent="0.2">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5.75" customHeight="1" x14ac:dyDescent="0.2">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5.75" customHeight="1" x14ac:dyDescent="0.2">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5.75" customHeight="1" x14ac:dyDescent="0.2">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5.75" customHeight="1" x14ac:dyDescent="0.2">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5.75" customHeight="1" x14ac:dyDescent="0.2">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5.75" customHeight="1" x14ac:dyDescent="0.2">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5.75" customHeight="1" x14ac:dyDescent="0.2">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5.75" customHeight="1" x14ac:dyDescent="0.2">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5.75" customHeight="1" x14ac:dyDescent="0.2">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5.75" customHeight="1" x14ac:dyDescent="0.2">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5.75" customHeight="1" x14ac:dyDescent="0.2">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5.75" customHeight="1" x14ac:dyDescent="0.2">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5.75" customHeight="1" x14ac:dyDescent="0.2">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5.75" customHeight="1" x14ac:dyDescent="0.2">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5.75" customHeight="1" x14ac:dyDescent="0.2">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5.75" customHeight="1" x14ac:dyDescent="0.2">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5.75" customHeight="1" x14ac:dyDescent="0.2">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5.75" customHeight="1" x14ac:dyDescent="0.2">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5.75" customHeight="1" x14ac:dyDescent="0.2">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5.75" customHeight="1" x14ac:dyDescent="0.2">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5.75" customHeight="1" x14ac:dyDescent="0.2">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5.75" customHeight="1" x14ac:dyDescent="0.2">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5.75" customHeight="1" x14ac:dyDescent="0.2">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5.75" customHeight="1" x14ac:dyDescent="0.2">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5.75" customHeight="1" x14ac:dyDescent="0.2">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5.75" customHeight="1" x14ac:dyDescent="0.2">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5.75" customHeight="1" x14ac:dyDescent="0.2">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5.75" customHeight="1" x14ac:dyDescent="0.2">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5.75" customHeight="1" x14ac:dyDescent="0.2">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5.75" customHeight="1" x14ac:dyDescent="0.2">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5.75" customHeight="1" x14ac:dyDescent="0.2">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5.75" customHeight="1" x14ac:dyDescent="0.2">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5.75" customHeight="1" x14ac:dyDescent="0.2">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5.75" customHeight="1" x14ac:dyDescent="0.2">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5.75" customHeight="1" x14ac:dyDescent="0.2">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5.75" customHeight="1" x14ac:dyDescent="0.2">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5.75" customHeight="1" x14ac:dyDescent="0.2">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5.75" customHeight="1" x14ac:dyDescent="0.2">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5.75" customHeight="1" x14ac:dyDescent="0.2">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5.75" customHeight="1" x14ac:dyDescent="0.2">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5.75" customHeight="1" x14ac:dyDescent="0.2">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5.75" customHeight="1" x14ac:dyDescent="0.2">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5.75" customHeight="1" x14ac:dyDescent="0.2">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5.75" customHeight="1" x14ac:dyDescent="0.2">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5.75" customHeight="1" x14ac:dyDescent="0.2">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5.75" customHeight="1" x14ac:dyDescent="0.2">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5.75" customHeight="1" x14ac:dyDescent="0.2">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5.75" customHeight="1" x14ac:dyDescent="0.2">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5.75" customHeight="1" x14ac:dyDescent="0.2">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5.75" customHeight="1" x14ac:dyDescent="0.2">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5.75" customHeight="1" x14ac:dyDescent="0.2">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5.75" customHeight="1" x14ac:dyDescent="0.2">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5.75" customHeight="1" x14ac:dyDescent="0.2">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5.75" customHeight="1" x14ac:dyDescent="0.2">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5.75" customHeight="1" x14ac:dyDescent="0.2">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5.75" customHeight="1" x14ac:dyDescent="0.2">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5.75" customHeight="1" x14ac:dyDescent="0.2">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5.75" customHeight="1" x14ac:dyDescent="0.2">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5.75" customHeight="1" x14ac:dyDescent="0.2">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5.75" customHeight="1" x14ac:dyDescent="0.2">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5.75" customHeight="1" x14ac:dyDescent="0.2">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5.75" customHeight="1" x14ac:dyDescent="0.2">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5.75" customHeight="1" x14ac:dyDescent="0.2">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5.75" customHeight="1" x14ac:dyDescent="0.2">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5.75" customHeight="1" x14ac:dyDescent="0.2">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5.75" customHeight="1" x14ac:dyDescent="0.2">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5.75" customHeight="1" x14ac:dyDescent="0.2">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5.75" customHeight="1" x14ac:dyDescent="0.2">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5.75" customHeight="1" x14ac:dyDescent="0.2">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5.75" customHeight="1" x14ac:dyDescent="0.2">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5.75" customHeight="1" x14ac:dyDescent="0.2">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5.75" customHeight="1" x14ac:dyDescent="0.2">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5.75" customHeight="1" x14ac:dyDescent="0.2">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5.75" customHeight="1" x14ac:dyDescent="0.2">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5.75" customHeight="1" x14ac:dyDescent="0.2">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5.75" customHeight="1" x14ac:dyDescent="0.2">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5.75" customHeight="1" x14ac:dyDescent="0.2">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5.75" customHeight="1" x14ac:dyDescent="0.2">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5.75" customHeight="1" x14ac:dyDescent="0.2">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5.75" customHeight="1" x14ac:dyDescent="0.2">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5.75" customHeight="1" x14ac:dyDescent="0.2">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5.75" customHeight="1" x14ac:dyDescent="0.2">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5.75" customHeight="1" x14ac:dyDescent="0.2">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5.75" customHeight="1" x14ac:dyDescent="0.2">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5.75" customHeight="1" x14ac:dyDescent="0.2">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5.75" customHeight="1" x14ac:dyDescent="0.2">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5.75" customHeight="1" x14ac:dyDescent="0.2">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5.75" customHeight="1" x14ac:dyDescent="0.2">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5.75" customHeight="1" x14ac:dyDescent="0.2">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5.75" customHeight="1" x14ac:dyDescent="0.2">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5.75" customHeight="1" x14ac:dyDescent="0.2">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5.75" customHeight="1" x14ac:dyDescent="0.2">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5.75" customHeight="1" x14ac:dyDescent="0.2">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5.75" customHeight="1" x14ac:dyDescent="0.2">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5.75" customHeight="1" x14ac:dyDescent="0.2">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5.75" customHeight="1" x14ac:dyDescent="0.2">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5.75" customHeight="1" x14ac:dyDescent="0.2">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5.75" customHeight="1" x14ac:dyDescent="0.2">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5.75" customHeight="1" x14ac:dyDescent="0.2">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5.75" customHeight="1" x14ac:dyDescent="0.2">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5.75" customHeight="1" x14ac:dyDescent="0.2">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5.75" customHeight="1" x14ac:dyDescent="0.2">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5.75" customHeight="1" x14ac:dyDescent="0.2">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5.75" customHeight="1" x14ac:dyDescent="0.2">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5.75" customHeight="1" x14ac:dyDescent="0.2">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5.75" customHeight="1" x14ac:dyDescent="0.2">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5.75" customHeight="1" x14ac:dyDescent="0.2">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5.75" customHeight="1" x14ac:dyDescent="0.2">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5.75" customHeight="1" x14ac:dyDescent="0.2">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5.75" customHeight="1" x14ac:dyDescent="0.2">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5.75" customHeight="1" x14ac:dyDescent="0.2">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5.75" customHeight="1" x14ac:dyDescent="0.2">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5.75" customHeight="1" x14ac:dyDescent="0.2">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5.75" customHeight="1" x14ac:dyDescent="0.2">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5.75" customHeight="1" x14ac:dyDescent="0.2">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5.75" customHeight="1" x14ac:dyDescent="0.2">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5.75" customHeight="1" x14ac:dyDescent="0.2">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5.75" customHeight="1" x14ac:dyDescent="0.2">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5.75" customHeight="1" x14ac:dyDescent="0.2">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5.75" customHeight="1" x14ac:dyDescent="0.2">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5.75" customHeight="1" x14ac:dyDescent="0.2">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5.75" customHeight="1" x14ac:dyDescent="0.2">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5.75" customHeight="1" x14ac:dyDescent="0.2">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5.75" customHeight="1" x14ac:dyDescent="0.2">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5.75" customHeight="1" x14ac:dyDescent="0.2">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5.75" customHeight="1" x14ac:dyDescent="0.2">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5.75" customHeight="1" x14ac:dyDescent="0.2">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5.75" customHeight="1" x14ac:dyDescent="0.2">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5.75" customHeight="1" x14ac:dyDescent="0.2">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5.75" customHeight="1" x14ac:dyDescent="0.2">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5.75" customHeight="1" x14ac:dyDescent="0.2">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5.75" customHeight="1" x14ac:dyDescent="0.2">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5.75" customHeight="1" x14ac:dyDescent="0.2">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5.75" customHeight="1" x14ac:dyDescent="0.2">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5.75" customHeight="1" x14ac:dyDescent="0.2">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5.75" customHeight="1" x14ac:dyDescent="0.2">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5.75" customHeight="1" x14ac:dyDescent="0.2">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5.75" customHeight="1" x14ac:dyDescent="0.2">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5.75" customHeight="1" x14ac:dyDescent="0.2">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5.75" customHeight="1" x14ac:dyDescent="0.2">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5.75" customHeight="1" x14ac:dyDescent="0.2">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5.75" customHeight="1" x14ac:dyDescent="0.2">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5.75" customHeight="1" x14ac:dyDescent="0.2">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5.75" customHeight="1" x14ac:dyDescent="0.2">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5.75" customHeight="1" x14ac:dyDescent="0.2">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5.75" customHeight="1" x14ac:dyDescent="0.2">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5.75" customHeight="1" x14ac:dyDescent="0.2">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5.75" customHeight="1" x14ac:dyDescent="0.2">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5.75" customHeight="1" x14ac:dyDescent="0.2">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5.75" customHeight="1" x14ac:dyDescent="0.2">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5.75" customHeight="1" x14ac:dyDescent="0.2">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5.75" customHeight="1" x14ac:dyDescent="0.2">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5.75" customHeight="1" x14ac:dyDescent="0.2">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5.75" customHeight="1" x14ac:dyDescent="0.2">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5.75" customHeight="1" x14ac:dyDescent="0.2">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5.75" customHeight="1" x14ac:dyDescent="0.2">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5.75" customHeight="1" x14ac:dyDescent="0.2">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5.75" customHeight="1" x14ac:dyDescent="0.2">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5.75" customHeight="1" x14ac:dyDescent="0.2">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5.75" customHeight="1" x14ac:dyDescent="0.2">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5.75" customHeight="1" x14ac:dyDescent="0.2">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5.75" customHeight="1" x14ac:dyDescent="0.2">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5.75" customHeight="1" x14ac:dyDescent="0.2">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5.75" customHeight="1" x14ac:dyDescent="0.2">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5.75" customHeight="1" x14ac:dyDescent="0.2">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5.75" customHeight="1" x14ac:dyDescent="0.2">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5.75" customHeight="1" x14ac:dyDescent="0.2">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5.75" customHeight="1" x14ac:dyDescent="0.2">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5.75" customHeight="1" x14ac:dyDescent="0.2">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5.75" customHeight="1" x14ac:dyDescent="0.2">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5.75" customHeight="1" x14ac:dyDescent="0.2">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5.75" customHeight="1" x14ac:dyDescent="0.2">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5.75" customHeight="1" x14ac:dyDescent="0.2">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5.75" customHeight="1" x14ac:dyDescent="0.2">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5.75" customHeight="1" x14ac:dyDescent="0.2">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5.75" customHeight="1" x14ac:dyDescent="0.2">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5.75" customHeight="1" x14ac:dyDescent="0.2">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5.75" customHeight="1" x14ac:dyDescent="0.2">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5.75" customHeight="1" x14ac:dyDescent="0.2">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5.75" customHeight="1" x14ac:dyDescent="0.2">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5.75" customHeight="1" x14ac:dyDescent="0.2">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5.75" customHeight="1" x14ac:dyDescent="0.2">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5.75" customHeight="1" x14ac:dyDescent="0.2">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5.75" customHeight="1" x14ac:dyDescent="0.2">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5.75" customHeight="1" x14ac:dyDescent="0.2">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5.75" customHeight="1" x14ac:dyDescent="0.2">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5.75" customHeight="1" x14ac:dyDescent="0.2">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5.75" customHeight="1" x14ac:dyDescent="0.2">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5.75" customHeight="1" x14ac:dyDescent="0.2">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5.75" customHeight="1" x14ac:dyDescent="0.2">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5.75" customHeight="1" x14ac:dyDescent="0.2">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5.75" customHeight="1" x14ac:dyDescent="0.2">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5.75" customHeight="1" x14ac:dyDescent="0.2">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5.75" customHeight="1" x14ac:dyDescent="0.2">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5.75" customHeight="1" x14ac:dyDescent="0.2">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5.75" customHeight="1" x14ac:dyDescent="0.2">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5.75" customHeight="1" x14ac:dyDescent="0.2">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5.75" customHeight="1" x14ac:dyDescent="0.2">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5.75" customHeight="1" x14ac:dyDescent="0.2">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5.75" customHeight="1" x14ac:dyDescent="0.2">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5.75" customHeight="1" x14ac:dyDescent="0.2">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5.75" customHeight="1" x14ac:dyDescent="0.2">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5.75" customHeight="1" x14ac:dyDescent="0.2">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5.75" customHeight="1" x14ac:dyDescent="0.2">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5.75" customHeight="1" x14ac:dyDescent="0.2">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5.75" customHeight="1" x14ac:dyDescent="0.2">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5.75" customHeight="1" x14ac:dyDescent="0.2">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5.75" customHeight="1" x14ac:dyDescent="0.2">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5.75" customHeight="1" x14ac:dyDescent="0.2">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5.75" customHeight="1" x14ac:dyDescent="0.2">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5.75" customHeight="1" x14ac:dyDescent="0.2">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5.75" customHeight="1" x14ac:dyDescent="0.2">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5.75" customHeight="1" x14ac:dyDescent="0.2">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5.75" customHeight="1" x14ac:dyDescent="0.2">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5.75" customHeight="1" x14ac:dyDescent="0.2">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5.75" customHeight="1" x14ac:dyDescent="0.2">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5.75" customHeight="1" x14ac:dyDescent="0.2">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5.75" customHeight="1" x14ac:dyDescent="0.2">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5.75" customHeight="1" x14ac:dyDescent="0.2">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5.75" customHeight="1" x14ac:dyDescent="0.2">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5.75" customHeight="1" x14ac:dyDescent="0.2">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5.75" customHeight="1" x14ac:dyDescent="0.2">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5.75" customHeight="1" x14ac:dyDescent="0.2">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5.75" customHeight="1" x14ac:dyDescent="0.2">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5.75" customHeight="1" x14ac:dyDescent="0.2">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5.75" customHeight="1" x14ac:dyDescent="0.2">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5.75" customHeight="1" x14ac:dyDescent="0.2">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5.75" customHeight="1" x14ac:dyDescent="0.2">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5.75" customHeight="1" x14ac:dyDescent="0.2">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5.75" customHeight="1" x14ac:dyDescent="0.2">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5.75" customHeight="1" x14ac:dyDescent="0.2">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5.75" customHeight="1" x14ac:dyDescent="0.2">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5.75" customHeight="1" x14ac:dyDescent="0.2">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5.75" customHeight="1" x14ac:dyDescent="0.2">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5.75" customHeight="1" x14ac:dyDescent="0.2">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5.75" customHeight="1" x14ac:dyDescent="0.2">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5.75" customHeight="1" x14ac:dyDescent="0.2">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5.75" customHeight="1" x14ac:dyDescent="0.2">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5.75" customHeight="1" x14ac:dyDescent="0.2">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5.75" customHeight="1" x14ac:dyDescent="0.2">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5.75" customHeight="1" x14ac:dyDescent="0.2">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5.75" customHeight="1" x14ac:dyDescent="0.2">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5.75" customHeight="1" x14ac:dyDescent="0.2">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5.75" customHeight="1" x14ac:dyDescent="0.2">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5.75" customHeight="1" x14ac:dyDescent="0.2">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5.75" customHeight="1" x14ac:dyDescent="0.2">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5.75" customHeight="1" x14ac:dyDescent="0.2">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5.75" customHeight="1" x14ac:dyDescent="0.2">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5.75" customHeight="1" x14ac:dyDescent="0.2">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5.75" customHeight="1" x14ac:dyDescent="0.2">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5.75" customHeight="1" x14ac:dyDescent="0.2">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5.75" customHeight="1" x14ac:dyDescent="0.2">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5.75" customHeight="1" x14ac:dyDescent="0.2">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5.75" customHeight="1" x14ac:dyDescent="0.2">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5.75" customHeight="1" x14ac:dyDescent="0.2">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5.75" customHeight="1" x14ac:dyDescent="0.2">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5.75" customHeight="1" x14ac:dyDescent="0.2">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5.75" customHeight="1" x14ac:dyDescent="0.2">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5.75" customHeight="1" x14ac:dyDescent="0.2">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5.75" customHeight="1" x14ac:dyDescent="0.2">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5.75" customHeight="1" x14ac:dyDescent="0.2">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5.75" customHeight="1" x14ac:dyDescent="0.2">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5.75" customHeight="1" x14ac:dyDescent="0.2">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5.75" customHeight="1" x14ac:dyDescent="0.2">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5.75" customHeight="1" x14ac:dyDescent="0.2">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5.75" customHeight="1" x14ac:dyDescent="0.2">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5.75" customHeight="1" x14ac:dyDescent="0.2">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5.75" customHeight="1" x14ac:dyDescent="0.2">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5.75" customHeight="1" x14ac:dyDescent="0.2">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5.75" customHeight="1" x14ac:dyDescent="0.2">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5.75" customHeight="1" x14ac:dyDescent="0.2">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5.75" customHeight="1" x14ac:dyDescent="0.2">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5.75" customHeight="1" x14ac:dyDescent="0.2">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5.75" customHeight="1" x14ac:dyDescent="0.2">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5.75" customHeight="1" x14ac:dyDescent="0.2">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5.75" customHeight="1" x14ac:dyDescent="0.2">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5.75" customHeight="1" x14ac:dyDescent="0.2">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5.75" customHeight="1" x14ac:dyDescent="0.2">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5.75" customHeight="1" x14ac:dyDescent="0.2">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5.75" customHeight="1" x14ac:dyDescent="0.2">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5.75" customHeight="1" x14ac:dyDescent="0.2">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5.75" customHeight="1" x14ac:dyDescent="0.2">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5.75" customHeight="1" x14ac:dyDescent="0.2">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5.75" customHeight="1" x14ac:dyDescent="0.2">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5.75" customHeight="1" x14ac:dyDescent="0.2">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5.75" customHeight="1" x14ac:dyDescent="0.2">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5.75" customHeight="1" x14ac:dyDescent="0.2">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5.75" customHeight="1" x14ac:dyDescent="0.2">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5.75" customHeight="1" x14ac:dyDescent="0.2">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5.75" customHeight="1" x14ac:dyDescent="0.2">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5.75" customHeight="1" x14ac:dyDescent="0.2">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5.75" customHeight="1" x14ac:dyDescent="0.2">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5.75" customHeight="1" x14ac:dyDescent="0.2">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5.75" customHeight="1" x14ac:dyDescent="0.2">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5.75" customHeight="1" x14ac:dyDescent="0.2">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5.75" customHeight="1" x14ac:dyDescent="0.2">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5.75" customHeight="1" x14ac:dyDescent="0.2">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5.75" customHeight="1" x14ac:dyDescent="0.2">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5.75" customHeight="1" x14ac:dyDescent="0.2">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5.75" customHeight="1" x14ac:dyDescent="0.2">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5.75" customHeight="1" x14ac:dyDescent="0.2">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5.75" customHeight="1" x14ac:dyDescent="0.2">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5.75" customHeight="1" x14ac:dyDescent="0.2">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5.75" customHeight="1" x14ac:dyDescent="0.2">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5.75" customHeight="1" x14ac:dyDescent="0.2">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5.75" customHeight="1" x14ac:dyDescent="0.2">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5.75" customHeight="1" x14ac:dyDescent="0.2">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5.75" customHeight="1" x14ac:dyDescent="0.2">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5.75" customHeight="1" x14ac:dyDescent="0.2">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5.75" customHeight="1" x14ac:dyDescent="0.2">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5.75" customHeight="1" x14ac:dyDescent="0.2">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5.75" customHeight="1" x14ac:dyDescent="0.2">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5.75" customHeight="1" x14ac:dyDescent="0.2">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5.75" customHeight="1" x14ac:dyDescent="0.2">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5.75" customHeight="1" x14ac:dyDescent="0.2">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5.75" customHeight="1" x14ac:dyDescent="0.2">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5.75" customHeight="1" x14ac:dyDescent="0.2">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5.75" customHeight="1" x14ac:dyDescent="0.2">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5.75" customHeight="1" x14ac:dyDescent="0.2">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5.75" customHeight="1" x14ac:dyDescent="0.2">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5.75" customHeight="1" x14ac:dyDescent="0.2">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5.75" customHeight="1" x14ac:dyDescent="0.2">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5.75" customHeight="1" x14ac:dyDescent="0.2">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5.75" customHeight="1" x14ac:dyDescent="0.2">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5.75" customHeight="1" x14ac:dyDescent="0.2">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5.75" customHeight="1" x14ac:dyDescent="0.2">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5.75" customHeight="1" x14ac:dyDescent="0.2">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5.75" customHeight="1" x14ac:dyDescent="0.2">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5.75" customHeight="1" x14ac:dyDescent="0.2">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5.75" customHeight="1" x14ac:dyDescent="0.2">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5.75" customHeight="1" x14ac:dyDescent="0.2">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5.75" customHeight="1" x14ac:dyDescent="0.2">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5.75" customHeight="1" x14ac:dyDescent="0.2">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5.75" customHeight="1" x14ac:dyDescent="0.2">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5.75" customHeight="1" x14ac:dyDescent="0.2">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5.75" customHeight="1" x14ac:dyDescent="0.2">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5.75" customHeight="1" x14ac:dyDescent="0.2">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5.75" customHeight="1" x14ac:dyDescent="0.2">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5.75" customHeight="1" x14ac:dyDescent="0.2">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5.75" customHeight="1" x14ac:dyDescent="0.2">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5.75" customHeight="1" x14ac:dyDescent="0.2">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5.75" customHeight="1" x14ac:dyDescent="0.2">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5.75" customHeight="1" x14ac:dyDescent="0.2">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5.75" customHeight="1" x14ac:dyDescent="0.2">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5.75" customHeight="1" x14ac:dyDescent="0.2">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5.75" customHeight="1" x14ac:dyDescent="0.2">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5.75" customHeight="1" x14ac:dyDescent="0.2">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5.75" customHeight="1" x14ac:dyDescent="0.2">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5.75" customHeight="1" x14ac:dyDescent="0.2">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5.75" customHeight="1" x14ac:dyDescent="0.2">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5.75" customHeight="1" x14ac:dyDescent="0.2">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5.75" customHeight="1" x14ac:dyDescent="0.2">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5.75" customHeight="1" x14ac:dyDescent="0.2">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5.75" customHeight="1" x14ac:dyDescent="0.2">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5.75" customHeight="1" x14ac:dyDescent="0.2">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5.75" customHeight="1" x14ac:dyDescent="0.2">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5.75" customHeight="1" x14ac:dyDescent="0.2">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5.75" customHeight="1" x14ac:dyDescent="0.2">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5.75" customHeight="1" x14ac:dyDescent="0.2">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5.75" customHeight="1" x14ac:dyDescent="0.2">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5.75" customHeight="1" x14ac:dyDescent="0.2">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5.75" customHeight="1" x14ac:dyDescent="0.2">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5.75" customHeight="1" x14ac:dyDescent="0.2">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5.75" customHeight="1" x14ac:dyDescent="0.2">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5.75" customHeight="1" x14ac:dyDescent="0.2">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5.75" customHeight="1" x14ac:dyDescent="0.2">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5.75" customHeight="1" x14ac:dyDescent="0.2">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5.75" customHeight="1" x14ac:dyDescent="0.2">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5.75" customHeight="1" x14ac:dyDescent="0.2">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5.75" customHeight="1" x14ac:dyDescent="0.2">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5.75" customHeight="1" x14ac:dyDescent="0.2">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5.75" customHeight="1" x14ac:dyDescent="0.2">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5.75" customHeight="1" x14ac:dyDescent="0.2">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5.75" customHeight="1" x14ac:dyDescent="0.2">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5.75" customHeight="1" x14ac:dyDescent="0.2">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5.75" customHeight="1" x14ac:dyDescent="0.2">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5.75" customHeight="1" x14ac:dyDescent="0.2">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5.75" customHeight="1" x14ac:dyDescent="0.2">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5.75" customHeight="1" x14ac:dyDescent="0.2">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5.75" customHeight="1" x14ac:dyDescent="0.2">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5.75" customHeight="1" x14ac:dyDescent="0.2">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5.75" customHeight="1" x14ac:dyDescent="0.2">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5.75" customHeight="1" x14ac:dyDescent="0.2">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5.75" customHeight="1" x14ac:dyDescent="0.2">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5.75" customHeight="1" x14ac:dyDescent="0.2">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5.75" customHeight="1" x14ac:dyDescent="0.2">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5.75" customHeight="1" x14ac:dyDescent="0.2">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5.75" customHeight="1" x14ac:dyDescent="0.2">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5.75" customHeight="1" x14ac:dyDescent="0.2">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5.75" customHeight="1" x14ac:dyDescent="0.2">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5.75" customHeight="1" x14ac:dyDescent="0.2">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5.75" customHeight="1" x14ac:dyDescent="0.2">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5.75" customHeight="1" x14ac:dyDescent="0.2">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5.75" customHeight="1" x14ac:dyDescent="0.2">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5.75" customHeight="1" x14ac:dyDescent="0.2">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5.75" customHeight="1" x14ac:dyDescent="0.2">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5.75" customHeight="1" x14ac:dyDescent="0.2">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5.75" customHeight="1" x14ac:dyDescent="0.2">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5.75" customHeight="1" x14ac:dyDescent="0.2">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5.75" customHeight="1" x14ac:dyDescent="0.2">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5.75" customHeight="1" x14ac:dyDescent="0.2">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5.75" customHeight="1" x14ac:dyDescent="0.2">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5.75" customHeight="1" x14ac:dyDescent="0.2">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5.75" customHeight="1" x14ac:dyDescent="0.2">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5.75" customHeight="1" x14ac:dyDescent="0.2">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5.75" customHeight="1" x14ac:dyDescent="0.2">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5.75" customHeight="1" x14ac:dyDescent="0.2">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5.75" customHeight="1" x14ac:dyDescent="0.2">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5.75" customHeight="1" x14ac:dyDescent="0.2">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5.75" customHeight="1" x14ac:dyDescent="0.2">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5.75" customHeight="1" x14ac:dyDescent="0.2">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5.75" customHeight="1" x14ac:dyDescent="0.2">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5.75" customHeight="1" x14ac:dyDescent="0.2">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5.75" customHeight="1" x14ac:dyDescent="0.2">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5.75" customHeight="1" x14ac:dyDescent="0.2">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5.75" customHeight="1" x14ac:dyDescent="0.2">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5.75" customHeight="1" x14ac:dyDescent="0.2">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5.75" customHeight="1" x14ac:dyDescent="0.2">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5.75" customHeight="1" x14ac:dyDescent="0.2">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5.75" customHeight="1" x14ac:dyDescent="0.2">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5.75" customHeight="1" x14ac:dyDescent="0.2">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5.75" customHeight="1" x14ac:dyDescent="0.2">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5.75" customHeight="1" x14ac:dyDescent="0.2">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5.75" customHeight="1" x14ac:dyDescent="0.2">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5.75" customHeight="1" x14ac:dyDescent="0.2">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5.75" customHeight="1" x14ac:dyDescent="0.2">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5.75" customHeight="1" x14ac:dyDescent="0.2">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5.75" customHeight="1" x14ac:dyDescent="0.2">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5.75" customHeight="1" x14ac:dyDescent="0.2">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5.75" customHeight="1" x14ac:dyDescent="0.2">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5.75" customHeight="1" x14ac:dyDescent="0.2">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5.75" customHeight="1" x14ac:dyDescent="0.2">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5.75" customHeight="1" x14ac:dyDescent="0.2">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5.75" customHeight="1" x14ac:dyDescent="0.2">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5.75" customHeight="1" x14ac:dyDescent="0.2">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5.75" customHeight="1" x14ac:dyDescent="0.2">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5.75" customHeight="1" x14ac:dyDescent="0.2">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5.75" customHeight="1" x14ac:dyDescent="0.2">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5.75" customHeight="1" x14ac:dyDescent="0.2">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5.75" customHeight="1" x14ac:dyDescent="0.2">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5.75" customHeight="1" x14ac:dyDescent="0.2">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5.75" customHeight="1" x14ac:dyDescent="0.2">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5.75" customHeight="1" x14ac:dyDescent="0.2">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5.75" customHeight="1" x14ac:dyDescent="0.2">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5.75" customHeight="1" x14ac:dyDescent="0.2">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5.75" customHeight="1" x14ac:dyDescent="0.2">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5.75" customHeight="1" x14ac:dyDescent="0.2">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5.75" customHeight="1" x14ac:dyDescent="0.2">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5.75" customHeight="1" x14ac:dyDescent="0.2">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5.75" customHeight="1" x14ac:dyDescent="0.2">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5.75" customHeight="1" x14ac:dyDescent="0.2">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5.75" customHeight="1" x14ac:dyDescent="0.2">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5.75" customHeight="1" x14ac:dyDescent="0.2">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5.75" customHeight="1" x14ac:dyDescent="0.2">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5.75" customHeight="1" x14ac:dyDescent="0.2">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5.75" customHeight="1" x14ac:dyDescent="0.2">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5.75" customHeight="1" x14ac:dyDescent="0.2">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5.75" customHeight="1" x14ac:dyDescent="0.2">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5.75" customHeight="1" x14ac:dyDescent="0.2">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5.75" customHeight="1" x14ac:dyDescent="0.2">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5.75" customHeight="1" x14ac:dyDescent="0.2">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5.75" customHeight="1" x14ac:dyDescent="0.2">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5.75" customHeight="1" x14ac:dyDescent="0.2">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5.75" customHeight="1" x14ac:dyDescent="0.2">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5.75" customHeight="1" x14ac:dyDescent="0.2">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5.75" customHeight="1" x14ac:dyDescent="0.2">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5.75" customHeight="1" x14ac:dyDescent="0.2">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5.75" customHeight="1" x14ac:dyDescent="0.2">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5.75" customHeight="1" x14ac:dyDescent="0.2">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5.75" customHeight="1" x14ac:dyDescent="0.2">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5.75" customHeight="1" x14ac:dyDescent="0.2">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5.75" customHeight="1" x14ac:dyDescent="0.2">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5.75" customHeight="1" x14ac:dyDescent="0.2">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5.75" customHeight="1" x14ac:dyDescent="0.2">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5.75" customHeight="1" x14ac:dyDescent="0.2">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5.75" customHeight="1" x14ac:dyDescent="0.2">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5.75" customHeight="1" x14ac:dyDescent="0.2">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5.75" customHeight="1" x14ac:dyDescent="0.2">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5.75" customHeight="1" x14ac:dyDescent="0.2">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5.75" customHeight="1" x14ac:dyDescent="0.2">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5.75" customHeight="1" x14ac:dyDescent="0.2">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5.75" customHeight="1" x14ac:dyDescent="0.2">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5.75" customHeight="1" x14ac:dyDescent="0.2">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5.75" customHeight="1" x14ac:dyDescent="0.2">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5.75" customHeight="1" x14ac:dyDescent="0.2">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5.75" customHeight="1" x14ac:dyDescent="0.2">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5.75" customHeight="1" x14ac:dyDescent="0.2">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5.75" customHeight="1" x14ac:dyDescent="0.2">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5.75" customHeight="1" x14ac:dyDescent="0.2">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5.75" customHeight="1" x14ac:dyDescent="0.2">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5.75" customHeight="1" x14ac:dyDescent="0.2">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5.75" customHeight="1" x14ac:dyDescent="0.2">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5.75" customHeight="1" x14ac:dyDescent="0.2">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5.75" customHeight="1" x14ac:dyDescent="0.2">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5.75" customHeight="1" x14ac:dyDescent="0.2">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5.75" customHeight="1" x14ac:dyDescent="0.2">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5.75" customHeight="1" x14ac:dyDescent="0.2">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5.75" customHeight="1" x14ac:dyDescent="0.2">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5.75" customHeight="1" x14ac:dyDescent="0.2">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5.75" customHeight="1" x14ac:dyDescent="0.2">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5.75" customHeight="1" x14ac:dyDescent="0.2">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5.75" customHeight="1" x14ac:dyDescent="0.2">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5.75" customHeight="1" x14ac:dyDescent="0.2">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5.75" customHeight="1" x14ac:dyDescent="0.2">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5.75" customHeight="1" x14ac:dyDescent="0.2">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5.75" customHeight="1" x14ac:dyDescent="0.2">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5.75" customHeight="1" x14ac:dyDescent="0.2">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5.75" customHeight="1" x14ac:dyDescent="0.2">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5.75" customHeight="1" x14ac:dyDescent="0.2">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5.75" customHeight="1" x14ac:dyDescent="0.2">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5.75" customHeight="1" x14ac:dyDescent="0.2">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5.75" customHeight="1" x14ac:dyDescent="0.2">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5.75" customHeight="1" x14ac:dyDescent="0.2">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5.75" customHeight="1" x14ac:dyDescent="0.2">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5.75" customHeight="1" x14ac:dyDescent="0.2">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5.75" customHeight="1" x14ac:dyDescent="0.2">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5.75" customHeight="1" x14ac:dyDescent="0.2">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5.75" customHeight="1" x14ac:dyDescent="0.2">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5.75" customHeight="1" x14ac:dyDescent="0.2">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5.75" customHeight="1" x14ac:dyDescent="0.2">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5.75" customHeight="1" x14ac:dyDescent="0.2">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5.75" customHeight="1" x14ac:dyDescent="0.2">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5.75" customHeight="1" x14ac:dyDescent="0.2">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5.75" customHeight="1" x14ac:dyDescent="0.2">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5.75" customHeight="1" x14ac:dyDescent="0.2">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5.75" customHeight="1" x14ac:dyDescent="0.2">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5.75" customHeight="1" x14ac:dyDescent="0.2">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5.75" customHeight="1" x14ac:dyDescent="0.2">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5.75" customHeight="1" x14ac:dyDescent="0.2">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5.75" customHeight="1" x14ac:dyDescent="0.2">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5.75" customHeight="1" x14ac:dyDescent="0.2">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5.75" customHeight="1" x14ac:dyDescent="0.2">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5.75" customHeight="1" x14ac:dyDescent="0.2">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5.75" customHeight="1" x14ac:dyDescent="0.2">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5.75" customHeight="1" x14ac:dyDescent="0.2">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5.75" customHeight="1" x14ac:dyDescent="0.2">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5.75" customHeight="1" x14ac:dyDescent="0.2">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5.75" customHeight="1" x14ac:dyDescent="0.2">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5.75" customHeight="1" x14ac:dyDescent="0.2">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5.75" customHeight="1" x14ac:dyDescent="0.2">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5.75" customHeight="1" x14ac:dyDescent="0.2">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5.75" customHeight="1" x14ac:dyDescent="0.2">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5.75" customHeight="1" x14ac:dyDescent="0.2">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5.75" customHeight="1" x14ac:dyDescent="0.2">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5.75" customHeight="1" x14ac:dyDescent="0.2">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5.75" customHeight="1" x14ac:dyDescent="0.2">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5.75" customHeight="1" x14ac:dyDescent="0.2">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5.75" customHeight="1" x14ac:dyDescent="0.2">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5.75" customHeight="1" x14ac:dyDescent="0.2">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5.75" customHeight="1" x14ac:dyDescent="0.2">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5.75" customHeight="1" x14ac:dyDescent="0.2">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5.75" customHeight="1" x14ac:dyDescent="0.2">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5.75" customHeight="1" x14ac:dyDescent="0.2">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5.75" customHeight="1" x14ac:dyDescent="0.2">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5.75" customHeight="1" x14ac:dyDescent="0.2">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5.75" customHeight="1" x14ac:dyDescent="0.2">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5.75" customHeight="1" x14ac:dyDescent="0.2">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5.75" customHeight="1" x14ac:dyDescent="0.2">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5.75" customHeight="1" x14ac:dyDescent="0.2">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5.75" customHeight="1" x14ac:dyDescent="0.2">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5.75" customHeight="1" x14ac:dyDescent="0.2">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5.75" customHeight="1" x14ac:dyDescent="0.2">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5.75" customHeight="1" x14ac:dyDescent="0.2">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5.75" customHeight="1" x14ac:dyDescent="0.2">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5.75" customHeight="1" x14ac:dyDescent="0.2">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5.75" customHeight="1" x14ac:dyDescent="0.2">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5.75" customHeight="1" x14ac:dyDescent="0.2">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5.75" customHeight="1" x14ac:dyDescent="0.2">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5.75" customHeight="1" x14ac:dyDescent="0.2">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5.75" customHeight="1" x14ac:dyDescent="0.2">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5.75" customHeight="1" x14ac:dyDescent="0.2">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5.75" customHeight="1" x14ac:dyDescent="0.2">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5.75" customHeight="1" x14ac:dyDescent="0.2">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5.75" customHeight="1" x14ac:dyDescent="0.2">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5.75" customHeight="1" x14ac:dyDescent="0.2">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5.75" customHeight="1" x14ac:dyDescent="0.2">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5.75" customHeight="1" x14ac:dyDescent="0.2">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5.75" customHeight="1" x14ac:dyDescent="0.2">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5.75" customHeight="1" x14ac:dyDescent="0.2">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5.75" customHeight="1" x14ac:dyDescent="0.2">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5.75" customHeight="1" x14ac:dyDescent="0.2">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5.75" customHeight="1" x14ac:dyDescent="0.2">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5.75" customHeight="1" x14ac:dyDescent="0.2">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5.75" customHeight="1" x14ac:dyDescent="0.2">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5.75" customHeight="1" x14ac:dyDescent="0.2">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5.75" customHeight="1" x14ac:dyDescent="0.2">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5.75" customHeight="1" x14ac:dyDescent="0.2">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5.75" customHeight="1" x14ac:dyDescent="0.2">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5.75" customHeight="1" x14ac:dyDescent="0.2">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5.75" customHeight="1" x14ac:dyDescent="0.2">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5.75" customHeight="1" x14ac:dyDescent="0.2">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5.75" customHeight="1" x14ac:dyDescent="0.2">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5.75" customHeight="1" x14ac:dyDescent="0.2">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5.75" customHeight="1" x14ac:dyDescent="0.2">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5.75" customHeight="1" x14ac:dyDescent="0.2">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5.75" customHeight="1" x14ac:dyDescent="0.2">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5.75" customHeight="1" x14ac:dyDescent="0.2">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5.75" customHeight="1" x14ac:dyDescent="0.2">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5.75" customHeight="1" x14ac:dyDescent="0.2">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5.75" customHeight="1" x14ac:dyDescent="0.2">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5.75" customHeight="1" x14ac:dyDescent="0.2">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5.75" customHeight="1" x14ac:dyDescent="0.2">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5.75" customHeight="1" x14ac:dyDescent="0.2">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5.75" customHeight="1" x14ac:dyDescent="0.2">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5.75" customHeight="1" x14ac:dyDescent="0.2">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5.75" customHeight="1" x14ac:dyDescent="0.2">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5.75" customHeight="1" x14ac:dyDescent="0.2">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5.75" customHeight="1" x14ac:dyDescent="0.2">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5.75" customHeight="1" x14ac:dyDescent="0.2">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5.75" customHeight="1" x14ac:dyDescent="0.2">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5.75" customHeight="1" x14ac:dyDescent="0.2">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5.75" customHeight="1" x14ac:dyDescent="0.2">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5.75" customHeight="1" x14ac:dyDescent="0.2">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5.75" customHeight="1" x14ac:dyDescent="0.2">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5.75" customHeight="1" x14ac:dyDescent="0.2">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5.75" customHeight="1" x14ac:dyDescent="0.2">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5.75" customHeight="1" x14ac:dyDescent="0.2">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5.75" customHeight="1" x14ac:dyDescent="0.2">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5.75" customHeight="1" x14ac:dyDescent="0.2">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5.75" customHeight="1" x14ac:dyDescent="0.2">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5.75" customHeight="1" x14ac:dyDescent="0.2">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5.75" customHeight="1" x14ac:dyDescent="0.2">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5.75" customHeight="1" x14ac:dyDescent="0.2">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5.75" customHeight="1" x14ac:dyDescent="0.2">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5.75" customHeight="1" x14ac:dyDescent="0.2">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5.75" customHeight="1" x14ac:dyDescent="0.2">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5.75" customHeight="1" x14ac:dyDescent="0.2">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5.75" customHeight="1" x14ac:dyDescent="0.2">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5.75" customHeight="1" x14ac:dyDescent="0.2">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5.75" customHeight="1" x14ac:dyDescent="0.2">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5.75" customHeight="1" x14ac:dyDescent="0.2">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5.75" customHeight="1" x14ac:dyDescent="0.2">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5.75" customHeight="1" x14ac:dyDescent="0.2">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5.75" customHeight="1" x14ac:dyDescent="0.2">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5.75" customHeight="1" x14ac:dyDescent="0.2">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5.75" customHeight="1" x14ac:dyDescent="0.2">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5.75" customHeight="1" x14ac:dyDescent="0.2">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5.75" customHeight="1" x14ac:dyDescent="0.2">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5.75" customHeight="1" x14ac:dyDescent="0.2">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5.75" customHeight="1" x14ac:dyDescent="0.2">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5.75" customHeight="1" x14ac:dyDescent="0.2">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5.75" customHeight="1" x14ac:dyDescent="0.2">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5.75" customHeight="1" x14ac:dyDescent="0.2">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5.75" customHeight="1" x14ac:dyDescent="0.2">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5.75" customHeight="1" x14ac:dyDescent="0.2">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5.75" customHeight="1" x14ac:dyDescent="0.2">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5.75" customHeight="1" x14ac:dyDescent="0.2">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5.75" customHeight="1" x14ac:dyDescent="0.2">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5.75" customHeight="1" x14ac:dyDescent="0.2">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5.75" customHeight="1" x14ac:dyDescent="0.2">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5.75" customHeight="1" x14ac:dyDescent="0.2">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5.75" customHeight="1" x14ac:dyDescent="0.2">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5.75" customHeight="1" x14ac:dyDescent="0.2">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5.75" customHeight="1" x14ac:dyDescent="0.2">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5.75" customHeight="1" x14ac:dyDescent="0.2">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5.75" customHeight="1" x14ac:dyDescent="0.2">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5.75" customHeight="1" x14ac:dyDescent="0.2">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5.75" customHeight="1" x14ac:dyDescent="0.2">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5.75" customHeight="1" x14ac:dyDescent="0.2">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5.75" customHeight="1" x14ac:dyDescent="0.2">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5.75" customHeight="1" x14ac:dyDescent="0.2">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5.75" customHeight="1" x14ac:dyDescent="0.2">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5.75" customHeight="1" x14ac:dyDescent="0.2">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5.75" customHeight="1" x14ac:dyDescent="0.2">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5.75" customHeight="1" x14ac:dyDescent="0.2">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ht="15.75" customHeight="1" x14ac:dyDescent="0.2">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5.75" customHeight="1" x14ac:dyDescent="0.2">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pageMargins left="0.7" right="0.7" top="0.75" bottom="0.75" header="0" footer="0"/>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108D296C9B3FAF4F93CF6FEC5EFDBCCF" ma:contentTypeVersion="2" ma:contentTypeDescription="Crear nuevo documento." ma:contentTypeScope="" ma:versionID="ed06369a5abc8f923fbfe0949b886f5f">
  <xsd:schema xmlns:xsd="http://www.w3.org/2001/XMLSchema" xmlns:xs="http://www.w3.org/2001/XMLSchema" xmlns:p="http://schemas.microsoft.com/office/2006/metadata/properties" xmlns:ns2="9c587aaf-f387-4510-84b9-c43d3d73768c" xmlns:ns3="5b63cd12-9a8a-4e54-be72-90651e442c90" targetNamespace="http://schemas.microsoft.com/office/2006/metadata/properties" ma:root="true" ma:fieldsID="dd25bb878dc6a3d43241b9691a35940c" ns2:_="" ns3:_="">
    <xsd:import namespace="9c587aaf-f387-4510-84b9-c43d3d73768c"/>
    <xsd:import namespace="5b63cd12-9a8a-4e54-be72-90651e442c90"/>
    <xsd:element name="properties">
      <xsd:complexType>
        <xsd:sequence>
          <xsd:element name="documentManagement">
            <xsd:complexType>
              <xsd:all>
                <xsd:element ref="ns2:ano"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587aaf-f387-4510-84b9-c43d3d73768c" elementFormDefault="qualified">
    <xsd:import namespace="http://schemas.microsoft.com/office/2006/documentManagement/types"/>
    <xsd:import namespace="http://schemas.microsoft.com/office/infopath/2007/PartnerControls"/>
    <xsd:element name="ano" ma:index="8" nillable="true" ma:displayName="Año" ma:internalName="ano">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b63cd12-9a8a-4e54-be72-90651e442c90" elementFormDefault="qualified">
    <xsd:import namespace="http://schemas.microsoft.com/office/2006/documentManagement/types"/>
    <xsd:import namespace="http://schemas.microsoft.com/office/infopath/2007/PartnerControls"/>
    <xsd:element name="SharedWithUsers" ma:index="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5b63cd12-9a8a-4e54-be72-90651e442c90">
      <UserInfo>
        <DisplayName>Lina Jimena Ocampo Arias</DisplayName>
        <AccountId>16</AccountId>
        <AccountType/>
      </UserInfo>
    </SharedWithUsers>
    <ano xmlns="9c587aaf-f387-4510-84b9-c43d3d73768c">2026</ano>
  </documentManagement>
</p:properties>
</file>

<file path=customXml/itemProps1.xml><?xml version="1.0" encoding="utf-8"?>
<ds:datastoreItem xmlns:ds="http://schemas.openxmlformats.org/officeDocument/2006/customXml" ds:itemID="{C5048CC2-6D48-4BEF-817F-8CD985E89BC3}">
  <ds:schemaRefs>
    <ds:schemaRef ds:uri="http://schemas.microsoft.com/sharepoint/v3/contenttype/forms"/>
  </ds:schemaRefs>
</ds:datastoreItem>
</file>

<file path=customXml/itemProps2.xml><?xml version="1.0" encoding="utf-8"?>
<ds:datastoreItem xmlns:ds="http://schemas.openxmlformats.org/officeDocument/2006/customXml" ds:itemID="{EA1BEE4B-7420-4CE9-8499-09AC8B7FD969}"/>
</file>

<file path=customXml/itemProps3.xml><?xml version="1.0" encoding="utf-8"?>
<ds:datastoreItem xmlns:ds="http://schemas.openxmlformats.org/officeDocument/2006/customXml" ds:itemID="{2AACDD67-5608-4139-95B0-F4BA3DE9C0DB}">
  <ds:schemaRefs>
    <ds:schemaRef ds:uri="http://schemas.microsoft.com/office/2006/metadata/properties"/>
    <ds:schemaRef ds:uri="http://schemas.microsoft.com/office/infopath/2007/PartnerControls"/>
    <ds:schemaRef ds:uri="d0f613f1-c13c-4780-b816-5087fcb8806d"/>
    <ds:schemaRef ds:uri="e237310e-65a3-4229-8d86-48a79d5c0ade"/>
  </ds:schemaRefs>
</ds:datastoreItem>
</file>

<file path=docMetadata/LabelInfo.xml><?xml version="1.0" encoding="utf-8"?>
<clbl:labelList xmlns:clbl="http://schemas.microsoft.com/office/2020/mipLabelMetadata">
  <clbl:label id="{806240d0-3ba3-4102-984c-4f5d6f1b3bc4}" enabled="0" method="" siteId="{806240d0-3ba3-4102-984c-4f5d6f1b3bc4}"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25</vt:i4>
      </vt:variant>
    </vt:vector>
  </HeadingPairs>
  <TitlesOfParts>
    <vt:vector size="38" baseType="lpstr">
      <vt:lpstr>Funciones</vt:lpstr>
      <vt:lpstr>Plan Estratégico</vt:lpstr>
      <vt:lpstr>Avance por actividad</vt:lpstr>
      <vt:lpstr>PAIA OCI</vt:lpstr>
      <vt:lpstr>Avance por planes Decreto 612</vt:lpstr>
      <vt:lpstr>Avance por estrategias</vt:lpstr>
      <vt:lpstr>Avance por objetivo</vt:lpstr>
      <vt:lpstr>Diccionario de datos</vt:lpstr>
      <vt:lpstr>Listas</vt:lpstr>
      <vt:lpstr>PAIA - GDOC</vt:lpstr>
      <vt:lpstr>PAIA - GCON</vt:lpstr>
      <vt:lpstr>PAIA OAPCR</vt:lpstr>
      <vt:lpstr>Funciones por Dependencia</vt:lpstr>
      <vt:lpstr>ComCinco</vt:lpstr>
      <vt:lpstr>ComCuatro</vt:lpstr>
      <vt:lpstr>ComDos</vt:lpstr>
      <vt:lpstr>Componentes</vt:lpstr>
      <vt:lpstr>ComSeis</vt:lpstr>
      <vt:lpstr>ComTres</vt:lpstr>
      <vt:lpstr>ComUno</vt:lpstr>
      <vt:lpstr>DAF</vt:lpstr>
      <vt:lpstr>Dependencia</vt:lpstr>
      <vt:lpstr>DG</vt:lpstr>
      <vt:lpstr>DGRFS</vt:lpstr>
      <vt:lpstr>DGTIC</vt:lpstr>
      <vt:lpstr>Dirección_Administrativa_y_Financiera</vt:lpstr>
      <vt:lpstr>DLYG</vt:lpstr>
      <vt:lpstr>DOP</vt:lpstr>
      <vt:lpstr>Lideres</vt:lpstr>
      <vt:lpstr>NA</vt:lpstr>
      <vt:lpstr>OAJ</vt:lpstr>
      <vt:lpstr>OAPCR</vt:lpstr>
      <vt:lpstr>OCI</vt:lpstr>
      <vt:lpstr>PerCuatro</vt:lpstr>
      <vt:lpstr>PerDos</vt:lpstr>
      <vt:lpstr>Perspectiva</vt:lpstr>
      <vt:lpstr>PerTres</vt:lpstr>
      <vt:lpstr>PerUno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Amanda Lucia Buitrago Reyes</dc:creator>
  <cp:keywords/>
  <dc:description/>
  <cp:lastModifiedBy>Norela Briceño Bohorquez</cp:lastModifiedBy>
  <cp:revision/>
  <dcterms:created xsi:type="dcterms:W3CDTF">2019-12-23T15:42:09Z</dcterms:created>
  <dcterms:modified xsi:type="dcterms:W3CDTF">2026-06-16T21:23:07Z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0x010100108D296C9B3FAF4F93CF6FEC5EFDBCCF</vt:lpwstr>
  </property>
  <property fmtid="{D5CDD505-2E9C-101B-9397-08002B2CF9AE}" pid="3" name="MediaServiceImageTags">
    <vt:lpwstr/>
  </property>
</Properties>
</file>